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0" windowWidth="13650" windowHeight="12810" activeTab="3"/>
  </bookViews>
  <sheets>
    <sheet name="Sisältö" sheetId="3" r:id="rId1"/>
    <sheet name="5.1" sheetId="13" r:id="rId2"/>
    <sheet name="5.4" sheetId="1" r:id="rId3"/>
    <sheet name="Kuvio 5.1" sheetId="15" r:id="rId4"/>
  </sheets>
  <definedNames>
    <definedName name="_xlnm.Print_Area" localSheetId="1">'5.1'!$B$1:$P$64</definedName>
    <definedName name="_xlnm.Print_Area" localSheetId="2">'5.4'!$B$1:$L$48</definedName>
    <definedName name="_xlnm.Print_Area" localSheetId="0">Sisältö!$B$1:$N$15</definedName>
    <definedName name="_xlnm.Print_Titles" localSheetId="1">'5.1'!$6:$8</definedName>
  </definedNames>
  <calcPr calcId="145621"/>
</workbook>
</file>

<file path=xl/calcChain.xml><?xml version="1.0" encoding="utf-8"?>
<calcChain xmlns="http://schemas.openxmlformats.org/spreadsheetml/2006/main">
  <c r="E41" i="1" l="1"/>
  <c r="K9" i="1"/>
  <c r="G11" i="1" l="1"/>
  <c r="I11" i="1" s="1"/>
  <c r="D10" i="1"/>
  <c r="P58" i="13"/>
  <c r="P57" i="13"/>
  <c r="P56" i="13"/>
  <c r="P55" i="13"/>
  <c r="P54" i="13"/>
  <c r="P53" i="13"/>
  <c r="P52" i="13"/>
  <c r="P51" i="13"/>
  <c r="N58" i="13"/>
  <c r="N57" i="13"/>
  <c r="N56" i="13"/>
  <c r="N55" i="13"/>
  <c r="N54" i="13"/>
  <c r="N53" i="13"/>
  <c r="N52" i="13"/>
  <c r="N51" i="13"/>
  <c r="L58" i="13"/>
  <c r="L57" i="13"/>
  <c r="L56" i="13"/>
  <c r="L55" i="13"/>
  <c r="L54" i="13"/>
  <c r="L53" i="13"/>
  <c r="L52" i="13"/>
  <c r="L51" i="13"/>
  <c r="J58" i="13"/>
  <c r="J57" i="13"/>
  <c r="J56" i="13"/>
  <c r="J55" i="13"/>
  <c r="J54" i="13"/>
  <c r="J53" i="13"/>
  <c r="J52" i="13"/>
  <c r="J51" i="13"/>
  <c r="H56" i="13"/>
  <c r="H55" i="13"/>
  <c r="H54" i="13"/>
  <c r="H53" i="13"/>
  <c r="H52" i="13"/>
  <c r="H51" i="13"/>
  <c r="F56" i="13"/>
  <c r="F55" i="13"/>
  <c r="F54" i="13"/>
  <c r="F53" i="13"/>
  <c r="F52" i="13"/>
  <c r="F51" i="13"/>
  <c r="D58" i="13"/>
  <c r="D57" i="13"/>
  <c r="D56" i="13"/>
  <c r="D55" i="13"/>
  <c r="D54" i="13"/>
  <c r="D53" i="13"/>
  <c r="D52" i="13"/>
  <c r="D51" i="13"/>
  <c r="C45" i="1"/>
  <c r="C43" i="1"/>
  <c r="C44" i="1"/>
  <c r="O49" i="13"/>
  <c r="C41" i="1"/>
  <c r="C40" i="1"/>
  <c r="C39" i="1"/>
  <c r="C38" i="1"/>
  <c r="C49" i="13" l="1"/>
  <c r="O11" i="13"/>
  <c r="L49" i="13" l="1"/>
  <c r="O10" i="13"/>
  <c r="D10" i="13" s="1"/>
  <c r="N11" i="13"/>
  <c r="O12" i="13"/>
  <c r="J12" i="13" s="1"/>
  <c r="O13" i="13"/>
  <c r="J13" i="13" s="1"/>
  <c r="O14" i="13"/>
  <c r="D14" i="13" s="1"/>
  <c r="O15" i="13"/>
  <c r="J15" i="13" s="1"/>
  <c r="O16" i="13"/>
  <c r="J16" i="13" s="1"/>
  <c r="D11" i="13"/>
  <c r="C17" i="13"/>
  <c r="O17" i="13" s="1"/>
  <c r="J17" i="13" s="1"/>
  <c r="C18" i="13"/>
  <c r="O18" i="13" s="1"/>
  <c r="C19" i="13"/>
  <c r="O19" i="13" s="1"/>
  <c r="C20" i="13"/>
  <c r="O20" i="13" s="1"/>
  <c r="C21" i="13"/>
  <c r="O21" i="13" s="1"/>
  <c r="J21" i="13" s="1"/>
  <c r="O9" i="13"/>
  <c r="J9" i="13" s="1"/>
  <c r="C48" i="13"/>
  <c r="O48" i="13" s="1"/>
  <c r="C47" i="13"/>
  <c r="O47" i="13" s="1"/>
  <c r="H47" i="13" s="1"/>
  <c r="C46" i="13"/>
  <c r="O46" i="13" s="1"/>
  <c r="C45" i="13"/>
  <c r="O45" i="13" s="1"/>
  <c r="N45" i="13" s="1"/>
  <c r="C44" i="13"/>
  <c r="O44" i="13" s="1"/>
  <c r="C43" i="13"/>
  <c r="O43" i="13" s="1"/>
  <c r="C42" i="13"/>
  <c r="O42" i="13" s="1"/>
  <c r="C41" i="13"/>
  <c r="O41" i="13" s="1"/>
  <c r="N41" i="13" s="1"/>
  <c r="C40" i="13"/>
  <c r="O40" i="13" s="1"/>
  <c r="C39" i="13"/>
  <c r="O39" i="13" s="1"/>
  <c r="C38" i="13"/>
  <c r="O38" i="13" s="1"/>
  <c r="J38" i="13" s="1"/>
  <c r="C37" i="13"/>
  <c r="O37" i="13" s="1"/>
  <c r="N37" i="13" s="1"/>
  <c r="C36" i="13"/>
  <c r="C35" i="13"/>
  <c r="O35" i="13" s="1"/>
  <c r="C34" i="13"/>
  <c r="O34" i="13" s="1"/>
  <c r="C33" i="13"/>
  <c r="O33" i="13" s="1"/>
  <c r="N33" i="13" s="1"/>
  <c r="C32" i="13"/>
  <c r="C31" i="13"/>
  <c r="O31" i="13" s="1"/>
  <c r="C30" i="13"/>
  <c r="O30" i="13" s="1"/>
  <c r="C29" i="13"/>
  <c r="C28" i="13"/>
  <c r="O28" i="13" s="1"/>
  <c r="C27" i="13"/>
  <c r="O27" i="13" s="1"/>
  <c r="C26" i="13"/>
  <c r="C25" i="13"/>
  <c r="O25" i="13" s="1"/>
  <c r="C24" i="13"/>
  <c r="O24" i="13" s="1"/>
  <c r="C23" i="13"/>
  <c r="O23" i="13" s="1"/>
  <c r="C22" i="13"/>
  <c r="O22" i="13" s="1"/>
  <c r="F24" i="1"/>
  <c r="P49" i="13" l="1"/>
  <c r="N49" i="13"/>
  <c r="F49" i="13"/>
  <c r="J49" i="13"/>
  <c r="H49" i="13"/>
  <c r="D49" i="13"/>
  <c r="L16" i="13"/>
  <c r="P34" i="13"/>
  <c r="L34" i="13"/>
  <c r="P16" i="13"/>
  <c r="L30" i="13"/>
  <c r="J30" i="13"/>
  <c r="P43" i="13"/>
  <c r="H43" i="13"/>
  <c r="H46" i="13"/>
  <c r="P46" i="13"/>
  <c r="P12" i="13"/>
  <c r="L12" i="13"/>
  <c r="P24" i="13"/>
  <c r="H24" i="13"/>
  <c r="L24" i="13"/>
  <c r="D24" i="13"/>
  <c r="N24" i="13"/>
  <c r="F24" i="13"/>
  <c r="J24" i="13"/>
  <c r="J28" i="13"/>
  <c r="F28" i="13"/>
  <c r="P28" i="13"/>
  <c r="L28" i="13"/>
  <c r="N28" i="13"/>
  <c r="H28" i="13"/>
  <c r="H31" i="13"/>
  <c r="P31" i="13"/>
  <c r="L42" i="13"/>
  <c r="J42" i="13"/>
  <c r="J44" i="13"/>
  <c r="N44" i="13"/>
  <c r="L44" i="13"/>
  <c r="F44" i="13"/>
  <c r="P44" i="13"/>
  <c r="H44" i="13"/>
  <c r="H27" i="13"/>
  <c r="P27" i="13"/>
  <c r="J40" i="13"/>
  <c r="F40" i="13"/>
  <c r="P40" i="13"/>
  <c r="L40" i="13"/>
  <c r="N40" i="13"/>
  <c r="H40" i="13"/>
  <c r="D25" i="13"/>
  <c r="N25" i="13"/>
  <c r="P35" i="13"/>
  <c r="H35" i="13"/>
  <c r="P39" i="13"/>
  <c r="H39" i="13"/>
  <c r="N48" i="13"/>
  <c r="F48" i="13"/>
  <c r="L48" i="13"/>
  <c r="P48" i="13"/>
  <c r="H48" i="13"/>
  <c r="J48" i="13"/>
  <c r="D48" i="13"/>
  <c r="O26" i="13"/>
  <c r="N26" i="13" s="1"/>
  <c r="D46" i="13"/>
  <c r="D28" i="13"/>
  <c r="H38" i="13"/>
  <c r="D40" i="13"/>
  <c r="D41" i="13"/>
  <c r="D44" i="13"/>
  <c r="P47" i="13"/>
  <c r="J14" i="13"/>
  <c r="N10" i="13"/>
  <c r="P11" i="13"/>
  <c r="O36" i="13"/>
  <c r="D36" i="13" s="1"/>
  <c r="O32" i="13"/>
  <c r="D33" i="13"/>
  <c r="J11" i="13"/>
  <c r="O29" i="13"/>
  <c r="N29" i="13" s="1"/>
  <c r="L26" i="13"/>
  <c r="H30" i="13"/>
  <c r="J34" i="13"/>
  <c r="D38" i="13"/>
  <c r="P38" i="13"/>
  <c r="H42" i="13"/>
  <c r="L46" i="13"/>
  <c r="D30" i="13"/>
  <c r="P30" i="13"/>
  <c r="H34" i="13"/>
  <c r="L38" i="13"/>
  <c r="D42" i="13"/>
  <c r="P42" i="13"/>
  <c r="J46" i="13"/>
  <c r="D34" i="13"/>
  <c r="P23" i="13"/>
  <c r="H23" i="13"/>
  <c r="H18" i="13"/>
  <c r="D18" i="13"/>
  <c r="L18" i="13"/>
  <c r="F18" i="13"/>
  <c r="N18" i="13"/>
  <c r="J18" i="13"/>
  <c r="P18" i="13"/>
  <c r="D37" i="13"/>
  <c r="D45" i="13"/>
  <c r="N17" i="13"/>
  <c r="N13" i="13"/>
  <c r="N9" i="13"/>
  <c r="L25" i="13"/>
  <c r="L33" i="13"/>
  <c r="L37" i="13"/>
  <c r="D21" i="13"/>
  <c r="F17" i="13"/>
  <c r="J10" i="13"/>
  <c r="N14" i="13"/>
  <c r="L17" i="13"/>
  <c r="L13" i="13"/>
  <c r="L9" i="13"/>
  <c r="P14" i="13"/>
  <c r="P10" i="13"/>
  <c r="D9" i="13"/>
  <c r="J33" i="13"/>
  <c r="J37" i="13"/>
  <c r="J41" i="13"/>
  <c r="J45" i="13"/>
  <c r="J19" i="13"/>
  <c r="N15" i="13"/>
  <c r="L14" i="13"/>
  <c r="L10" i="13"/>
  <c r="P15" i="13"/>
  <c r="D12" i="13"/>
  <c r="D16" i="13"/>
  <c r="P13" i="13"/>
  <c r="P9" i="13"/>
  <c r="L41" i="13"/>
  <c r="L45" i="13"/>
  <c r="D13" i="13"/>
  <c r="J25" i="13"/>
  <c r="H25" i="13"/>
  <c r="P25" i="13"/>
  <c r="P29" i="13"/>
  <c r="H33" i="13"/>
  <c r="P33" i="13"/>
  <c r="H37" i="13"/>
  <c r="P37" i="13"/>
  <c r="H41" i="13"/>
  <c r="P41" i="13"/>
  <c r="H45" i="13"/>
  <c r="P45" i="13"/>
  <c r="D17" i="13"/>
  <c r="H17" i="13"/>
  <c r="D20" i="13"/>
  <c r="N21" i="13"/>
  <c r="N16" i="13"/>
  <c r="N12" i="13"/>
  <c r="L21" i="13"/>
  <c r="L15" i="13"/>
  <c r="L11" i="13"/>
  <c r="D15" i="13"/>
  <c r="F20" i="13"/>
  <c r="L19" i="13"/>
  <c r="F21" i="13"/>
  <c r="H21" i="13"/>
  <c r="N19" i="13"/>
  <c r="P21" i="13"/>
  <c r="P17" i="13"/>
  <c r="P19" i="13"/>
  <c r="F19" i="13"/>
  <c r="D22" i="13"/>
  <c r="F23" i="13"/>
  <c r="N23" i="13"/>
  <c r="F27" i="13"/>
  <c r="N27" i="13"/>
  <c r="F31" i="13"/>
  <c r="N31" i="13"/>
  <c r="F35" i="13"/>
  <c r="N35" i="13"/>
  <c r="F39" i="13"/>
  <c r="N39" i="13"/>
  <c r="F43" i="13"/>
  <c r="N43" i="13"/>
  <c r="F47" i="13"/>
  <c r="N47" i="13"/>
  <c r="D23" i="13"/>
  <c r="L23" i="13"/>
  <c r="F26" i="13"/>
  <c r="D27" i="13"/>
  <c r="L27" i="13"/>
  <c r="F30" i="13"/>
  <c r="N30" i="13"/>
  <c r="D31" i="13"/>
  <c r="L31" i="13"/>
  <c r="F34" i="13"/>
  <c r="N34" i="13"/>
  <c r="D35" i="13"/>
  <c r="L35" i="13"/>
  <c r="F38" i="13"/>
  <c r="N38" i="13"/>
  <c r="D39" i="13"/>
  <c r="L39" i="13"/>
  <c r="F42" i="13"/>
  <c r="N42" i="13"/>
  <c r="D43" i="13"/>
  <c r="L43" i="13"/>
  <c r="F46" i="13"/>
  <c r="N46" i="13"/>
  <c r="D47" i="13"/>
  <c r="L47" i="13"/>
  <c r="J23" i="13"/>
  <c r="F25" i="13"/>
  <c r="J27" i="13"/>
  <c r="F29" i="13"/>
  <c r="J31" i="13"/>
  <c r="F33" i="13"/>
  <c r="J35" i="13"/>
  <c r="F37" i="13"/>
  <c r="J39" i="13"/>
  <c r="F41" i="13"/>
  <c r="J43" i="13"/>
  <c r="F45" i="13"/>
  <c r="J47" i="13"/>
  <c r="L29" i="13" l="1"/>
  <c r="D26" i="13"/>
  <c r="D29" i="13"/>
  <c r="L32" i="13"/>
  <c r="P32" i="13"/>
  <c r="N32" i="13"/>
  <c r="F32" i="13"/>
  <c r="H32" i="13"/>
  <c r="J32" i="13"/>
  <c r="L36" i="13"/>
  <c r="P36" i="13"/>
  <c r="J36" i="13"/>
  <c r="N36" i="13"/>
  <c r="F36" i="13"/>
  <c r="H36" i="13"/>
  <c r="J26" i="13"/>
  <c r="H26" i="13"/>
  <c r="P26" i="13"/>
  <c r="J29" i="13"/>
  <c r="D32" i="13"/>
  <c r="H29" i="13"/>
  <c r="H19" i="13"/>
  <c r="L20" i="13"/>
  <c r="P20" i="13"/>
  <c r="H20" i="13"/>
  <c r="N20" i="13"/>
  <c r="J20" i="13"/>
  <c r="D19" i="13"/>
  <c r="L22" i="13"/>
  <c r="N22" i="13"/>
  <c r="F22" i="13"/>
  <c r="H22" i="13"/>
  <c r="P22" i="13"/>
  <c r="J22" i="13"/>
  <c r="D9" i="1" l="1"/>
  <c r="E9" i="1" l="1"/>
  <c r="G9" i="1" s="1"/>
  <c r="J9" i="1" s="1"/>
  <c r="C42" i="1"/>
  <c r="D14" i="1"/>
  <c r="E23" i="1"/>
  <c r="G23" i="1" s="1"/>
  <c r="E22" i="1"/>
  <c r="E21" i="1"/>
  <c r="G21" i="1" s="1"/>
  <c r="E19" i="1"/>
  <c r="G19" i="1" s="1"/>
  <c r="E18" i="1"/>
  <c r="E17" i="1"/>
  <c r="E16" i="1"/>
  <c r="G16" i="1" s="1"/>
  <c r="E15" i="1"/>
  <c r="G15" i="1" s="1"/>
  <c r="E14" i="1"/>
  <c r="G14" i="1" s="1"/>
  <c r="E13" i="1"/>
  <c r="G13" i="1" s="1"/>
  <c r="E12" i="1"/>
  <c r="G12" i="1" s="1"/>
  <c r="E11" i="1"/>
  <c r="E39" i="1" s="1"/>
  <c r="G39" i="1" s="1"/>
  <c r="E10" i="1"/>
  <c r="G10" i="1" s="1"/>
  <c r="D16" i="1"/>
  <c r="D19" i="1"/>
  <c r="D15" i="1"/>
  <c r="D22" i="1"/>
  <c r="D11" i="1"/>
  <c r="D20" i="1"/>
  <c r="D13" i="1"/>
  <c r="D23" i="1"/>
  <c r="D18" i="1"/>
  <c r="D12" i="1"/>
  <c r="D21" i="1"/>
  <c r="D17" i="1"/>
  <c r="D24" i="1"/>
  <c r="G18" i="1" l="1"/>
  <c r="I18" i="1" s="1"/>
  <c r="E44" i="1"/>
  <c r="G17" i="1"/>
  <c r="I17" i="1" s="1"/>
  <c r="E45" i="1"/>
  <c r="F45" i="1" s="1"/>
  <c r="G22" i="1"/>
  <c r="I22" i="1" s="1"/>
  <c r="E24" i="1"/>
  <c r="E46" i="1" s="1"/>
  <c r="G46" i="1" s="1"/>
  <c r="E40" i="1"/>
  <c r="F40" i="1" s="1"/>
  <c r="E43" i="1"/>
  <c r="G43" i="1" s="1"/>
  <c r="E38" i="1"/>
  <c r="I13" i="1"/>
  <c r="J13" i="1"/>
  <c r="J16" i="1"/>
  <c r="I16" i="1"/>
  <c r="J23" i="1"/>
  <c r="I23" i="1"/>
  <c r="J10" i="1"/>
  <c r="I10" i="1"/>
  <c r="J12" i="1"/>
  <c r="I12" i="1"/>
  <c r="I15" i="1"/>
  <c r="J15" i="1"/>
  <c r="J19" i="1"/>
  <c r="I19" i="1"/>
  <c r="J14" i="1"/>
  <c r="I14" i="1"/>
  <c r="J21" i="1"/>
  <c r="I21" i="1"/>
  <c r="I9" i="1"/>
  <c r="H9" i="1" s="1"/>
  <c r="F39" i="1"/>
  <c r="E42" i="1"/>
  <c r="C46" i="1"/>
  <c r="J18" i="1" l="1"/>
  <c r="G44" i="1"/>
  <c r="F44" i="1"/>
  <c r="D43" i="1"/>
  <c r="D38" i="1"/>
  <c r="J17" i="1"/>
  <c r="J22" i="1"/>
  <c r="H22" i="1" s="1"/>
  <c r="K22" i="1" s="1"/>
  <c r="G24" i="1"/>
  <c r="F43" i="1"/>
  <c r="G40" i="1"/>
  <c r="G38" i="1"/>
  <c r="F38" i="1"/>
  <c r="F46" i="1"/>
  <c r="J11" i="1"/>
  <c r="H11" i="1" s="1"/>
  <c r="G45" i="1"/>
  <c r="H17" i="1"/>
  <c r="K17" i="1" s="1"/>
  <c r="L17" i="1" s="1"/>
  <c r="H18" i="1"/>
  <c r="K18" i="1" s="1"/>
  <c r="L18" i="1" s="1"/>
  <c r="H15" i="1"/>
  <c r="K15" i="1" s="1"/>
  <c r="L15" i="1" s="1"/>
  <c r="H13" i="1"/>
  <c r="K13" i="1" s="1"/>
  <c r="L13" i="1" s="1"/>
  <c r="G42" i="1"/>
  <c r="F42" i="1"/>
  <c r="G41" i="1"/>
  <c r="F41" i="1"/>
  <c r="H10" i="1"/>
  <c r="K10" i="1" s="1"/>
  <c r="L10" i="1" s="1"/>
  <c r="H16" i="1"/>
  <c r="K16" i="1" s="1"/>
  <c r="L16" i="1" s="1"/>
  <c r="L9" i="1"/>
  <c r="H21" i="1"/>
  <c r="K21" i="1" s="1"/>
  <c r="L21" i="1" s="1"/>
  <c r="H14" i="1"/>
  <c r="K14" i="1" s="1"/>
  <c r="L14" i="1" s="1"/>
  <c r="H19" i="1"/>
  <c r="K19" i="1" s="1"/>
  <c r="L19" i="1" s="1"/>
  <c r="H12" i="1"/>
  <c r="K12" i="1" s="1"/>
  <c r="L12" i="1" s="1"/>
  <c r="H23" i="1"/>
  <c r="K23" i="1" s="1"/>
  <c r="L23" i="1" s="1"/>
  <c r="D41" i="1"/>
  <c r="D42" i="1"/>
  <c r="D45" i="1"/>
  <c r="D39" i="1"/>
  <c r="D40" i="1"/>
  <c r="D44" i="1"/>
  <c r="L22" i="1" l="1"/>
  <c r="K11" i="1"/>
  <c r="L11" i="1" s="1"/>
  <c r="I24" i="1"/>
  <c r="J24" i="1"/>
  <c r="D46" i="1"/>
  <c r="K24" i="1" l="1"/>
  <c r="L24" i="1" s="1"/>
  <c r="H24" i="1"/>
</calcChain>
</file>

<file path=xl/sharedStrings.xml><?xml version="1.0" encoding="utf-8"?>
<sst xmlns="http://schemas.openxmlformats.org/spreadsheetml/2006/main" count="138" uniqueCount="86">
  <si>
    <t>%-osuus</t>
  </si>
  <si>
    <t>Muut poissaolot %</t>
  </si>
  <si>
    <t>tuntia</t>
  </si>
  <si>
    <t>TAL:n ulkopuolella johtavassa asemassa oleva, virastotyö, työaikasopimus</t>
  </si>
  <si>
    <t>TAL:n piirissä oleva, virastotyö, työaikasopimus</t>
  </si>
  <si>
    <t>TAL 6 §, viikkotyö, työaikasopimus</t>
  </si>
  <si>
    <t>TAL 7 §, jaksotyö, työaikasopimus</t>
  </si>
  <si>
    <t>Puolustusvoimien VES, virastotyöaika</t>
  </si>
  <si>
    <t>Puolustusvoimien VES, sopimuksen mukainen työaika</t>
  </si>
  <si>
    <t>Rajavartiolaitoksen VES, sopimuksen mukainen työaika</t>
  </si>
  <si>
    <t>Rajavartiolaitoksen VES, virastotyöaika</t>
  </si>
  <si>
    <t>Moottoriajoneuvon kuljettaja, TAL, työaikasopimus</t>
  </si>
  <si>
    <t>Työaikaan ei sisälly opetusvelvollisuutta, eikä oppilaitoksessa noudateta kokonaistyöaikaa</t>
  </si>
  <si>
    <t>Työaikaan ei sisälly erikseen määriteltyä opetusvelvollisuutta, noudatetaan kokonaistyöaikaa</t>
  </si>
  <si>
    <t>Työaikaan sisältyy opetusvelvollisuus (esim. tuntiopettaja)</t>
  </si>
  <si>
    <t>Henkilön työaika on säännelty muilla kuin kohdassa 01 - 17 mainituilla perusteilla</t>
  </si>
  <si>
    <t>TAL:n ulkopuolella oleva, ei sovittua työaikaa</t>
  </si>
  <si>
    <t>TAL:n ulkopuolella oleva, muu kuin johtavassa asemassa oleva, virastotyö, työaikasopimus</t>
  </si>
  <si>
    <t>Yhteensä</t>
  </si>
  <si>
    <t>Henkilöitä</t>
  </si>
  <si>
    <t>Tuntia/</t>
  </si>
  <si>
    <t>Tuntia/vuosi</t>
  </si>
  <si>
    <t>lkm</t>
  </si>
  <si>
    <t>%</t>
  </si>
  <si>
    <t>päivä</t>
  </si>
  <si>
    <t>viikko</t>
  </si>
  <si>
    <t>(brutto)</t>
  </si>
  <si>
    <t>Virastotyö</t>
  </si>
  <si>
    <t>Viikkotyö</t>
  </si>
  <si>
    <t>Jaksotyö</t>
  </si>
  <si>
    <t>Puolustusvoimien työaika</t>
  </si>
  <si>
    <t>Rajavartiolaitoksen työaika</t>
  </si>
  <si>
    <t>Ei sovittua työaikaa</t>
  </si>
  <si>
    <t>Muut työaikaperusteet</t>
  </si>
  <si>
    <t>Viikko- ja jaksotyö</t>
  </si>
  <si>
    <t>Vuosi</t>
  </si>
  <si>
    <t>..</t>
  </si>
  <si>
    <t>Työpäivien lkm</t>
  </si>
  <si>
    <r>
      <t>Jaksotyö</t>
    </r>
    <r>
      <rPr>
        <b/>
        <vertAlign val="superscript"/>
        <sz val="10"/>
        <rFont val="Calibri"/>
        <family val="2"/>
        <scheme val="minor"/>
      </rPr>
      <t xml:space="preserve"> 2</t>
    </r>
  </si>
  <si>
    <r>
      <t xml:space="preserve">Viikkotyö </t>
    </r>
    <r>
      <rPr>
        <b/>
        <vertAlign val="superscript"/>
        <sz val="10"/>
        <rFont val="Calibri"/>
        <family val="2"/>
        <scheme val="minor"/>
      </rPr>
      <t>1</t>
    </r>
  </si>
  <si>
    <t>Teoreettinen työaika</t>
  </si>
  <si>
    <t>Vuosityöaika ilman  vuosilomia (tuntia)</t>
  </si>
  <si>
    <r>
      <t xml:space="preserve">Keski-
määräinen työaika </t>
    </r>
    <r>
      <rPr>
        <b/>
        <vertAlign val="superscript"/>
        <sz val="10"/>
        <rFont val="Calibri"/>
        <family val="2"/>
        <scheme val="minor"/>
      </rPr>
      <t>4</t>
    </r>
  </si>
  <si>
    <t>%:a kokonais-
työajasta</t>
  </si>
  <si>
    <t>tuntia/ päivä</t>
  </si>
  <si>
    <r>
      <t xml:space="preserve">Opettajien työaika </t>
    </r>
    <r>
      <rPr>
        <b/>
        <vertAlign val="superscript"/>
        <sz val="10"/>
        <rFont val="Calibri"/>
        <family val="2"/>
        <scheme val="minor"/>
      </rPr>
      <t>2</t>
    </r>
  </si>
  <si>
    <r>
      <t>Kalenterin mukainen vuosityöaika, tuntia</t>
    </r>
    <r>
      <rPr>
        <b/>
        <vertAlign val="superscript"/>
        <sz val="10"/>
        <rFont val="Calibri"/>
        <family val="2"/>
        <scheme val="minor"/>
      </rPr>
      <t xml:space="preserve"> 3</t>
    </r>
  </si>
  <si>
    <r>
      <t>Minimi-
työaika</t>
    </r>
    <r>
      <rPr>
        <b/>
        <vertAlign val="superscript"/>
        <sz val="10"/>
        <rFont val="Calibri"/>
        <family val="2"/>
        <scheme val="minor"/>
      </rPr>
      <t xml:space="preserve"> 5</t>
    </r>
  </si>
  <si>
    <r>
      <t xml:space="preserve">Maksimi-
työaika </t>
    </r>
    <r>
      <rPr>
        <b/>
        <vertAlign val="superscript"/>
        <sz val="10"/>
        <rFont val="Calibri"/>
        <family val="2"/>
        <scheme val="minor"/>
      </rPr>
      <t>6</t>
    </r>
  </si>
  <si>
    <r>
      <t>Tehty vuosityöaika</t>
    </r>
    <r>
      <rPr>
        <b/>
        <vertAlign val="superscript"/>
        <sz val="10"/>
        <rFont val="Calibri"/>
        <family val="2"/>
        <scheme val="minor"/>
      </rPr>
      <t xml:space="preserve"> 7</t>
    </r>
  </si>
  <si>
    <r>
      <t xml:space="preserve">tuntia/ viikko </t>
    </r>
    <r>
      <rPr>
        <b/>
        <vertAlign val="superscript"/>
        <sz val="10"/>
        <rFont val="Calibri"/>
        <family val="2"/>
        <scheme val="minor"/>
      </rPr>
      <t>2</t>
    </r>
  </si>
  <si>
    <t xml:space="preserve">Ei
säätelyperustetta </t>
  </si>
  <si>
    <r>
      <t xml:space="preserve">Muu 
työaikaperuste </t>
    </r>
    <r>
      <rPr>
        <b/>
        <vertAlign val="superscript"/>
        <sz val="10"/>
        <rFont val="Calibri"/>
        <family val="2"/>
        <scheme val="minor"/>
      </rPr>
      <t>3</t>
    </r>
  </si>
  <si>
    <r>
      <t xml:space="preserve">lkm </t>
    </r>
    <r>
      <rPr>
        <b/>
        <vertAlign val="superscript"/>
        <sz val="10"/>
        <rFont val="Calibri"/>
        <family val="2"/>
        <scheme val="minor"/>
      </rPr>
      <t>1</t>
    </r>
  </si>
  <si>
    <t>Taulukko 5.1</t>
  </si>
  <si>
    <t xml:space="preserve">Taulukko 5.4  </t>
  </si>
  <si>
    <t>Keskimääräinen vuosimuutos, %</t>
  </si>
  <si>
    <r>
      <rPr>
        <b/>
        <vertAlign val="superscript"/>
        <sz val="9"/>
        <rFont val="Calibri"/>
        <family val="2"/>
        <scheme val="minor"/>
      </rPr>
      <t xml:space="preserve">1 </t>
    </r>
    <r>
      <rPr>
        <b/>
        <sz val="9"/>
        <rFont val="Calibri"/>
        <family val="2"/>
        <scheme val="minor"/>
      </rPr>
      <t>Säännöllinen pitkä työaika vuonna 2011 oli 7,65 t/vrk ja 38,25 t/vko</t>
    </r>
  </si>
  <si>
    <r>
      <rPr>
        <b/>
        <vertAlign val="superscript"/>
        <sz val="9"/>
        <rFont val="Calibri"/>
        <family val="2"/>
        <scheme val="minor"/>
      </rPr>
      <t>2</t>
    </r>
    <r>
      <rPr>
        <b/>
        <sz val="9"/>
        <rFont val="Calibri"/>
        <family val="2"/>
        <scheme val="minor"/>
      </rPr>
      <t xml:space="preserve"> Säännöllinen pitkä työaika vuonna 2010 oli 114,75 t/3vkko tai 76,5 t/2 vkko</t>
    </r>
  </si>
  <si>
    <r>
      <rPr>
        <b/>
        <vertAlign val="superscript"/>
        <sz val="9"/>
        <rFont val="Calibri"/>
        <family val="2"/>
        <scheme val="minor"/>
      </rPr>
      <t>3</t>
    </r>
    <r>
      <rPr>
        <b/>
        <sz val="9"/>
        <rFont val="Calibri"/>
        <family val="2"/>
        <scheme val="minor"/>
      </rPr>
      <t xml:space="preserve"> Mm. puolustusvoimien ja rajavartiolaitoksen VES ja opettajat</t>
    </r>
  </si>
  <si>
    <r>
      <rPr>
        <b/>
        <vertAlign val="superscript"/>
        <sz val="9"/>
        <rFont val="Calibri"/>
        <family val="2"/>
        <scheme val="minor"/>
      </rPr>
      <t>4</t>
    </r>
    <r>
      <rPr>
        <b/>
        <sz val="9"/>
        <rFont val="Calibri"/>
        <family val="2"/>
        <scheme val="minor"/>
      </rPr>
      <t xml:space="preserve"> Vuodesta 1990 alkaen sisältää myös vapaassa sopimusoikeudessa olevat.</t>
    </r>
  </si>
  <si>
    <r>
      <rPr>
        <b/>
        <vertAlign val="superscript"/>
        <sz val="9"/>
        <rFont val="Calibri"/>
        <family val="2"/>
        <scheme val="minor"/>
      </rPr>
      <t>5</t>
    </r>
    <r>
      <rPr>
        <b/>
        <sz val="9"/>
        <rFont val="Calibri"/>
        <family val="2"/>
        <scheme val="minor"/>
      </rPr>
      <t xml:space="preserve"> Vuosien 1989 - 1991 luvut sisältävät myös valtion uusimuotoiset liikelaitokset. Muina vuosina tiedot koskevat ainoastaan budjettitaloutta.</t>
    </r>
  </si>
  <si>
    <r>
      <rPr>
        <b/>
        <vertAlign val="superscript"/>
        <sz val="9"/>
        <rFont val="Calibri"/>
        <family val="2"/>
        <scheme val="minor"/>
      </rPr>
      <t xml:space="preserve">6 </t>
    </r>
    <r>
      <rPr>
        <b/>
        <sz val="9"/>
        <rFont val="Calibri"/>
        <family val="2"/>
        <scheme val="minor"/>
      </rPr>
      <t>Vuoden 2010 alusta yliopistot ja korkeakoulut siirtyivät valtion budjettitalouden ulkopuolelle.</t>
    </r>
  </si>
  <si>
    <r>
      <rPr>
        <b/>
        <vertAlign val="superscript"/>
        <sz val="9"/>
        <rFont val="Calibri"/>
        <family val="2"/>
        <scheme val="minor"/>
      </rPr>
      <t>2</t>
    </r>
    <r>
      <rPr>
        <b/>
        <sz val="9"/>
        <rFont val="Calibri"/>
        <family val="2"/>
        <scheme val="minor"/>
      </rPr>
      <t xml:space="preserve"> Teoreettinen viikkotyöaika tuotetaan vain kokoaikaisista </t>
    </r>
  </si>
  <si>
    <r>
      <rPr>
        <b/>
        <vertAlign val="superscript"/>
        <sz val="9"/>
        <rFont val="Calibri"/>
        <family val="2"/>
        <scheme val="minor"/>
      </rPr>
      <t>4</t>
    </r>
    <r>
      <rPr>
        <b/>
        <sz val="9"/>
        <rFont val="Calibri"/>
        <family val="2"/>
        <scheme val="minor"/>
      </rPr>
      <t xml:space="preserve"> Minimi- ja maksimityöajan aritmeettinen keskiarvo</t>
    </r>
  </si>
  <si>
    <r>
      <rPr>
        <b/>
        <vertAlign val="superscript"/>
        <sz val="9"/>
        <rFont val="Calibri"/>
        <family val="2"/>
        <scheme val="minor"/>
      </rPr>
      <t>5</t>
    </r>
    <r>
      <rPr>
        <b/>
        <sz val="9"/>
        <rFont val="Calibri"/>
        <family val="2"/>
        <scheme val="minor"/>
      </rPr>
      <t xml:space="preserve"> Minimityöaika: Teoreettisesta säännöllisestä työajasta on vähennetty 38 lomapäivää/henkilö/vuosi (lomaan oikeuttava palvelusaika vähintään 15 vuotta)</t>
    </r>
  </si>
  <si>
    <r>
      <rPr>
        <b/>
        <vertAlign val="superscript"/>
        <sz val="9"/>
        <rFont val="Calibri"/>
        <family val="2"/>
        <scheme val="minor"/>
      </rPr>
      <t>6</t>
    </r>
    <r>
      <rPr>
        <b/>
        <sz val="9"/>
        <rFont val="Calibri"/>
        <family val="2"/>
        <scheme val="minor"/>
      </rPr>
      <t xml:space="preserve"> Maksimityöaika: Teoreettisesta säännöllisestä työajasta on vähennetty 30 lomapäivää/henkilö/vuosi (lomaan oikeuttava palvelusaika alle 15 vuotta)</t>
    </r>
  </si>
  <si>
    <r>
      <rPr>
        <b/>
        <vertAlign val="superscript"/>
        <sz val="9"/>
        <rFont val="Calibri"/>
        <family val="2"/>
        <scheme val="minor"/>
      </rPr>
      <t>1</t>
    </r>
    <r>
      <rPr>
        <b/>
        <sz val="9"/>
        <rFont val="Calibri"/>
        <family val="2"/>
        <scheme val="minor"/>
      </rPr>
      <t xml:space="preserve"> Kokoaikaisten työaika</t>
    </r>
  </si>
  <si>
    <r>
      <rPr>
        <b/>
        <vertAlign val="superscript"/>
        <sz val="9"/>
        <rFont val="Calibri"/>
        <family val="2"/>
        <scheme val="minor"/>
      </rPr>
      <t>2</t>
    </r>
    <r>
      <rPr>
        <b/>
        <sz val="9"/>
        <rFont val="Calibri"/>
        <family val="2"/>
        <scheme val="minor"/>
      </rPr>
      <t xml:space="preserve"> Työajan pituustiedot koskevat opettajia, jotka noudattavat kokonaistyöaikaa. Valtaosalla opettajista ei ole määriteltyä työaikaa, vaan ainoastaan opetusvelvollisuus.</t>
    </r>
  </si>
  <si>
    <t>Työaikamuoto (Työaikaperuste)</t>
  </si>
  <si>
    <r>
      <rPr>
        <b/>
        <vertAlign val="superscript"/>
        <sz val="9"/>
        <rFont val="Calibri"/>
        <family val="2"/>
        <scheme val="minor"/>
      </rPr>
      <t>7</t>
    </r>
    <r>
      <rPr>
        <b/>
        <sz val="9"/>
        <rFont val="Calibri"/>
        <family val="2"/>
        <scheme val="minor"/>
      </rPr>
      <t xml:space="preserve"> Keskimääräisestä työajasta on vähennetty muiden palkallisten poissaolojen prosenttiosuus, joka on laskettu teoreettisesta kalenterinmukaisesta vuosityöajasta</t>
    </r>
  </si>
  <si>
    <t>2010 - 2015</t>
  </si>
  <si>
    <t>2005 - 2015</t>
  </si>
  <si>
    <t>2000 - 2015</t>
  </si>
  <si>
    <t>1995 - 2015</t>
  </si>
  <si>
    <t>1990 - 2015</t>
  </si>
  <si>
    <t>1985 - 2015</t>
  </si>
  <si>
    <t>1980 - 2015</t>
  </si>
  <si>
    <t>1975 - 2015</t>
  </si>
  <si>
    <t>VM/HO/23.5.2016</t>
  </si>
  <si>
    <t>Budjettitalouden henkilöstön työaika työaikamuodon mukaan vuonna 2015</t>
  </si>
  <si>
    <r>
      <rPr>
        <b/>
        <vertAlign val="superscript"/>
        <sz val="9"/>
        <rFont val="Calibri"/>
        <family val="2"/>
        <scheme val="minor"/>
      </rPr>
      <t>3</t>
    </r>
    <r>
      <rPr>
        <b/>
        <sz val="9"/>
        <rFont val="Calibri"/>
        <family val="2"/>
        <scheme val="minor"/>
      </rPr>
      <t xml:space="preserve"> Päivittäinen työaika on kerrottu vuoden 2015 työpäivien lukumäärällä (252)</t>
    </r>
  </si>
  <si>
    <r>
      <rPr>
        <b/>
        <sz val="11"/>
        <rFont val="Calibri"/>
        <family val="2"/>
        <scheme val="minor"/>
      </rPr>
      <t>Työaika</t>
    </r>
    <r>
      <rPr>
        <sz val="11"/>
        <rFont val="Calibri"/>
        <family val="2"/>
        <scheme val="minor"/>
      </rPr>
      <t xml:space="preserve">
Valtion työaika perustuu työaikalainsäädäntöön. Yleisen virka- ja työehtosopimuksen mukaisia työaikamuotoja ovat </t>
    </r>
    <r>
      <rPr>
        <i/>
        <sz val="11"/>
        <rFont val="Calibri"/>
        <family val="2"/>
        <scheme val="minor"/>
      </rPr>
      <t>virastotyöaika</t>
    </r>
    <r>
      <rPr>
        <sz val="11"/>
        <rFont val="Calibri"/>
        <family val="2"/>
        <scheme val="minor"/>
      </rPr>
      <t xml:space="preserve">, </t>
    </r>
    <r>
      <rPr>
        <i/>
        <sz val="11"/>
        <rFont val="Calibri"/>
        <family val="2"/>
        <scheme val="minor"/>
      </rPr>
      <t>viikkotyöaika ja jaksotyöaika</t>
    </r>
    <r>
      <rPr>
        <sz val="11"/>
        <rFont val="Calibri"/>
        <family val="2"/>
        <scheme val="minor"/>
      </rPr>
      <t>. Lisäksi joillain aloilla on erikseen sovittu työajoista. Näistä suurimpia henkilöstöryhmiä ovat puolustusvoimien ja rajavartiolaitoksen henkilöstö. Budjettitalouden henkilöstön määrää ja jakautumista eri työaikamuotoihin tarkastellaan vuodesta 1975 lähtien.  Vuoden 2015 osalta tarkastellaan myös Työajan käyttöä työaikatekijöittäin.
5.1   Budjettitalouden virkasuhteisen ja työsopimussuhteisen henkilöstön määrä ja jakauma työaikamuodon mukaan 1975 - 2015
5.4   Budjettitalouden henkilöstön työaika työaikamuodon mukaan vuonna 2015</t>
    </r>
  </si>
  <si>
    <r>
      <t>VALTION BUDJETTITALOUDEN HENKILÖSTÖN TYÖAIKA</t>
    </r>
    <r>
      <rPr>
        <b/>
        <vertAlign val="superscript"/>
        <sz val="10"/>
        <rFont val="Calibri"/>
        <family val="2"/>
        <scheme val="minor"/>
      </rPr>
      <t>1</t>
    </r>
    <r>
      <rPr>
        <b/>
        <sz val="10"/>
        <rFont val="Calibri"/>
        <family val="2"/>
        <scheme val="minor"/>
      </rPr>
      <t xml:space="preserve"> VUONNA 2015</t>
    </r>
  </si>
  <si>
    <r>
      <rPr>
        <b/>
        <vertAlign val="superscript"/>
        <sz val="9"/>
        <rFont val="Calibri"/>
        <family val="2"/>
        <scheme val="minor"/>
      </rPr>
      <t>1</t>
    </r>
    <r>
      <rPr>
        <b/>
        <sz val="9"/>
        <rFont val="Calibri"/>
        <family val="2"/>
        <scheme val="minor"/>
      </rPr>
      <t xml:space="preserve"> Henkilölukumäärät ovat vuoden 2015 joulukuulta</t>
    </r>
  </si>
  <si>
    <r>
      <t xml:space="preserve">Budjettitalouden virkasuhteisen ja työsopimussuhteisen henkilöstön määrä ja jakauma työaikamuodon mukaan 1975 - 2015 </t>
    </r>
    <r>
      <rPr>
        <b/>
        <vertAlign val="superscript"/>
        <sz val="14"/>
        <rFont val="Calibri"/>
        <family val="2"/>
        <scheme val="minor"/>
      </rPr>
      <t xml:space="preserve"> 4, 5, 6</t>
    </r>
    <r>
      <rPr>
        <b/>
        <sz val="14"/>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</si>
</sst>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_ ;[Red]\-#,##0\ "/>
    <numFmt numFmtId="166" formatCode="#,##0&quot; mk&quot;_ ;[Red]\-#,##0&quot; mk&quot;\ "/>
    <numFmt numFmtId="167" formatCode="00.0"/>
  </numFmts>
  <fonts count="22" x14ac:knownFonts="1">
    <font>
      <sz val="10"/>
      <name val="Helv"/>
    </font>
    <font>
      <sz val="10"/>
      <name val="Arial"/>
      <family val="2"/>
    </font>
    <font>
      <sz val="10"/>
      <name val="Arial"/>
      <family val="2"/>
    </font>
    <font>
      <sz val="10"/>
      <name val="MS Sans Serif"/>
      <family val="2"/>
    </font>
    <font>
      <sz val="10"/>
      <name val="Calibri"/>
      <family val="2"/>
      <scheme val="minor"/>
    </font>
    <font>
      <b/>
      <sz val="10"/>
      <name val="Calibri"/>
      <family val="2"/>
      <scheme val="minor"/>
    </font>
    <font>
      <i/>
      <sz val="10"/>
      <name val="Calibri"/>
      <family val="2"/>
      <scheme val="minor"/>
    </font>
    <font>
      <sz val="10"/>
      <color rgb="FFFF0000"/>
      <name val="Calibri"/>
      <family val="2"/>
      <scheme val="minor"/>
    </font>
    <font>
      <b/>
      <sz val="14"/>
      <name val="Calibri"/>
      <family val="2"/>
      <scheme val="minor"/>
    </font>
    <font>
      <b/>
      <sz val="12"/>
      <name val="Calibri"/>
      <family val="2"/>
      <scheme val="minor"/>
    </font>
    <font>
      <b/>
      <sz val="9"/>
      <color indexed="8"/>
      <name val="Calibri"/>
      <family val="2"/>
      <scheme val="minor"/>
    </font>
    <font>
      <sz val="11"/>
      <name val="Calibri"/>
      <family val="2"/>
      <scheme val="minor"/>
    </font>
    <font>
      <b/>
      <sz val="11"/>
      <name val="Calibri"/>
      <family val="2"/>
      <scheme val="minor"/>
    </font>
    <font>
      <b/>
      <vertAlign val="superscript"/>
      <sz val="14"/>
      <name val="Calibri"/>
      <family val="2"/>
      <scheme val="minor"/>
    </font>
    <font>
      <b/>
      <vertAlign val="superscript"/>
      <sz val="10"/>
      <name val="Calibri"/>
      <family val="2"/>
      <scheme val="minor"/>
    </font>
    <font>
      <i/>
      <sz val="11"/>
      <name val="Calibri"/>
      <family val="2"/>
      <scheme val="minor"/>
    </font>
    <font>
      <sz val="10"/>
      <color theme="0" tint="-0.499984740745262"/>
      <name val="Calibri"/>
      <family val="2"/>
      <scheme val="minor"/>
    </font>
    <font>
      <sz val="10"/>
      <color theme="1"/>
      <name val="Tahoma"/>
      <family val="2"/>
    </font>
    <font>
      <b/>
      <sz val="9"/>
      <name val="Calibri"/>
      <family val="2"/>
      <scheme val="minor"/>
    </font>
    <font>
      <b/>
      <vertAlign val="superscript"/>
      <sz val="9"/>
      <name val="Calibri"/>
      <family val="2"/>
      <scheme val="minor"/>
    </font>
    <font>
      <b/>
      <sz val="9"/>
      <color rgb="FFFF0000"/>
      <name val="Calibri"/>
      <family val="2"/>
      <scheme val="minor"/>
    </font>
    <font>
      <b/>
      <sz val="9"/>
      <color theme="0" tint="-0.499984740745262"/>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165" fontId="3" fillId="0" borderId="0" applyFont="0" applyFill="0" applyBorder="0" applyAlignment="0" applyProtection="0"/>
    <xf numFmtId="166" fontId="3" fillId="0" borderId="0" applyFont="0" applyFill="0" applyBorder="0" applyAlignment="0" applyProtection="0"/>
    <xf numFmtId="0" fontId="2" fillId="0" borderId="0"/>
    <xf numFmtId="0" fontId="1" fillId="0" borderId="0"/>
    <xf numFmtId="0" fontId="3" fillId="0" borderId="0"/>
    <xf numFmtId="0" fontId="1" fillId="0" borderId="0"/>
    <xf numFmtId="0" fontId="17" fillId="0" borderId="0"/>
  </cellStyleXfs>
  <cellXfs count="128">
    <xf numFmtId="0" fontId="0" fillId="0" borderId="0" xfId="0"/>
    <xf numFmtId="0" fontId="2" fillId="0" borderId="0" xfId="3"/>
    <xf numFmtId="0" fontId="4" fillId="0" borderId="0" xfId="0" applyFont="1" applyFill="1"/>
    <xf numFmtId="0" fontId="7" fillId="0" borderId="0" xfId="0" applyFont="1" applyFill="1"/>
    <xf numFmtId="0" fontId="8" fillId="0" borderId="0" xfId="0" applyFont="1" applyFill="1"/>
    <xf numFmtId="0" fontId="9" fillId="0" borderId="0" xfId="0" applyNumberFormat="1" applyFont="1" applyFill="1"/>
    <xf numFmtId="2" fontId="8" fillId="0" borderId="0" xfId="0" applyNumberFormat="1" applyFont="1" applyFill="1"/>
    <xf numFmtId="1" fontId="8" fillId="0" borderId="0" xfId="0" applyNumberFormat="1" applyFont="1" applyFill="1"/>
    <xf numFmtId="0" fontId="5" fillId="0" borderId="3" xfId="0" applyNumberFormat="1" applyFont="1" applyFill="1" applyBorder="1"/>
    <xf numFmtId="0" fontId="5" fillId="0" borderId="6" xfId="0" applyNumberFormat="1" applyFont="1" applyFill="1" applyBorder="1"/>
    <xf numFmtId="0" fontId="5" fillId="0" borderId="12" xfId="0" applyNumberFormat="1" applyFont="1" applyFill="1" applyBorder="1"/>
    <xf numFmtId="2" fontId="4" fillId="0" borderId="2" xfId="0" applyNumberFormat="1" applyFont="1" applyFill="1" applyBorder="1"/>
    <xf numFmtId="2" fontId="4" fillId="0" borderId="4" xfId="0" applyNumberFormat="1" applyFont="1" applyFill="1" applyBorder="1"/>
    <xf numFmtId="0" fontId="4" fillId="0" borderId="6" xfId="0" applyFont="1" applyFill="1" applyBorder="1"/>
    <xf numFmtId="2" fontId="4" fillId="0" borderId="0" xfId="0" applyNumberFormat="1" applyFont="1" applyFill="1" applyBorder="1"/>
    <xf numFmtId="2" fontId="4" fillId="0" borderId="7" xfId="0" applyNumberFormat="1" applyFont="1" applyFill="1" applyBorder="1"/>
    <xf numFmtId="2" fontId="4" fillId="0" borderId="10" xfId="0" applyNumberFormat="1" applyFont="1" applyFill="1" applyBorder="1"/>
    <xf numFmtId="2" fontId="4" fillId="0" borderId="11" xfId="0" applyNumberFormat="1" applyFont="1" applyFill="1" applyBorder="1"/>
    <xf numFmtId="0" fontId="4" fillId="0" borderId="13" xfId="0" applyFont="1" applyFill="1" applyBorder="1"/>
    <xf numFmtId="2" fontId="4" fillId="0" borderId="13" xfId="0" applyNumberFormat="1" applyFont="1" applyFill="1" applyBorder="1"/>
    <xf numFmtId="2" fontId="4" fillId="0" borderId="14" xfId="0" applyNumberFormat="1" applyFont="1" applyFill="1" applyBorder="1"/>
    <xf numFmtId="0" fontId="5" fillId="0" borderId="0" xfId="0" applyFont="1" applyFill="1"/>
    <xf numFmtId="2" fontId="4" fillId="0" borderId="3" xfId="0" applyNumberFormat="1" applyFont="1" applyFill="1" applyBorder="1"/>
    <xf numFmtId="2" fontId="4" fillId="0" borderId="6" xfId="0" applyNumberFormat="1" applyFont="1" applyFill="1" applyBorder="1"/>
    <xf numFmtId="2" fontId="4" fillId="0" borderId="12" xfId="0" applyNumberFormat="1" applyFont="1" applyFill="1" applyBorder="1"/>
    <xf numFmtId="0" fontId="5" fillId="0" borderId="9" xfId="0" applyFont="1" applyFill="1" applyBorder="1"/>
    <xf numFmtId="0" fontId="5" fillId="0" borderId="3" xfId="0" applyFont="1" applyFill="1" applyBorder="1"/>
    <xf numFmtId="0" fontId="5" fillId="0" borderId="12" xfId="0" applyFont="1" applyFill="1" applyBorder="1"/>
    <xf numFmtId="0" fontId="5" fillId="0" borderId="6" xfId="0" applyFont="1" applyFill="1" applyBorder="1"/>
    <xf numFmtId="0" fontId="5" fillId="0" borderId="15" xfId="0" applyFont="1" applyFill="1" applyBorder="1"/>
    <xf numFmtId="49" fontId="10" fillId="0" borderId="3" xfId="4" applyNumberFormat="1" applyFont="1" applyFill="1" applyBorder="1" applyAlignment="1">
      <alignment horizontal="left" vertical="top" wrapText="1"/>
    </xf>
    <xf numFmtId="49" fontId="10" fillId="0" borderId="6" xfId="4" applyNumberFormat="1" applyFont="1" applyFill="1" applyBorder="1" applyAlignment="1">
      <alignment horizontal="left" vertical="top" wrapText="1"/>
    </xf>
    <xf numFmtId="49" fontId="10" fillId="0" borderId="12" xfId="4" applyNumberFormat="1" applyFont="1" applyFill="1" applyBorder="1" applyAlignment="1">
      <alignment horizontal="left" vertical="top" wrapText="1"/>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4" fillId="0" borderId="0" xfId="5" applyFont="1"/>
    <xf numFmtId="3" fontId="4" fillId="0" borderId="0" xfId="0" applyNumberFormat="1" applyFont="1" applyFill="1"/>
    <xf numFmtId="3"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3" fontId="4" fillId="0" borderId="4" xfId="0" applyNumberFormat="1" applyFont="1" applyFill="1" applyBorder="1"/>
    <xf numFmtId="3" fontId="4" fillId="0" borderId="7" xfId="0" applyNumberFormat="1" applyFont="1" applyFill="1" applyBorder="1"/>
    <xf numFmtId="3" fontId="4" fillId="0" borderId="11" xfId="0" applyNumberFormat="1" applyFont="1" applyFill="1" applyBorder="1"/>
    <xf numFmtId="3" fontId="4" fillId="0" borderId="14" xfId="0" applyNumberFormat="1" applyFont="1" applyFill="1" applyBorder="1"/>
    <xf numFmtId="3" fontId="4" fillId="0" borderId="3" xfId="0" applyNumberFormat="1" applyFont="1" applyFill="1" applyBorder="1" applyAlignment="1">
      <alignment horizontal="center"/>
    </xf>
    <xf numFmtId="164" fontId="4" fillId="0" borderId="4" xfId="0" applyNumberFormat="1" applyFont="1" applyFill="1" applyBorder="1" applyAlignment="1">
      <alignment horizontal="center"/>
    </xf>
    <xf numFmtId="3" fontId="4" fillId="0" borderId="6" xfId="0" applyNumberFormat="1" applyFont="1" applyFill="1" applyBorder="1" applyAlignment="1">
      <alignment horizontal="center"/>
    </xf>
    <xf numFmtId="164" fontId="4" fillId="0" borderId="7" xfId="0" applyNumberFormat="1" applyFont="1" applyFill="1" applyBorder="1" applyAlignment="1">
      <alignment horizontal="center"/>
    </xf>
    <xf numFmtId="3" fontId="4" fillId="0" borderId="15" xfId="0" applyNumberFormat="1" applyFont="1" applyFill="1" applyBorder="1" applyAlignment="1">
      <alignment horizontal="center"/>
    </xf>
    <xf numFmtId="164" fontId="4" fillId="0" borderId="14" xfId="0" applyNumberFormat="1" applyFont="1" applyFill="1" applyBorder="1" applyAlignment="1">
      <alignment horizontal="center"/>
    </xf>
    <xf numFmtId="2" fontId="18" fillId="0" borderId="0" xfId="0" applyNumberFormat="1" applyFont="1" applyFill="1" applyBorder="1" applyAlignment="1">
      <alignment horizontal="right"/>
    </xf>
    <xf numFmtId="0" fontId="18" fillId="0" borderId="0" xfId="0" applyFont="1" applyFill="1" applyAlignment="1">
      <alignment horizontal="right"/>
    </xf>
    <xf numFmtId="0" fontId="18" fillId="0" borderId="0" xfId="0" applyFont="1" applyFill="1"/>
    <xf numFmtId="3" fontId="20" fillId="0" borderId="0" xfId="0" applyNumberFormat="1" applyFont="1" applyFill="1"/>
    <xf numFmtId="0" fontId="20" fillId="0" borderId="0" xfId="0" applyFont="1" applyFill="1"/>
    <xf numFmtId="3" fontId="18" fillId="0" borderId="0" xfId="0" applyNumberFormat="1" applyFont="1" applyFill="1"/>
    <xf numFmtId="0" fontId="18" fillId="0" borderId="0" xfId="0" applyFont="1" applyFill="1" applyBorder="1"/>
    <xf numFmtId="2" fontId="18" fillId="0" borderId="0" xfId="0" applyNumberFormat="1" applyFont="1" applyFill="1" applyBorder="1"/>
    <xf numFmtId="2" fontId="18" fillId="0" borderId="0" xfId="0" applyNumberFormat="1" applyFont="1" applyFill="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6" fillId="0" borderId="0" xfId="0" applyFont="1" applyFill="1" applyAlignment="1">
      <alignment horizontal="center" vertical="center"/>
    </xf>
    <xf numFmtId="0" fontId="21" fillId="0" borderId="0" xfId="0" applyFont="1" applyFill="1" applyAlignment="1">
      <alignment horizontal="center" vertical="center"/>
    </xf>
    <xf numFmtId="3"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3" fontId="4" fillId="0" borderId="0" xfId="0" applyNumberFormat="1" applyFont="1" applyFill="1" applyAlignment="1">
      <alignment horizontal="center" vertical="center"/>
    </xf>
    <xf numFmtId="167"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1" fontId="4" fillId="0" borderId="7" xfId="0" applyNumberFormat="1" applyFont="1" applyFill="1" applyBorder="1" applyAlignment="1">
      <alignment horizontal="center" vertical="center"/>
    </xf>
    <xf numFmtId="0" fontId="5" fillId="0" borderId="5" xfId="0" applyFont="1" applyFill="1" applyBorder="1" applyAlignment="1">
      <alignment horizontal="center" vertical="center"/>
    </xf>
    <xf numFmtId="167" fontId="4" fillId="0" borderId="0" xfId="0" applyNumberFormat="1" applyFont="1" applyFill="1" applyBorder="1" applyAlignment="1">
      <alignment horizontal="center" vertical="center"/>
    </xf>
    <xf numFmtId="0" fontId="4" fillId="0" borderId="0" xfId="0" applyFont="1" applyFill="1" applyBorder="1"/>
    <xf numFmtId="0" fontId="5" fillId="0" borderId="8" xfId="0" applyFont="1" applyFill="1" applyBorder="1" applyAlignment="1">
      <alignment horizontal="center" vertical="center"/>
    </xf>
    <xf numFmtId="3" fontId="4" fillId="0" borderId="10" xfId="0" applyNumberFormat="1" applyFont="1" applyFill="1" applyBorder="1" applyAlignment="1">
      <alignment horizontal="center" vertical="center"/>
    </xf>
    <xf numFmtId="0" fontId="5" fillId="0" borderId="6" xfId="0" applyFont="1" applyFill="1" applyBorder="1" applyAlignment="1">
      <alignment horizontal="left" vertical="center"/>
    </xf>
    <xf numFmtId="3" fontId="6" fillId="0" borderId="0"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5" fillId="0" borderId="6" xfId="0" applyNumberFormat="1" applyFont="1" applyFill="1" applyBorder="1" applyAlignment="1">
      <alignment horizontal="left" vertical="center"/>
    </xf>
    <xf numFmtId="164" fontId="4" fillId="0" borderId="0" xfId="0" applyNumberFormat="1" applyFont="1" applyFill="1"/>
    <xf numFmtId="0" fontId="5" fillId="0" borderId="12" xfId="0" applyFont="1" applyFill="1" applyBorder="1" applyAlignment="1">
      <alignment horizontal="left" vertical="center"/>
    </xf>
    <xf numFmtId="164" fontId="4" fillId="0" borderId="10"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164" fontId="16" fillId="0" borderId="0" xfId="0" applyNumberFormat="1" applyFont="1" applyFill="1" applyAlignment="1">
      <alignment horizontal="center" vertical="center"/>
    </xf>
    <xf numFmtId="0" fontId="4" fillId="0" borderId="3" xfId="0" applyFont="1" applyFill="1" applyBorder="1"/>
    <xf numFmtId="2" fontId="4" fillId="0" borderId="0" xfId="0" applyNumberFormat="1" applyFont="1" applyFill="1"/>
    <xf numFmtId="0" fontId="4" fillId="0" borderId="12" xfId="0" applyFont="1" applyFill="1" applyBorder="1"/>
    <xf numFmtId="167" fontId="4" fillId="0" borderId="10"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xf>
    <xf numFmtId="0" fontId="11" fillId="0" borderId="0" xfId="3" applyFont="1" applyAlignment="1">
      <alignment horizontal="left" vertical="top" wrapText="1"/>
    </xf>
    <xf numFmtId="0" fontId="5" fillId="0" borderId="15" xfId="0" applyFont="1" applyFill="1" applyBorder="1" applyAlignment="1">
      <alignment horizontal="center" vertical="top"/>
    </xf>
    <xf numFmtId="0" fontId="5" fillId="0" borderId="14" xfId="0" applyFont="1" applyFill="1" applyBorder="1" applyAlignment="1">
      <alignment horizontal="center" vertical="top"/>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left" vertical="top" wrapText="1"/>
    </xf>
    <xf numFmtId="0" fontId="5" fillId="0" borderId="1" xfId="0" applyFont="1" applyFill="1" applyBorder="1" applyAlignment="1">
      <alignment horizontal="center" vertical="top"/>
    </xf>
    <xf numFmtId="0" fontId="5" fillId="0" borderId="5" xfId="0" applyFont="1" applyFill="1" applyBorder="1" applyAlignment="1">
      <alignment horizontal="center" vertical="top"/>
    </xf>
    <xf numFmtId="0" fontId="5" fillId="0" borderId="8" xfId="0" applyFont="1" applyFill="1" applyBorder="1" applyAlignment="1">
      <alignment horizontal="center" vertical="top"/>
    </xf>
    <xf numFmtId="0" fontId="5" fillId="0" borderId="13" xfId="0" applyFont="1" applyFill="1" applyBorder="1" applyAlignment="1">
      <alignment horizontal="center" vertical="top"/>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1" xfId="0" applyFont="1" applyFill="1" applyBorder="1" applyAlignment="1">
      <alignment horizontal="center" vertical="top"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0" xfId="0" applyFont="1" applyFill="1" applyAlignment="1">
      <alignment horizontal="left"/>
    </xf>
    <xf numFmtId="0" fontId="5" fillId="0" borderId="1"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wrapText="1"/>
    </xf>
  </cellXfs>
  <cellStyles count="8">
    <cellStyle name="Comma [0]" xfId="1"/>
    <cellStyle name="Currency [0]" xfId="2"/>
    <cellStyle name="Normaali" xfId="0" builtinId="0"/>
    <cellStyle name="Normaali 2" xfId="3"/>
    <cellStyle name="Normaali 3" xfId="6"/>
    <cellStyle name="Normaali 4" xfId="7"/>
    <cellStyle name="Normaali_APUK54B" xfId="5"/>
    <cellStyle name="Normaali_t54_työaika_työaikaperusteittain"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37160</xdr:colOff>
      <xdr:row>28</xdr:row>
      <xdr:rowOff>78491</xdr:rowOff>
    </xdr:to>
    <xdr:pic>
      <xdr:nvPicPr>
        <xdr:cNvPr id="3" name="Kuva 2"/>
        <xdr:cNvPicPr>
          <a:picLocks noChangeAspect="1"/>
        </xdr:cNvPicPr>
      </xdr:nvPicPr>
      <xdr:blipFill>
        <a:blip xmlns:r="http://schemas.openxmlformats.org/officeDocument/2006/relationships" r:embed="rId1"/>
        <a:stretch>
          <a:fillRect/>
        </a:stretch>
      </xdr:blipFill>
      <xdr:spPr>
        <a:xfrm>
          <a:off x="609600" y="161925"/>
          <a:ext cx="6742760" cy="445046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showGridLines="0" zoomScaleNormal="100" workbookViewId="0">
      <selection activeCell="B1" sqref="B1:N15"/>
    </sheetView>
  </sheetViews>
  <sheetFormatPr defaultColWidth="8.85546875" defaultRowHeight="15" customHeight="1" x14ac:dyDescent="0.2"/>
  <cols>
    <col min="1" max="1" width="3.5703125" style="1" customWidth="1"/>
    <col min="2" max="257" width="9.140625" style="1" customWidth="1"/>
    <col min="258" max="16384" width="8.85546875" style="1"/>
  </cols>
  <sheetData>
    <row r="1" spans="2:14" ht="15" customHeight="1" x14ac:dyDescent="0.2">
      <c r="B1" s="92" t="s">
        <v>82</v>
      </c>
      <c r="C1" s="92"/>
      <c r="D1" s="92"/>
      <c r="E1" s="92"/>
      <c r="F1" s="92"/>
      <c r="G1" s="92"/>
      <c r="H1" s="92"/>
      <c r="I1" s="92"/>
      <c r="J1" s="92"/>
      <c r="K1" s="92"/>
      <c r="L1" s="92"/>
      <c r="M1" s="92"/>
      <c r="N1" s="92"/>
    </row>
    <row r="2" spans="2:14" ht="15" customHeight="1" x14ac:dyDescent="0.2">
      <c r="B2" s="92"/>
      <c r="C2" s="92"/>
      <c r="D2" s="92"/>
      <c r="E2" s="92"/>
      <c r="F2" s="92"/>
      <c r="G2" s="92"/>
      <c r="H2" s="92"/>
      <c r="I2" s="92"/>
      <c r="J2" s="92"/>
      <c r="K2" s="92"/>
      <c r="L2" s="92"/>
      <c r="M2" s="92"/>
      <c r="N2" s="92"/>
    </row>
    <row r="3" spans="2:14" ht="15" customHeight="1" x14ac:dyDescent="0.2">
      <c r="B3" s="92"/>
      <c r="C3" s="92"/>
      <c r="D3" s="92"/>
      <c r="E3" s="92"/>
      <c r="F3" s="92"/>
      <c r="G3" s="92"/>
      <c r="H3" s="92"/>
      <c r="I3" s="92"/>
      <c r="J3" s="92"/>
      <c r="K3" s="92"/>
      <c r="L3" s="92"/>
      <c r="M3" s="92"/>
      <c r="N3" s="92"/>
    </row>
    <row r="4" spans="2:14" ht="15" customHeight="1" x14ac:dyDescent="0.2">
      <c r="B4" s="92"/>
      <c r="C4" s="92"/>
      <c r="D4" s="92"/>
      <c r="E4" s="92"/>
      <c r="F4" s="92"/>
      <c r="G4" s="92"/>
      <c r="H4" s="92"/>
      <c r="I4" s="92"/>
      <c r="J4" s="92"/>
      <c r="K4" s="92"/>
      <c r="L4" s="92"/>
      <c r="M4" s="92"/>
      <c r="N4" s="92"/>
    </row>
    <row r="5" spans="2:14" ht="15" customHeight="1" x14ac:dyDescent="0.2">
      <c r="B5" s="92"/>
      <c r="C5" s="92"/>
      <c r="D5" s="92"/>
      <c r="E5" s="92"/>
      <c r="F5" s="92"/>
      <c r="G5" s="92"/>
      <c r="H5" s="92"/>
      <c r="I5" s="92"/>
      <c r="J5" s="92"/>
      <c r="K5" s="92"/>
      <c r="L5" s="92"/>
      <c r="M5" s="92"/>
      <c r="N5" s="92"/>
    </row>
    <row r="6" spans="2:14" ht="15" customHeight="1" x14ac:dyDescent="0.2">
      <c r="B6" s="92"/>
      <c r="C6" s="92"/>
      <c r="D6" s="92"/>
      <c r="E6" s="92"/>
      <c r="F6" s="92"/>
      <c r="G6" s="92"/>
      <c r="H6" s="92"/>
      <c r="I6" s="92"/>
      <c r="J6" s="92"/>
      <c r="K6" s="92"/>
      <c r="L6" s="92"/>
      <c r="M6" s="92"/>
      <c r="N6" s="92"/>
    </row>
    <row r="7" spans="2:14" ht="15" customHeight="1" x14ac:dyDescent="0.2">
      <c r="B7" s="92"/>
      <c r="C7" s="92"/>
      <c r="D7" s="92"/>
      <c r="E7" s="92"/>
      <c r="F7" s="92"/>
      <c r="G7" s="92"/>
      <c r="H7" s="92"/>
      <c r="I7" s="92"/>
      <c r="J7" s="92"/>
      <c r="K7" s="92"/>
      <c r="L7" s="92"/>
      <c r="M7" s="92"/>
      <c r="N7" s="92"/>
    </row>
    <row r="8" spans="2:14" ht="15" customHeight="1" x14ac:dyDescent="0.2">
      <c r="B8" s="92"/>
      <c r="C8" s="92"/>
      <c r="D8" s="92"/>
      <c r="E8" s="92"/>
      <c r="F8" s="92"/>
      <c r="G8" s="92"/>
      <c r="H8" s="92"/>
      <c r="I8" s="92"/>
      <c r="J8" s="92"/>
      <c r="K8" s="92"/>
      <c r="L8" s="92"/>
      <c r="M8" s="92"/>
      <c r="N8" s="92"/>
    </row>
    <row r="9" spans="2:14" ht="15" customHeight="1" x14ac:dyDescent="0.2">
      <c r="B9" s="92"/>
      <c r="C9" s="92"/>
      <c r="D9" s="92"/>
      <c r="E9" s="92"/>
      <c r="F9" s="92"/>
      <c r="G9" s="92"/>
      <c r="H9" s="92"/>
      <c r="I9" s="92"/>
      <c r="J9" s="92"/>
      <c r="K9" s="92"/>
      <c r="L9" s="92"/>
      <c r="M9" s="92"/>
      <c r="N9" s="92"/>
    </row>
    <row r="10" spans="2:14" ht="15" customHeight="1" x14ac:dyDescent="0.2">
      <c r="B10" s="92"/>
      <c r="C10" s="92"/>
      <c r="D10" s="92"/>
      <c r="E10" s="92"/>
      <c r="F10" s="92"/>
      <c r="G10" s="92"/>
      <c r="H10" s="92"/>
      <c r="I10" s="92"/>
      <c r="J10" s="92"/>
      <c r="K10" s="92"/>
      <c r="L10" s="92"/>
      <c r="M10" s="92"/>
      <c r="N10" s="92"/>
    </row>
    <row r="11" spans="2:14" ht="15" customHeight="1" x14ac:dyDescent="0.2">
      <c r="B11" s="92"/>
      <c r="C11" s="92"/>
      <c r="D11" s="92"/>
      <c r="E11" s="92"/>
      <c r="F11" s="92"/>
      <c r="G11" s="92"/>
      <c r="H11" s="92"/>
      <c r="I11" s="92"/>
      <c r="J11" s="92"/>
      <c r="K11" s="92"/>
      <c r="L11" s="92"/>
      <c r="M11" s="92"/>
      <c r="N11" s="92"/>
    </row>
    <row r="12" spans="2:14" ht="15" customHeight="1" x14ac:dyDescent="0.2">
      <c r="B12" s="92"/>
      <c r="C12" s="92"/>
      <c r="D12" s="92"/>
      <c r="E12" s="92"/>
      <c r="F12" s="92"/>
      <c r="G12" s="92"/>
      <c r="H12" s="92"/>
      <c r="I12" s="92"/>
      <c r="J12" s="92"/>
      <c r="K12" s="92"/>
      <c r="L12" s="92"/>
      <c r="M12" s="92"/>
      <c r="N12" s="92"/>
    </row>
    <row r="13" spans="2:14" ht="15" customHeight="1" x14ac:dyDescent="0.2">
      <c r="B13" s="92"/>
      <c r="C13" s="92"/>
      <c r="D13" s="92"/>
      <c r="E13" s="92"/>
      <c r="F13" s="92"/>
      <c r="G13" s="92"/>
      <c r="H13" s="92"/>
      <c r="I13" s="92"/>
      <c r="J13" s="92"/>
      <c r="K13" s="92"/>
      <c r="L13" s="92"/>
      <c r="M13" s="92"/>
      <c r="N13" s="92"/>
    </row>
    <row r="14" spans="2:14" ht="15" customHeight="1" x14ac:dyDescent="0.2">
      <c r="B14" s="92"/>
      <c r="C14" s="92"/>
      <c r="D14" s="92"/>
      <c r="E14" s="92"/>
      <c r="F14" s="92"/>
      <c r="G14" s="92"/>
      <c r="H14" s="92"/>
      <c r="I14" s="92"/>
      <c r="J14" s="92"/>
      <c r="K14" s="92"/>
      <c r="L14" s="92"/>
      <c r="M14" s="92"/>
      <c r="N14" s="92"/>
    </row>
    <row r="15" spans="2:14" ht="15" customHeight="1" x14ac:dyDescent="0.2">
      <c r="B15" s="92"/>
      <c r="C15" s="92"/>
      <c r="D15" s="92"/>
      <c r="E15" s="92"/>
      <c r="F15" s="92"/>
      <c r="G15" s="92"/>
      <c r="H15" s="92"/>
      <c r="I15" s="92"/>
      <c r="J15" s="92"/>
      <c r="K15" s="92"/>
      <c r="L15" s="92"/>
      <c r="M15" s="92"/>
      <c r="N15" s="92"/>
    </row>
  </sheetData>
  <mergeCells count="1">
    <mergeCell ref="B1:N15"/>
  </mergeCells>
  <pageMargins left="0.75" right="0.75" top="1" bottom="1" header="0.4921259845" footer="0.4921259845"/>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4"/>
  <sheetViews>
    <sheetView showGridLines="0" zoomScaleNormal="100" workbookViewId="0">
      <pane ySplit="8" topLeftCell="A33" activePane="bottomLeft" state="frozen"/>
      <selection activeCell="K32" sqref="K32"/>
      <selection pane="bottomLeft" activeCell="S9" sqref="S9"/>
    </sheetView>
  </sheetViews>
  <sheetFormatPr defaultColWidth="12.28515625" defaultRowHeight="15" customHeight="1" x14ac:dyDescent="0.2"/>
  <cols>
    <col min="1" max="1" width="3.5703125" style="2" customWidth="1"/>
    <col min="2" max="2" width="8.7109375" style="21" customWidth="1"/>
    <col min="3" max="3" width="10.28515625" style="39" customWidth="1"/>
    <col min="4" max="4" width="6.42578125" style="2" customWidth="1"/>
    <col min="5" max="5" width="8.7109375" style="39" customWidth="1"/>
    <col min="6" max="6" width="5.85546875" style="2" customWidth="1"/>
    <col min="7" max="7" width="8.7109375" style="39" customWidth="1"/>
    <col min="8" max="8" width="7.28515625" style="2" customWidth="1"/>
    <col min="9" max="9" width="9.85546875" style="39" customWidth="1"/>
    <col min="10" max="10" width="6.5703125" style="2" customWidth="1"/>
    <col min="11" max="11" width="8.28515625" style="39" customWidth="1"/>
    <col min="12" max="12" width="7.42578125" style="2" customWidth="1"/>
    <col min="13" max="13" width="8.7109375" style="39" customWidth="1"/>
    <col min="14" max="14" width="6.140625" style="2" customWidth="1"/>
    <col min="15" max="15" width="8.7109375" style="39" customWidth="1"/>
    <col min="16" max="16" width="6.42578125" style="2" customWidth="1"/>
    <col min="17" max="16384" width="12.28515625" style="2"/>
  </cols>
  <sheetData>
    <row r="1" spans="2:16" ht="18.75" customHeight="1" x14ac:dyDescent="0.2">
      <c r="B1" s="98" t="s">
        <v>54</v>
      </c>
      <c r="C1" s="98"/>
      <c r="D1" s="98"/>
      <c r="E1" s="98"/>
      <c r="F1" s="98"/>
      <c r="G1" s="98"/>
      <c r="H1" s="98"/>
      <c r="I1" s="98"/>
      <c r="J1" s="98"/>
      <c r="K1" s="98"/>
      <c r="L1" s="98"/>
      <c r="M1" s="98"/>
      <c r="N1" s="98"/>
      <c r="O1" s="98"/>
      <c r="P1" s="98"/>
    </row>
    <row r="2" spans="2:16" ht="15" customHeight="1" x14ac:dyDescent="0.2">
      <c r="B2" s="99" t="s">
        <v>85</v>
      </c>
      <c r="C2" s="99"/>
      <c r="D2" s="99"/>
      <c r="E2" s="99"/>
      <c r="F2" s="99"/>
      <c r="G2" s="99"/>
      <c r="H2" s="99"/>
      <c r="I2" s="99"/>
      <c r="J2" s="99"/>
      <c r="K2" s="99"/>
      <c r="L2" s="99"/>
      <c r="M2" s="99"/>
      <c r="N2" s="99"/>
      <c r="O2" s="99"/>
      <c r="P2" s="99"/>
    </row>
    <row r="3" spans="2:16" ht="15" customHeight="1" x14ac:dyDescent="0.2">
      <c r="B3" s="99"/>
      <c r="C3" s="99"/>
      <c r="D3" s="99"/>
      <c r="E3" s="99"/>
      <c r="F3" s="99"/>
      <c r="G3" s="99"/>
      <c r="H3" s="99"/>
      <c r="I3" s="99"/>
      <c r="J3" s="99"/>
      <c r="K3" s="99"/>
      <c r="L3" s="99"/>
      <c r="M3" s="99"/>
      <c r="N3" s="99"/>
      <c r="O3" s="99"/>
      <c r="P3" s="99"/>
    </row>
    <row r="4" spans="2:16" ht="15" customHeight="1" x14ac:dyDescent="0.2">
      <c r="B4" s="99"/>
      <c r="C4" s="99"/>
      <c r="D4" s="99"/>
      <c r="E4" s="99"/>
      <c r="F4" s="99"/>
      <c r="G4" s="99"/>
      <c r="H4" s="99"/>
      <c r="I4" s="99"/>
      <c r="J4" s="99"/>
      <c r="K4" s="99"/>
      <c r="L4" s="99"/>
      <c r="M4" s="99"/>
      <c r="N4" s="99"/>
      <c r="O4" s="99"/>
      <c r="P4" s="99"/>
    </row>
    <row r="6" spans="2:16" ht="15" customHeight="1" x14ac:dyDescent="0.2">
      <c r="B6" s="100" t="s">
        <v>35</v>
      </c>
      <c r="C6" s="93" t="s">
        <v>34</v>
      </c>
      <c r="D6" s="103"/>
      <c r="E6" s="103"/>
      <c r="F6" s="103"/>
      <c r="G6" s="103"/>
      <c r="H6" s="94"/>
      <c r="I6" s="104" t="s">
        <v>27</v>
      </c>
      <c r="J6" s="105"/>
      <c r="K6" s="108" t="s">
        <v>52</v>
      </c>
      <c r="L6" s="109"/>
      <c r="M6" s="108" t="s">
        <v>51</v>
      </c>
      <c r="N6" s="109"/>
      <c r="O6" s="104" t="s">
        <v>18</v>
      </c>
      <c r="P6" s="105"/>
    </row>
    <row r="7" spans="2:16" ht="15" customHeight="1" x14ac:dyDescent="0.2">
      <c r="B7" s="101"/>
      <c r="C7" s="93" t="s">
        <v>18</v>
      </c>
      <c r="D7" s="94"/>
      <c r="E7" s="93" t="s">
        <v>39</v>
      </c>
      <c r="F7" s="94"/>
      <c r="G7" s="93" t="s">
        <v>38</v>
      </c>
      <c r="H7" s="94"/>
      <c r="I7" s="106"/>
      <c r="J7" s="107"/>
      <c r="K7" s="110"/>
      <c r="L7" s="111"/>
      <c r="M7" s="110"/>
      <c r="N7" s="111"/>
      <c r="O7" s="106"/>
      <c r="P7" s="107"/>
    </row>
    <row r="8" spans="2:16" ht="15" customHeight="1" x14ac:dyDescent="0.2">
      <c r="B8" s="102"/>
      <c r="C8" s="65" t="s">
        <v>22</v>
      </c>
      <c r="D8" s="66" t="s">
        <v>23</v>
      </c>
      <c r="E8" s="65" t="s">
        <v>22</v>
      </c>
      <c r="F8" s="66" t="s">
        <v>23</v>
      </c>
      <c r="G8" s="65" t="s">
        <v>22</v>
      </c>
      <c r="H8" s="66" t="s">
        <v>23</v>
      </c>
      <c r="I8" s="65" t="s">
        <v>22</v>
      </c>
      <c r="J8" s="66" t="s">
        <v>23</v>
      </c>
      <c r="K8" s="65" t="s">
        <v>22</v>
      </c>
      <c r="L8" s="66" t="s">
        <v>23</v>
      </c>
      <c r="M8" s="65" t="s">
        <v>22</v>
      </c>
      <c r="N8" s="66" t="s">
        <v>23</v>
      </c>
      <c r="O8" s="65" t="s">
        <v>22</v>
      </c>
      <c r="P8" s="66" t="s">
        <v>23</v>
      </c>
    </row>
    <row r="9" spans="2:16" ht="15" customHeight="1" x14ac:dyDescent="0.2">
      <c r="B9" s="67">
        <v>1975</v>
      </c>
      <c r="C9" s="68">
        <v>107030</v>
      </c>
      <c r="D9" s="69">
        <f t="shared" ref="D9:D16" si="0">C9/$O9*100</f>
        <v>59.802316550541143</v>
      </c>
      <c r="E9" s="68" t="s">
        <v>36</v>
      </c>
      <c r="F9" s="41" t="s">
        <v>36</v>
      </c>
      <c r="G9" s="68" t="s">
        <v>36</v>
      </c>
      <c r="H9" s="36" t="s">
        <v>36</v>
      </c>
      <c r="I9" s="68">
        <v>43425</v>
      </c>
      <c r="J9" s="70">
        <f t="shared" ref="J9:J16" si="1">I9/$O9*100</f>
        <v>24.26343638425908</v>
      </c>
      <c r="K9" s="68">
        <v>24028</v>
      </c>
      <c r="L9" s="70">
        <f t="shared" ref="L9:L21" si="2">K9/$O9*100</f>
        <v>13.425488760874545</v>
      </c>
      <c r="M9" s="68">
        <v>4490</v>
      </c>
      <c r="N9" s="70">
        <f t="shared" ref="N9:N21" si="3">M9/$O9*100</f>
        <v>2.5087583043252337</v>
      </c>
      <c r="O9" s="68">
        <f t="shared" ref="O9:O47" si="4">C9+I9+K9+M9</f>
        <v>178973</v>
      </c>
      <c r="P9" s="71">
        <f t="shared" ref="P9:P21" si="5">O9/$O9*100</f>
        <v>100</v>
      </c>
    </row>
    <row r="10" spans="2:16" ht="15" customHeight="1" x14ac:dyDescent="0.2">
      <c r="B10" s="72">
        <v>1976</v>
      </c>
      <c r="C10" s="68">
        <v>107919</v>
      </c>
      <c r="D10" s="69">
        <f t="shared" si="0"/>
        <v>59.719770459689336</v>
      </c>
      <c r="E10" s="68" t="s">
        <v>36</v>
      </c>
      <c r="F10" s="41" t="s">
        <v>36</v>
      </c>
      <c r="G10" s="68" t="s">
        <v>36</v>
      </c>
      <c r="H10" s="36" t="s">
        <v>36</v>
      </c>
      <c r="I10" s="68">
        <v>47892</v>
      </c>
      <c r="J10" s="70">
        <f t="shared" si="1"/>
        <v>26.502277141702958</v>
      </c>
      <c r="K10" s="68">
        <v>20996</v>
      </c>
      <c r="L10" s="70">
        <f t="shared" si="2"/>
        <v>11.618679755850566</v>
      </c>
      <c r="M10" s="68">
        <v>3902</v>
      </c>
      <c r="N10" s="70">
        <f t="shared" si="3"/>
        <v>2.1592726427571396</v>
      </c>
      <c r="O10" s="68">
        <f t="shared" si="4"/>
        <v>180709</v>
      </c>
      <c r="P10" s="71">
        <f t="shared" si="5"/>
        <v>100</v>
      </c>
    </row>
    <row r="11" spans="2:16" ht="15" customHeight="1" x14ac:dyDescent="0.2">
      <c r="B11" s="72">
        <v>1977</v>
      </c>
      <c r="C11" s="68">
        <v>105028</v>
      </c>
      <c r="D11" s="69">
        <f t="shared" si="0"/>
        <v>56.334311322323359</v>
      </c>
      <c r="E11" s="68" t="s">
        <v>36</v>
      </c>
      <c r="F11" s="41" t="s">
        <v>36</v>
      </c>
      <c r="G11" s="68" t="s">
        <v>36</v>
      </c>
      <c r="H11" s="36" t="s">
        <v>36</v>
      </c>
      <c r="I11" s="68">
        <v>47612</v>
      </c>
      <c r="J11" s="70">
        <f t="shared" si="1"/>
        <v>25.537849246662415</v>
      </c>
      <c r="K11" s="68">
        <v>24628</v>
      </c>
      <c r="L11" s="70">
        <f t="shared" si="2"/>
        <v>13.209824230168904</v>
      </c>
      <c r="M11" s="68">
        <v>9169</v>
      </c>
      <c r="N11" s="70">
        <f t="shared" si="3"/>
        <v>4.9180152008453257</v>
      </c>
      <c r="O11" s="68">
        <f>C11+I11+K11+M11</f>
        <v>186437</v>
      </c>
      <c r="P11" s="71">
        <f t="shared" si="5"/>
        <v>100</v>
      </c>
    </row>
    <row r="12" spans="2:16" ht="15" customHeight="1" x14ac:dyDescent="0.2">
      <c r="B12" s="72">
        <v>1978</v>
      </c>
      <c r="C12" s="68">
        <v>104275</v>
      </c>
      <c r="D12" s="69">
        <f t="shared" si="0"/>
        <v>55.254986328663179</v>
      </c>
      <c r="E12" s="68" t="s">
        <v>36</v>
      </c>
      <c r="F12" s="41" t="s">
        <v>36</v>
      </c>
      <c r="G12" s="68" t="s">
        <v>36</v>
      </c>
      <c r="H12" s="36" t="s">
        <v>36</v>
      </c>
      <c r="I12" s="68">
        <v>49458</v>
      </c>
      <c r="J12" s="70">
        <f t="shared" si="1"/>
        <v>26.207634752750163</v>
      </c>
      <c r="K12" s="68">
        <v>25838</v>
      </c>
      <c r="L12" s="70">
        <f t="shared" si="2"/>
        <v>13.691472901078869</v>
      </c>
      <c r="M12" s="68">
        <v>9145</v>
      </c>
      <c r="N12" s="70">
        <f t="shared" si="3"/>
        <v>4.8459060175077893</v>
      </c>
      <c r="O12" s="68">
        <f t="shared" si="4"/>
        <v>188716</v>
      </c>
      <c r="P12" s="71">
        <f t="shared" si="5"/>
        <v>100</v>
      </c>
    </row>
    <row r="13" spans="2:16" ht="15" customHeight="1" x14ac:dyDescent="0.2">
      <c r="B13" s="72">
        <v>1979</v>
      </c>
      <c r="C13" s="68">
        <v>107089</v>
      </c>
      <c r="D13" s="69">
        <f t="shared" si="0"/>
        <v>54.452772240979542</v>
      </c>
      <c r="E13" s="68" t="s">
        <v>36</v>
      </c>
      <c r="F13" s="41" t="s">
        <v>36</v>
      </c>
      <c r="G13" s="68" t="s">
        <v>36</v>
      </c>
      <c r="H13" s="36" t="s">
        <v>36</v>
      </c>
      <c r="I13" s="68">
        <v>53335</v>
      </c>
      <c r="J13" s="70">
        <f t="shared" si="1"/>
        <v>27.119859252328844</v>
      </c>
      <c r="K13" s="68">
        <v>27044</v>
      </c>
      <c r="L13" s="70">
        <f t="shared" si="2"/>
        <v>13.751372899971525</v>
      </c>
      <c r="M13" s="68">
        <v>9196</v>
      </c>
      <c r="N13" s="70">
        <f t="shared" si="3"/>
        <v>4.6759956067200914</v>
      </c>
      <c r="O13" s="68">
        <f t="shared" si="4"/>
        <v>196664</v>
      </c>
      <c r="P13" s="71">
        <f t="shared" si="5"/>
        <v>100</v>
      </c>
    </row>
    <row r="14" spans="2:16" ht="15" customHeight="1" x14ac:dyDescent="0.2">
      <c r="B14" s="72">
        <v>1980</v>
      </c>
      <c r="C14" s="68">
        <v>112179</v>
      </c>
      <c r="D14" s="69">
        <f t="shared" si="0"/>
        <v>55.501187413417775</v>
      </c>
      <c r="E14" s="68" t="s">
        <v>36</v>
      </c>
      <c r="F14" s="41" t="s">
        <v>36</v>
      </c>
      <c r="G14" s="68" t="s">
        <v>36</v>
      </c>
      <c r="H14" s="36" t="s">
        <v>36</v>
      </c>
      <c r="I14" s="68">
        <v>53627</v>
      </c>
      <c r="J14" s="70">
        <f t="shared" si="1"/>
        <v>26.532258064516128</v>
      </c>
      <c r="K14" s="68">
        <v>27176</v>
      </c>
      <c r="L14" s="70">
        <f t="shared" si="2"/>
        <v>13.445477933900655</v>
      </c>
      <c r="M14" s="68">
        <v>9138</v>
      </c>
      <c r="N14" s="70">
        <f t="shared" si="3"/>
        <v>4.5210765881654469</v>
      </c>
      <c r="O14" s="68">
        <f t="shared" si="4"/>
        <v>202120</v>
      </c>
      <c r="P14" s="71">
        <f t="shared" si="5"/>
        <v>100</v>
      </c>
    </row>
    <row r="15" spans="2:16" ht="15" customHeight="1" x14ac:dyDescent="0.2">
      <c r="B15" s="72">
        <v>1981</v>
      </c>
      <c r="C15" s="68">
        <v>112182</v>
      </c>
      <c r="D15" s="69">
        <f t="shared" si="0"/>
        <v>54.006614705443411</v>
      </c>
      <c r="E15" s="68" t="s">
        <v>36</v>
      </c>
      <c r="F15" s="41" t="s">
        <v>36</v>
      </c>
      <c r="G15" s="68" t="s">
        <v>36</v>
      </c>
      <c r="H15" s="36" t="s">
        <v>36</v>
      </c>
      <c r="I15" s="68">
        <v>57620</v>
      </c>
      <c r="J15" s="70">
        <f t="shared" si="1"/>
        <v>27.739397936635552</v>
      </c>
      <c r="K15" s="68">
        <v>28118</v>
      </c>
      <c r="L15" s="70">
        <f t="shared" si="2"/>
        <v>13.536556598096466</v>
      </c>
      <c r="M15" s="68">
        <v>9799</v>
      </c>
      <c r="N15" s="70">
        <f t="shared" si="3"/>
        <v>4.7174307598245706</v>
      </c>
      <c r="O15" s="68">
        <f t="shared" si="4"/>
        <v>207719</v>
      </c>
      <c r="P15" s="71">
        <f t="shared" si="5"/>
        <v>100</v>
      </c>
    </row>
    <row r="16" spans="2:16" ht="15" customHeight="1" x14ac:dyDescent="0.2">
      <c r="B16" s="72">
        <v>1982</v>
      </c>
      <c r="C16" s="68">
        <v>112165</v>
      </c>
      <c r="D16" s="69">
        <f t="shared" si="0"/>
        <v>53.437096535986015</v>
      </c>
      <c r="E16" s="68" t="s">
        <v>36</v>
      </c>
      <c r="F16" s="41" t="s">
        <v>36</v>
      </c>
      <c r="G16" s="68" t="s">
        <v>36</v>
      </c>
      <c r="H16" s="36" t="s">
        <v>36</v>
      </c>
      <c r="I16" s="68">
        <v>59952</v>
      </c>
      <c r="J16" s="70">
        <f t="shared" si="1"/>
        <v>28.562036388583188</v>
      </c>
      <c r="K16" s="68">
        <v>28191</v>
      </c>
      <c r="L16" s="70">
        <f t="shared" si="2"/>
        <v>13.430617291008618</v>
      </c>
      <c r="M16" s="68">
        <v>9593</v>
      </c>
      <c r="N16" s="70">
        <f t="shared" si="3"/>
        <v>4.5702497844221801</v>
      </c>
      <c r="O16" s="68">
        <f t="shared" si="4"/>
        <v>209901</v>
      </c>
      <c r="P16" s="71">
        <f t="shared" si="5"/>
        <v>100</v>
      </c>
    </row>
    <row r="17" spans="2:16" ht="15" customHeight="1" x14ac:dyDescent="0.2">
      <c r="B17" s="72">
        <v>1983</v>
      </c>
      <c r="C17" s="68">
        <f t="shared" ref="C17:C21" si="6">E17+G17</f>
        <v>109811</v>
      </c>
      <c r="D17" s="69">
        <f t="shared" ref="D17:D21" si="7">C17/$O17*100</f>
        <v>51.794954035403826</v>
      </c>
      <c r="E17" s="68">
        <v>60417</v>
      </c>
      <c r="F17" s="41">
        <f t="shared" ref="F17:F21" si="8">E17/$O17*100</f>
        <v>28.497106282221207</v>
      </c>
      <c r="G17" s="68">
        <v>49394</v>
      </c>
      <c r="H17" s="70">
        <f t="shared" ref="H17:H21" si="9">G17/$O17*100</f>
        <v>23.297847753182619</v>
      </c>
      <c r="I17" s="68">
        <v>64223</v>
      </c>
      <c r="J17" s="70">
        <f t="shared" ref="J17:J21" si="10">I17/$O17*100</f>
        <v>30.292296154444813</v>
      </c>
      <c r="K17" s="68">
        <v>26887</v>
      </c>
      <c r="L17" s="70">
        <f t="shared" si="2"/>
        <v>12.681889147261227</v>
      </c>
      <c r="M17" s="68">
        <v>11090</v>
      </c>
      <c r="N17" s="70">
        <f t="shared" si="3"/>
        <v>5.2308606628901329</v>
      </c>
      <c r="O17" s="68">
        <f t="shared" si="4"/>
        <v>212011</v>
      </c>
      <c r="P17" s="71">
        <f t="shared" si="5"/>
        <v>100</v>
      </c>
    </row>
    <row r="18" spans="2:16" ht="15" customHeight="1" x14ac:dyDescent="0.2">
      <c r="B18" s="72">
        <v>1984</v>
      </c>
      <c r="C18" s="68">
        <f t="shared" si="6"/>
        <v>106081</v>
      </c>
      <c r="D18" s="69">
        <f t="shared" si="7"/>
        <v>50.690246711233655</v>
      </c>
      <c r="E18" s="68">
        <v>56808</v>
      </c>
      <c r="F18" s="41">
        <f t="shared" si="8"/>
        <v>27.145403372628095</v>
      </c>
      <c r="G18" s="68">
        <v>49273</v>
      </c>
      <c r="H18" s="70">
        <f t="shared" si="9"/>
        <v>23.544843338605553</v>
      </c>
      <c r="I18" s="68">
        <v>68944</v>
      </c>
      <c r="J18" s="70">
        <f t="shared" si="10"/>
        <v>32.944527005394868</v>
      </c>
      <c r="K18" s="68">
        <v>24272</v>
      </c>
      <c r="L18" s="70">
        <f t="shared" si="2"/>
        <v>11.598247265533537</v>
      </c>
      <c r="M18" s="68">
        <v>9976</v>
      </c>
      <c r="N18" s="70">
        <f t="shared" si="3"/>
        <v>4.7669790178379436</v>
      </c>
      <c r="O18" s="68">
        <f t="shared" si="4"/>
        <v>209273</v>
      </c>
      <c r="P18" s="71">
        <f t="shared" si="5"/>
        <v>100</v>
      </c>
    </row>
    <row r="19" spans="2:16" ht="15" customHeight="1" x14ac:dyDescent="0.2">
      <c r="B19" s="72">
        <v>1985</v>
      </c>
      <c r="C19" s="68">
        <f t="shared" si="6"/>
        <v>107475</v>
      </c>
      <c r="D19" s="69">
        <f t="shared" si="7"/>
        <v>51.287496301669258</v>
      </c>
      <c r="E19" s="68">
        <v>62615</v>
      </c>
      <c r="F19" s="41">
        <f t="shared" si="8"/>
        <v>29.880126363610334</v>
      </c>
      <c r="G19" s="68">
        <v>44860</v>
      </c>
      <c r="H19" s="70">
        <f t="shared" si="9"/>
        <v>21.407369938058928</v>
      </c>
      <c r="I19" s="68">
        <v>66706</v>
      </c>
      <c r="J19" s="70">
        <f t="shared" si="10"/>
        <v>31.832367790641076</v>
      </c>
      <c r="K19" s="68">
        <v>27190</v>
      </c>
      <c r="L19" s="70">
        <f t="shared" si="2"/>
        <v>12.975175849661664</v>
      </c>
      <c r="M19" s="68">
        <v>8183</v>
      </c>
      <c r="N19" s="70">
        <f t="shared" si="3"/>
        <v>3.9049600580280024</v>
      </c>
      <c r="O19" s="68">
        <f t="shared" si="4"/>
        <v>209554</v>
      </c>
      <c r="P19" s="71">
        <f t="shared" si="5"/>
        <v>100</v>
      </c>
    </row>
    <row r="20" spans="2:16" ht="15" customHeight="1" x14ac:dyDescent="0.2">
      <c r="B20" s="72">
        <v>1986</v>
      </c>
      <c r="C20" s="68">
        <f t="shared" si="6"/>
        <v>105652</v>
      </c>
      <c r="D20" s="69">
        <f t="shared" si="7"/>
        <v>50.340200880519923</v>
      </c>
      <c r="E20" s="68">
        <v>63855</v>
      </c>
      <c r="F20" s="41">
        <f t="shared" si="8"/>
        <v>30.42510815910347</v>
      </c>
      <c r="G20" s="68">
        <v>41797</v>
      </c>
      <c r="H20" s="70">
        <f t="shared" si="9"/>
        <v>19.915092721416457</v>
      </c>
      <c r="I20" s="68">
        <v>67948</v>
      </c>
      <c r="J20" s="70">
        <f t="shared" si="10"/>
        <v>32.375307324324837</v>
      </c>
      <c r="K20" s="68">
        <v>27744</v>
      </c>
      <c r="L20" s="70">
        <f t="shared" si="2"/>
        <v>13.219234214488553</v>
      </c>
      <c r="M20" s="68">
        <v>8532</v>
      </c>
      <c r="N20" s="70">
        <f t="shared" si="3"/>
        <v>4.0652575806666791</v>
      </c>
      <c r="O20" s="68">
        <f t="shared" si="4"/>
        <v>209876</v>
      </c>
      <c r="P20" s="71">
        <f t="shared" si="5"/>
        <v>100</v>
      </c>
    </row>
    <row r="21" spans="2:16" ht="15" customHeight="1" x14ac:dyDescent="0.2">
      <c r="B21" s="72">
        <v>1987</v>
      </c>
      <c r="C21" s="68">
        <f t="shared" si="6"/>
        <v>105833</v>
      </c>
      <c r="D21" s="69">
        <f t="shared" si="7"/>
        <v>50.278153875388966</v>
      </c>
      <c r="E21" s="68">
        <v>63901</v>
      </c>
      <c r="F21" s="41">
        <f t="shared" si="8"/>
        <v>30.357490676738163</v>
      </c>
      <c r="G21" s="68">
        <v>41932</v>
      </c>
      <c r="H21" s="70">
        <f t="shared" si="9"/>
        <v>19.920663198650796</v>
      </c>
      <c r="I21" s="68">
        <v>68045</v>
      </c>
      <c r="J21" s="70">
        <f t="shared" si="10"/>
        <v>32.326183519798569</v>
      </c>
      <c r="K21" s="68">
        <v>27854</v>
      </c>
      <c r="L21" s="70">
        <f t="shared" si="2"/>
        <v>13.232618351979857</v>
      </c>
      <c r="M21" s="68">
        <v>8763</v>
      </c>
      <c r="N21" s="70">
        <f t="shared" si="3"/>
        <v>4.1630442528326084</v>
      </c>
      <c r="O21" s="68">
        <f t="shared" si="4"/>
        <v>210495</v>
      </c>
      <c r="P21" s="71">
        <f t="shared" si="5"/>
        <v>100</v>
      </c>
    </row>
    <row r="22" spans="2:16" ht="15" customHeight="1" x14ac:dyDescent="0.2">
      <c r="B22" s="72">
        <v>1988</v>
      </c>
      <c r="C22" s="68">
        <f t="shared" ref="C22:C46" si="11">E22+G22</f>
        <v>104157</v>
      </c>
      <c r="D22" s="69">
        <f t="shared" ref="D22:D44" si="12">C22/$O22*100</f>
        <v>49.059847578495194</v>
      </c>
      <c r="E22" s="68">
        <v>64203</v>
      </c>
      <c r="F22" s="41">
        <f t="shared" ref="F22:F47" si="13">E22/$O22*100</f>
        <v>30.240784527992616</v>
      </c>
      <c r="G22" s="68">
        <v>39954</v>
      </c>
      <c r="H22" s="70">
        <f t="shared" ref="H22:H47" si="14">G22/$O22*100</f>
        <v>18.819063050502578</v>
      </c>
      <c r="I22" s="68">
        <v>68986</v>
      </c>
      <c r="J22" s="70">
        <f t="shared" ref="J22:J47" si="15">I22/$O22*100</f>
        <v>32.493664804574529</v>
      </c>
      <c r="K22" s="68">
        <v>33362</v>
      </c>
      <c r="L22" s="70">
        <f t="shared" ref="L22:L47" si="16">K22/$O22*100</f>
        <v>15.714110764651023</v>
      </c>
      <c r="M22" s="68">
        <v>5801</v>
      </c>
      <c r="N22" s="70">
        <f t="shared" ref="N22:N47" si="17">M22/$O22*100</f>
        <v>2.7323768522792573</v>
      </c>
      <c r="O22" s="68">
        <f t="shared" si="4"/>
        <v>212306</v>
      </c>
      <c r="P22" s="71">
        <f t="shared" ref="P22:P47" si="18">O22/$O22*100</f>
        <v>100</v>
      </c>
    </row>
    <row r="23" spans="2:16" ht="15" customHeight="1" x14ac:dyDescent="0.2">
      <c r="B23" s="72">
        <v>1989</v>
      </c>
      <c r="C23" s="68">
        <f t="shared" si="11"/>
        <v>100273</v>
      </c>
      <c r="D23" s="69">
        <f t="shared" si="12"/>
        <v>47.308626831166997</v>
      </c>
      <c r="E23" s="68">
        <v>60791</v>
      </c>
      <c r="F23" s="41">
        <f t="shared" si="13"/>
        <v>28.681087966785402</v>
      </c>
      <c r="G23" s="68">
        <v>39482</v>
      </c>
      <c r="H23" s="69">
        <f t="shared" si="14"/>
        <v>18.627538864381592</v>
      </c>
      <c r="I23" s="68">
        <v>69582</v>
      </c>
      <c r="J23" s="69">
        <f t="shared" si="15"/>
        <v>32.82866646222076</v>
      </c>
      <c r="K23" s="68">
        <v>36402</v>
      </c>
      <c r="L23" s="69">
        <f t="shared" si="16"/>
        <v>17.174400226463167</v>
      </c>
      <c r="M23" s="68">
        <v>5698</v>
      </c>
      <c r="N23" s="70">
        <f t="shared" si="17"/>
        <v>2.6883064801490884</v>
      </c>
      <c r="O23" s="68">
        <f t="shared" si="4"/>
        <v>211955</v>
      </c>
      <c r="P23" s="71">
        <f t="shared" si="18"/>
        <v>100</v>
      </c>
    </row>
    <row r="24" spans="2:16" ht="15" customHeight="1" x14ac:dyDescent="0.2">
      <c r="B24" s="72">
        <v>1990</v>
      </c>
      <c r="C24" s="68">
        <f t="shared" si="11"/>
        <v>95914</v>
      </c>
      <c r="D24" s="69">
        <f t="shared" si="12"/>
        <v>45.504964962970348</v>
      </c>
      <c r="E24" s="68">
        <v>57740</v>
      </c>
      <c r="F24" s="41">
        <f t="shared" si="13"/>
        <v>27.393880736512997</v>
      </c>
      <c r="G24" s="68">
        <v>38174</v>
      </c>
      <c r="H24" s="70">
        <f t="shared" si="14"/>
        <v>18.111084226457347</v>
      </c>
      <c r="I24" s="68">
        <v>72886</v>
      </c>
      <c r="J24" s="70">
        <f t="shared" si="15"/>
        <v>34.579674252883379</v>
      </c>
      <c r="K24" s="68">
        <v>36102</v>
      </c>
      <c r="L24" s="70">
        <f t="shared" si="16"/>
        <v>17.128054768784072</v>
      </c>
      <c r="M24" s="68">
        <v>5875</v>
      </c>
      <c r="N24" s="70">
        <f t="shared" si="17"/>
        <v>2.7873060153622076</v>
      </c>
      <c r="O24" s="68">
        <f t="shared" si="4"/>
        <v>210777</v>
      </c>
      <c r="P24" s="71">
        <f t="shared" si="18"/>
        <v>100</v>
      </c>
    </row>
    <row r="25" spans="2:16" ht="15" customHeight="1" x14ac:dyDescent="0.2">
      <c r="B25" s="72">
        <v>1991</v>
      </c>
      <c r="C25" s="68">
        <f t="shared" si="11"/>
        <v>93007</v>
      </c>
      <c r="D25" s="69">
        <f t="shared" si="12"/>
        <v>44.622869178473245</v>
      </c>
      <c r="E25" s="68">
        <v>55829</v>
      </c>
      <c r="F25" s="41">
        <f t="shared" si="13"/>
        <v>26.785620043276126</v>
      </c>
      <c r="G25" s="68">
        <v>37178</v>
      </c>
      <c r="H25" s="70">
        <f t="shared" si="14"/>
        <v>17.837249135197116</v>
      </c>
      <c r="I25" s="68">
        <v>74378</v>
      </c>
      <c r="J25" s="70">
        <f t="shared" si="15"/>
        <v>35.685053423467942</v>
      </c>
      <c r="K25" s="68">
        <v>35178</v>
      </c>
      <c r="L25" s="70">
        <f t="shared" si="16"/>
        <v>16.877689764859976</v>
      </c>
      <c r="M25" s="68">
        <v>5866</v>
      </c>
      <c r="N25" s="70">
        <f t="shared" si="17"/>
        <v>2.8143876331988351</v>
      </c>
      <c r="O25" s="68">
        <f t="shared" si="4"/>
        <v>208429</v>
      </c>
      <c r="P25" s="71">
        <f t="shared" si="18"/>
        <v>100</v>
      </c>
    </row>
    <row r="26" spans="2:16" ht="15" customHeight="1" x14ac:dyDescent="0.2">
      <c r="B26" s="72">
        <v>1992</v>
      </c>
      <c r="C26" s="68">
        <f t="shared" si="11"/>
        <v>43148</v>
      </c>
      <c r="D26" s="73">
        <f t="shared" si="12"/>
        <v>30.279723224185602</v>
      </c>
      <c r="E26" s="40">
        <v>28589</v>
      </c>
      <c r="F26" s="41">
        <f t="shared" si="13"/>
        <v>20.062737722634704</v>
      </c>
      <c r="G26" s="40">
        <v>14559</v>
      </c>
      <c r="H26" s="41">
        <f t="shared" si="14"/>
        <v>10.216985501550898</v>
      </c>
      <c r="I26" s="40">
        <v>65452</v>
      </c>
      <c r="J26" s="41">
        <f t="shared" si="15"/>
        <v>45.931872728038286</v>
      </c>
      <c r="K26" s="40">
        <v>28117</v>
      </c>
      <c r="L26" s="41">
        <f t="shared" si="16"/>
        <v>19.731505003578999</v>
      </c>
      <c r="M26" s="40">
        <v>5781</v>
      </c>
      <c r="N26" s="41">
        <f t="shared" si="17"/>
        <v>4.0568990441971122</v>
      </c>
      <c r="O26" s="68">
        <f t="shared" si="4"/>
        <v>142498</v>
      </c>
      <c r="P26" s="71">
        <f t="shared" si="18"/>
        <v>100</v>
      </c>
    </row>
    <row r="27" spans="2:16" s="74" customFormat="1" ht="15" customHeight="1" x14ac:dyDescent="0.2">
      <c r="B27" s="72">
        <v>1993</v>
      </c>
      <c r="C27" s="40">
        <f t="shared" si="11"/>
        <v>41176</v>
      </c>
      <c r="D27" s="73">
        <f t="shared" si="12"/>
        <v>29.954024326369083</v>
      </c>
      <c r="E27" s="40">
        <v>27006</v>
      </c>
      <c r="F27" s="41">
        <f t="shared" si="13"/>
        <v>19.6458709189315</v>
      </c>
      <c r="G27" s="40">
        <v>14170</v>
      </c>
      <c r="H27" s="41">
        <f t="shared" si="14"/>
        <v>10.308153407437585</v>
      </c>
      <c r="I27" s="40">
        <v>63429</v>
      </c>
      <c r="J27" s="41">
        <f t="shared" si="15"/>
        <v>46.142262701507306</v>
      </c>
      <c r="K27" s="40">
        <v>27331</v>
      </c>
      <c r="L27" s="41">
        <f t="shared" si="16"/>
        <v>19.882296455799338</v>
      </c>
      <c r="M27" s="40">
        <v>5528</v>
      </c>
      <c r="N27" s="41">
        <f t="shared" si="17"/>
        <v>4.0214165163242743</v>
      </c>
      <c r="O27" s="68">
        <f t="shared" si="4"/>
        <v>137464</v>
      </c>
      <c r="P27" s="71">
        <f t="shared" si="18"/>
        <v>100</v>
      </c>
    </row>
    <row r="28" spans="2:16" ht="15" customHeight="1" x14ac:dyDescent="0.2">
      <c r="B28" s="72">
        <v>1994</v>
      </c>
      <c r="C28" s="40">
        <f t="shared" si="11"/>
        <v>38124</v>
      </c>
      <c r="D28" s="73">
        <f t="shared" si="12"/>
        <v>28.682345506251977</v>
      </c>
      <c r="E28" s="40">
        <v>24482</v>
      </c>
      <c r="F28" s="41">
        <f t="shared" si="13"/>
        <v>18.41887479498638</v>
      </c>
      <c r="G28" s="40">
        <v>13642</v>
      </c>
      <c r="H28" s="41">
        <f t="shared" si="14"/>
        <v>10.263470711265592</v>
      </c>
      <c r="I28" s="40">
        <v>63525</v>
      </c>
      <c r="J28" s="41">
        <f t="shared" si="15"/>
        <v>47.792624023834243</v>
      </c>
      <c r="K28" s="40">
        <v>25850</v>
      </c>
      <c r="L28" s="41">
        <f t="shared" si="16"/>
        <v>19.448080771603546</v>
      </c>
      <c r="M28" s="40">
        <v>5419</v>
      </c>
      <c r="N28" s="41">
        <f t="shared" si="17"/>
        <v>4.0769496983102362</v>
      </c>
      <c r="O28" s="68">
        <f t="shared" si="4"/>
        <v>132918</v>
      </c>
      <c r="P28" s="71">
        <f t="shared" si="18"/>
        <v>100</v>
      </c>
    </row>
    <row r="29" spans="2:16" ht="15" customHeight="1" x14ac:dyDescent="0.2">
      <c r="B29" s="72">
        <v>1995</v>
      </c>
      <c r="C29" s="40">
        <f t="shared" si="11"/>
        <v>33480</v>
      </c>
      <c r="D29" s="73">
        <f t="shared" si="12"/>
        <v>26.854896927889627</v>
      </c>
      <c r="E29" s="40">
        <v>20180</v>
      </c>
      <c r="F29" s="41">
        <f t="shared" si="13"/>
        <v>16.186732975054145</v>
      </c>
      <c r="G29" s="40">
        <v>13300</v>
      </c>
      <c r="H29" s="41">
        <f t="shared" si="14"/>
        <v>10.668163952835485</v>
      </c>
      <c r="I29" s="40">
        <v>63649</v>
      </c>
      <c r="J29" s="41">
        <f t="shared" si="15"/>
        <v>51.05398251383653</v>
      </c>
      <c r="K29" s="40">
        <v>21591</v>
      </c>
      <c r="L29" s="41">
        <f t="shared" si="16"/>
        <v>17.318520895163232</v>
      </c>
      <c r="M29" s="40">
        <v>5950</v>
      </c>
      <c r="N29" s="41">
        <f t="shared" si="17"/>
        <v>4.7725996631106122</v>
      </c>
      <c r="O29" s="68">
        <f t="shared" si="4"/>
        <v>124670</v>
      </c>
      <c r="P29" s="71">
        <f t="shared" si="18"/>
        <v>100</v>
      </c>
    </row>
    <row r="30" spans="2:16" ht="15" customHeight="1" x14ac:dyDescent="0.2">
      <c r="B30" s="72">
        <v>1996</v>
      </c>
      <c r="C30" s="40">
        <f t="shared" si="11"/>
        <v>32377</v>
      </c>
      <c r="D30" s="73">
        <f t="shared" si="12"/>
        <v>26.461525887785541</v>
      </c>
      <c r="E30" s="40">
        <v>19112</v>
      </c>
      <c r="F30" s="41">
        <f t="shared" si="13"/>
        <v>15.620121776797024</v>
      </c>
      <c r="G30" s="40">
        <v>13265</v>
      </c>
      <c r="H30" s="41">
        <f t="shared" si="14"/>
        <v>10.841404110988517</v>
      </c>
      <c r="I30" s="40">
        <v>64060</v>
      </c>
      <c r="J30" s="41">
        <f t="shared" si="15"/>
        <v>52.355849781373877</v>
      </c>
      <c r="K30" s="40">
        <v>20174</v>
      </c>
      <c r="L30" s="41">
        <f t="shared" si="16"/>
        <v>16.488087940827921</v>
      </c>
      <c r="M30" s="40">
        <v>5744</v>
      </c>
      <c r="N30" s="41">
        <f t="shared" si="17"/>
        <v>4.6945363900126678</v>
      </c>
      <c r="O30" s="68">
        <f t="shared" si="4"/>
        <v>122355</v>
      </c>
      <c r="P30" s="71">
        <f t="shared" si="18"/>
        <v>100</v>
      </c>
    </row>
    <row r="31" spans="2:16" ht="15" customHeight="1" x14ac:dyDescent="0.2">
      <c r="B31" s="72">
        <v>1997</v>
      </c>
      <c r="C31" s="40">
        <f t="shared" si="11"/>
        <v>31780</v>
      </c>
      <c r="D31" s="73">
        <f t="shared" si="12"/>
        <v>25.792523576866266</v>
      </c>
      <c r="E31" s="40">
        <v>18306</v>
      </c>
      <c r="F31" s="41">
        <f t="shared" si="13"/>
        <v>14.85707792945607</v>
      </c>
      <c r="G31" s="40">
        <v>13474</v>
      </c>
      <c r="H31" s="41">
        <f t="shared" si="14"/>
        <v>10.935445647410196</v>
      </c>
      <c r="I31" s="40">
        <v>69159</v>
      </c>
      <c r="J31" s="41">
        <f t="shared" si="15"/>
        <v>56.12917363286639</v>
      </c>
      <c r="K31" s="40">
        <v>19282</v>
      </c>
      <c r="L31" s="41">
        <f t="shared" si="16"/>
        <v>15.649195708279903</v>
      </c>
      <c r="M31" s="40">
        <v>2993</v>
      </c>
      <c r="N31" s="41">
        <f t="shared" si="17"/>
        <v>2.4291070819874365</v>
      </c>
      <c r="O31" s="68">
        <f t="shared" si="4"/>
        <v>123214</v>
      </c>
      <c r="P31" s="71">
        <f t="shared" si="18"/>
        <v>100</v>
      </c>
    </row>
    <row r="32" spans="2:16" ht="15" customHeight="1" x14ac:dyDescent="0.2">
      <c r="B32" s="72">
        <v>1998</v>
      </c>
      <c r="C32" s="40">
        <f t="shared" si="11"/>
        <v>30846</v>
      </c>
      <c r="D32" s="73">
        <f t="shared" si="12"/>
        <v>24.688057754335976</v>
      </c>
      <c r="E32" s="40">
        <v>17138</v>
      </c>
      <c r="F32" s="41">
        <f t="shared" si="13"/>
        <v>13.716654794586331</v>
      </c>
      <c r="G32" s="40">
        <v>13708</v>
      </c>
      <c r="H32" s="41">
        <f t="shared" si="14"/>
        <v>10.971402959749646</v>
      </c>
      <c r="I32" s="40">
        <v>71261</v>
      </c>
      <c r="J32" s="41">
        <f t="shared" si="15"/>
        <v>57.034807872389813</v>
      </c>
      <c r="K32" s="40">
        <v>19530</v>
      </c>
      <c r="L32" s="41">
        <f t="shared" si="16"/>
        <v>15.631127794274189</v>
      </c>
      <c r="M32" s="40">
        <v>3306</v>
      </c>
      <c r="N32" s="41">
        <f t="shared" si="17"/>
        <v>2.6460065790000242</v>
      </c>
      <c r="O32" s="68">
        <f t="shared" si="4"/>
        <v>124943</v>
      </c>
      <c r="P32" s="71">
        <f t="shared" si="18"/>
        <v>100</v>
      </c>
    </row>
    <row r="33" spans="2:16" ht="15" customHeight="1" x14ac:dyDescent="0.2">
      <c r="B33" s="72">
        <v>1999</v>
      </c>
      <c r="C33" s="40">
        <f t="shared" si="11"/>
        <v>30458</v>
      </c>
      <c r="D33" s="73">
        <f t="shared" si="12"/>
        <v>24.272997505598457</v>
      </c>
      <c r="E33" s="40">
        <v>16365</v>
      </c>
      <c r="F33" s="41">
        <f t="shared" si="13"/>
        <v>13.041815095512469</v>
      </c>
      <c r="G33" s="40">
        <v>14093</v>
      </c>
      <c r="H33" s="41">
        <f t="shared" si="14"/>
        <v>11.231182410085989</v>
      </c>
      <c r="I33" s="40">
        <v>70001</v>
      </c>
      <c r="J33" s="41">
        <f t="shared" si="15"/>
        <v>55.786134952702007</v>
      </c>
      <c r="K33" s="40">
        <v>21729</v>
      </c>
      <c r="L33" s="41">
        <f t="shared" si="16"/>
        <v>17.316565854591531</v>
      </c>
      <c r="M33" s="40">
        <v>3293</v>
      </c>
      <c r="N33" s="41">
        <f t="shared" si="17"/>
        <v>2.6243016871080083</v>
      </c>
      <c r="O33" s="68">
        <f t="shared" si="4"/>
        <v>125481</v>
      </c>
      <c r="P33" s="71">
        <f t="shared" si="18"/>
        <v>100</v>
      </c>
    </row>
    <row r="34" spans="2:16" ht="15" customHeight="1" x14ac:dyDescent="0.2">
      <c r="B34" s="72">
        <v>2000</v>
      </c>
      <c r="C34" s="40">
        <f t="shared" si="11"/>
        <v>28971</v>
      </c>
      <c r="D34" s="73">
        <f t="shared" si="12"/>
        <v>23.416396569701185</v>
      </c>
      <c r="E34" s="40">
        <v>14969</v>
      </c>
      <c r="F34" s="41">
        <f t="shared" si="13"/>
        <v>12.098996936655864</v>
      </c>
      <c r="G34" s="40">
        <v>14002</v>
      </c>
      <c r="H34" s="41">
        <f t="shared" si="14"/>
        <v>11.317399633045319</v>
      </c>
      <c r="I34" s="40">
        <v>68677</v>
      </c>
      <c r="J34" s="41">
        <f t="shared" si="15"/>
        <v>55.509573960766566</v>
      </c>
      <c r="K34" s="40">
        <v>22769</v>
      </c>
      <c r="L34" s="41">
        <f t="shared" si="16"/>
        <v>18.403504659677825</v>
      </c>
      <c r="M34" s="40">
        <v>3304</v>
      </c>
      <c r="N34" s="41">
        <f t="shared" si="17"/>
        <v>2.6705248098544305</v>
      </c>
      <c r="O34" s="68">
        <f t="shared" si="4"/>
        <v>123721</v>
      </c>
      <c r="P34" s="71">
        <f t="shared" si="18"/>
        <v>100</v>
      </c>
    </row>
    <row r="35" spans="2:16" ht="15" customHeight="1" x14ac:dyDescent="0.2">
      <c r="B35" s="72">
        <v>2001</v>
      </c>
      <c r="C35" s="40">
        <f t="shared" si="11"/>
        <v>25254</v>
      </c>
      <c r="D35" s="73">
        <f t="shared" si="12"/>
        <v>20.950547946341906</v>
      </c>
      <c r="E35" s="40">
        <v>11142</v>
      </c>
      <c r="F35" s="41">
        <f t="shared" si="13"/>
        <v>9.2433279962834227</v>
      </c>
      <c r="G35" s="40">
        <v>14112</v>
      </c>
      <c r="H35" s="41">
        <f t="shared" si="14"/>
        <v>11.707219950058487</v>
      </c>
      <c r="I35" s="40">
        <v>68556</v>
      </c>
      <c r="J35" s="41">
        <f t="shared" si="15"/>
        <v>56.873594876432087</v>
      </c>
      <c r="K35" s="40">
        <v>23413</v>
      </c>
      <c r="L35" s="41">
        <f t="shared" si="16"/>
        <v>19.423266772301538</v>
      </c>
      <c r="M35" s="40">
        <v>3318</v>
      </c>
      <c r="N35" s="41">
        <f t="shared" si="17"/>
        <v>2.7525904049244652</v>
      </c>
      <c r="O35" s="68">
        <f t="shared" si="4"/>
        <v>120541</v>
      </c>
      <c r="P35" s="71">
        <f t="shared" si="18"/>
        <v>100</v>
      </c>
    </row>
    <row r="36" spans="2:16" ht="15" customHeight="1" x14ac:dyDescent="0.2">
      <c r="B36" s="72">
        <v>2002</v>
      </c>
      <c r="C36" s="40">
        <f t="shared" si="11"/>
        <v>25693</v>
      </c>
      <c r="D36" s="73">
        <f t="shared" si="12"/>
        <v>20.844894449041849</v>
      </c>
      <c r="E36" s="40">
        <v>11207</v>
      </c>
      <c r="F36" s="41">
        <f t="shared" si="13"/>
        <v>9.0923104382676989</v>
      </c>
      <c r="G36" s="40">
        <v>14486</v>
      </c>
      <c r="H36" s="41">
        <f t="shared" si="14"/>
        <v>11.752584010774148</v>
      </c>
      <c r="I36" s="40">
        <v>70069</v>
      </c>
      <c r="J36" s="41">
        <f t="shared" si="15"/>
        <v>56.847425724902237</v>
      </c>
      <c r="K36" s="40">
        <v>24238</v>
      </c>
      <c r="L36" s="41">
        <f t="shared" si="16"/>
        <v>19.66444368722517</v>
      </c>
      <c r="M36" s="40">
        <v>3258</v>
      </c>
      <c r="N36" s="41">
        <f t="shared" si="17"/>
        <v>2.6432361388307455</v>
      </c>
      <c r="O36" s="68">
        <f t="shared" si="4"/>
        <v>123258</v>
      </c>
      <c r="P36" s="71">
        <f t="shared" si="18"/>
        <v>100</v>
      </c>
    </row>
    <row r="37" spans="2:16" ht="15" customHeight="1" x14ac:dyDescent="0.2">
      <c r="B37" s="72">
        <v>2003</v>
      </c>
      <c r="C37" s="40">
        <f t="shared" si="11"/>
        <v>25414</v>
      </c>
      <c r="D37" s="73">
        <f t="shared" si="12"/>
        <v>20.464629383580949</v>
      </c>
      <c r="E37" s="40">
        <v>10869</v>
      </c>
      <c r="F37" s="41">
        <f t="shared" si="13"/>
        <v>8.7522647662761202</v>
      </c>
      <c r="G37" s="40">
        <v>14545</v>
      </c>
      <c r="H37" s="41">
        <f t="shared" si="14"/>
        <v>11.712364617304827</v>
      </c>
      <c r="I37" s="40">
        <v>71097</v>
      </c>
      <c r="J37" s="41">
        <f t="shared" si="15"/>
        <v>57.250875709626769</v>
      </c>
      <c r="K37" s="40">
        <v>24430</v>
      </c>
      <c r="L37" s="41">
        <f t="shared" si="16"/>
        <v>19.672263155775656</v>
      </c>
      <c r="M37" s="40">
        <v>3244</v>
      </c>
      <c r="N37" s="41">
        <f t="shared" si="17"/>
        <v>2.6122317510166284</v>
      </c>
      <c r="O37" s="68">
        <f t="shared" si="4"/>
        <v>124185</v>
      </c>
      <c r="P37" s="71">
        <f t="shared" si="18"/>
        <v>100</v>
      </c>
    </row>
    <row r="38" spans="2:16" ht="15" customHeight="1" x14ac:dyDescent="0.2">
      <c r="B38" s="72">
        <v>2004</v>
      </c>
      <c r="C38" s="40">
        <f t="shared" si="11"/>
        <v>25205</v>
      </c>
      <c r="D38" s="73">
        <f t="shared" si="12"/>
        <v>20.341212644559402</v>
      </c>
      <c r="E38" s="40">
        <v>10646</v>
      </c>
      <c r="F38" s="41">
        <f t="shared" si="13"/>
        <v>8.5916504587970408</v>
      </c>
      <c r="G38" s="40">
        <v>14559</v>
      </c>
      <c r="H38" s="41">
        <f t="shared" si="14"/>
        <v>11.749562185762361</v>
      </c>
      <c r="I38" s="40">
        <v>71835</v>
      </c>
      <c r="J38" s="41">
        <f t="shared" si="15"/>
        <v>57.973061310133886</v>
      </c>
      <c r="K38" s="40">
        <v>23998</v>
      </c>
      <c r="L38" s="41">
        <f t="shared" si="16"/>
        <v>19.36712640524247</v>
      </c>
      <c r="M38" s="40">
        <v>2873</v>
      </c>
      <c r="N38" s="41">
        <f t="shared" si="17"/>
        <v>2.3185996400642397</v>
      </c>
      <c r="O38" s="68">
        <f t="shared" si="4"/>
        <v>123911</v>
      </c>
      <c r="P38" s="71">
        <f t="shared" si="18"/>
        <v>100</v>
      </c>
    </row>
    <row r="39" spans="2:16" ht="15" customHeight="1" x14ac:dyDescent="0.2">
      <c r="B39" s="72">
        <v>2005</v>
      </c>
      <c r="C39" s="40">
        <f t="shared" si="11"/>
        <v>24902</v>
      </c>
      <c r="D39" s="73">
        <f t="shared" si="12"/>
        <v>20.111289684302339</v>
      </c>
      <c r="E39" s="40">
        <v>10248</v>
      </c>
      <c r="F39" s="41">
        <f t="shared" si="13"/>
        <v>8.2764636047197158</v>
      </c>
      <c r="G39" s="40">
        <v>14654</v>
      </c>
      <c r="H39" s="41">
        <f t="shared" si="14"/>
        <v>11.834826079582623</v>
      </c>
      <c r="I39" s="40">
        <v>72057</v>
      </c>
      <c r="J39" s="41">
        <f t="shared" si="15"/>
        <v>58.194490433771328</v>
      </c>
      <c r="K39" s="40">
        <v>23998</v>
      </c>
      <c r="L39" s="41">
        <f t="shared" si="16"/>
        <v>19.38120351152066</v>
      </c>
      <c r="M39" s="40">
        <v>2864</v>
      </c>
      <c r="N39" s="41">
        <f t="shared" si="17"/>
        <v>2.3130163704056663</v>
      </c>
      <c r="O39" s="68">
        <f t="shared" si="4"/>
        <v>123821</v>
      </c>
      <c r="P39" s="71">
        <f t="shared" si="18"/>
        <v>100</v>
      </c>
    </row>
    <row r="40" spans="2:16" ht="15" customHeight="1" x14ac:dyDescent="0.2">
      <c r="B40" s="72">
        <v>2006</v>
      </c>
      <c r="C40" s="40">
        <f t="shared" si="11"/>
        <v>24838</v>
      </c>
      <c r="D40" s="73">
        <f t="shared" si="12"/>
        <v>20.157769157103669</v>
      </c>
      <c r="E40" s="40">
        <v>10038</v>
      </c>
      <c r="F40" s="41">
        <f t="shared" si="13"/>
        <v>8.1465370319271528</v>
      </c>
      <c r="G40" s="40">
        <v>14800</v>
      </c>
      <c r="H40" s="41">
        <f t="shared" si="14"/>
        <v>12.011232125176516</v>
      </c>
      <c r="I40" s="40">
        <v>71826</v>
      </c>
      <c r="J40" s="41">
        <f t="shared" si="15"/>
        <v>58.291808015062728</v>
      </c>
      <c r="K40" s="40">
        <v>23761</v>
      </c>
      <c r="L40" s="41">
        <f t="shared" si="16"/>
        <v>19.283708549075623</v>
      </c>
      <c r="M40" s="40">
        <v>2793</v>
      </c>
      <c r="N40" s="41">
        <f t="shared" si="17"/>
        <v>2.2667142787579735</v>
      </c>
      <c r="O40" s="68">
        <f t="shared" si="4"/>
        <v>123218</v>
      </c>
      <c r="P40" s="71">
        <f t="shared" si="18"/>
        <v>100</v>
      </c>
    </row>
    <row r="41" spans="2:16" ht="15" customHeight="1" x14ac:dyDescent="0.2">
      <c r="B41" s="72">
        <v>2007</v>
      </c>
      <c r="C41" s="40">
        <f t="shared" si="11"/>
        <v>24226</v>
      </c>
      <c r="D41" s="73">
        <f t="shared" si="12"/>
        <v>19.824877250409166</v>
      </c>
      <c r="E41" s="40">
        <v>9626</v>
      </c>
      <c r="F41" s="41">
        <f t="shared" si="13"/>
        <v>7.8772504091653026</v>
      </c>
      <c r="G41" s="40">
        <v>14600</v>
      </c>
      <c r="H41" s="41">
        <f t="shared" si="14"/>
        <v>11.947626841243862</v>
      </c>
      <c r="I41" s="40">
        <v>71783</v>
      </c>
      <c r="J41" s="41">
        <f t="shared" si="15"/>
        <v>58.742225859247135</v>
      </c>
      <c r="K41" s="40">
        <v>23302</v>
      </c>
      <c r="L41" s="41">
        <f t="shared" si="16"/>
        <v>19.068739770867431</v>
      </c>
      <c r="M41" s="40">
        <v>2889</v>
      </c>
      <c r="N41" s="41">
        <f t="shared" si="17"/>
        <v>2.3641571194762685</v>
      </c>
      <c r="O41" s="68">
        <f t="shared" si="4"/>
        <v>122200</v>
      </c>
      <c r="P41" s="71">
        <f t="shared" si="18"/>
        <v>100</v>
      </c>
    </row>
    <row r="42" spans="2:16" ht="15" customHeight="1" x14ac:dyDescent="0.2">
      <c r="B42" s="72">
        <v>2008</v>
      </c>
      <c r="C42" s="40">
        <f t="shared" si="11"/>
        <v>23439</v>
      </c>
      <c r="D42" s="73">
        <f t="shared" si="12"/>
        <v>19.382126998040206</v>
      </c>
      <c r="E42" s="40">
        <v>9040</v>
      </c>
      <c r="F42" s="41">
        <f t="shared" si="13"/>
        <v>7.4753371757448468</v>
      </c>
      <c r="G42" s="40">
        <v>14399</v>
      </c>
      <c r="H42" s="41">
        <f t="shared" si="14"/>
        <v>11.906789822295359</v>
      </c>
      <c r="I42" s="40">
        <v>71192</v>
      </c>
      <c r="J42" s="41">
        <f t="shared" si="15"/>
        <v>58.869934094649011</v>
      </c>
      <c r="K42" s="40">
        <v>23387</v>
      </c>
      <c r="L42" s="41">
        <f t="shared" si="16"/>
        <v>19.339127270923086</v>
      </c>
      <c r="M42" s="40">
        <v>2913</v>
      </c>
      <c r="N42" s="41">
        <f t="shared" si="17"/>
        <v>2.4088116363876919</v>
      </c>
      <c r="O42" s="68">
        <f t="shared" si="4"/>
        <v>120931</v>
      </c>
      <c r="P42" s="71">
        <f t="shared" si="18"/>
        <v>100</v>
      </c>
    </row>
    <row r="43" spans="2:16" ht="15" customHeight="1" x14ac:dyDescent="0.2">
      <c r="B43" s="72">
        <v>2009</v>
      </c>
      <c r="C43" s="40">
        <f t="shared" si="11"/>
        <v>22177</v>
      </c>
      <c r="D43" s="73">
        <f t="shared" si="12"/>
        <v>18.189349015362154</v>
      </c>
      <c r="E43" s="40">
        <v>7886</v>
      </c>
      <c r="F43" s="41">
        <f t="shared" si="13"/>
        <v>6.4680166990641634</v>
      </c>
      <c r="G43" s="40">
        <v>14291</v>
      </c>
      <c r="H43" s="41">
        <f t="shared" si="14"/>
        <v>11.721332316297991</v>
      </c>
      <c r="I43" s="40">
        <v>73208</v>
      </c>
      <c r="J43" s="41">
        <f t="shared" si="15"/>
        <v>60.044454286721951</v>
      </c>
      <c r="K43" s="40">
        <v>23666</v>
      </c>
      <c r="L43" s="41">
        <f t="shared" si="16"/>
        <v>19.410611615527834</v>
      </c>
      <c r="M43" s="40">
        <v>2872</v>
      </c>
      <c r="N43" s="41">
        <f t="shared" si="17"/>
        <v>2.3555850823880649</v>
      </c>
      <c r="O43" s="68">
        <f t="shared" si="4"/>
        <v>121923</v>
      </c>
      <c r="P43" s="71">
        <f t="shared" si="18"/>
        <v>100</v>
      </c>
    </row>
    <row r="44" spans="2:16" ht="15" customHeight="1" x14ac:dyDescent="0.2">
      <c r="B44" s="72">
        <v>2010</v>
      </c>
      <c r="C44" s="40">
        <f t="shared" si="11"/>
        <v>18327</v>
      </c>
      <c r="D44" s="73">
        <f t="shared" si="12"/>
        <v>21.215979996064043</v>
      </c>
      <c r="E44" s="40">
        <v>4377</v>
      </c>
      <c r="F44" s="41">
        <f t="shared" si="13"/>
        <v>5.0669691953277844</v>
      </c>
      <c r="G44" s="40">
        <v>13950</v>
      </c>
      <c r="H44" s="41">
        <f t="shared" si="14"/>
        <v>16.149010800736256</v>
      </c>
      <c r="I44" s="40">
        <v>49578</v>
      </c>
      <c r="J44" s="41">
        <f t="shared" si="15"/>
        <v>57.393237095261796</v>
      </c>
      <c r="K44" s="40">
        <v>15620</v>
      </c>
      <c r="L44" s="41">
        <f t="shared" si="16"/>
        <v>18.082261556093211</v>
      </c>
      <c r="M44" s="40">
        <v>2858</v>
      </c>
      <c r="N44" s="41">
        <f t="shared" si="17"/>
        <v>3.3085213525809474</v>
      </c>
      <c r="O44" s="68">
        <f t="shared" si="4"/>
        <v>86383</v>
      </c>
      <c r="P44" s="71">
        <f t="shared" si="18"/>
        <v>100</v>
      </c>
    </row>
    <row r="45" spans="2:16" ht="15" customHeight="1" x14ac:dyDescent="0.2">
      <c r="B45" s="72">
        <v>2011</v>
      </c>
      <c r="C45" s="40">
        <f t="shared" si="11"/>
        <v>17950</v>
      </c>
      <c r="D45" s="73">
        <f>C45/$O45*100</f>
        <v>21.099774308820763</v>
      </c>
      <c r="E45" s="40">
        <v>4190</v>
      </c>
      <c r="F45" s="41">
        <f t="shared" si="13"/>
        <v>4.9252397968779382</v>
      </c>
      <c r="G45" s="40">
        <v>13760</v>
      </c>
      <c r="H45" s="41">
        <f t="shared" si="14"/>
        <v>16.174534511942827</v>
      </c>
      <c r="I45" s="40">
        <v>48611</v>
      </c>
      <c r="J45" s="41">
        <f t="shared" si="15"/>
        <v>57.141009968027078</v>
      </c>
      <c r="K45" s="40">
        <v>15674</v>
      </c>
      <c r="L45" s="41">
        <f t="shared" si="16"/>
        <v>18.424393454955801</v>
      </c>
      <c r="M45" s="40">
        <v>2837</v>
      </c>
      <c r="N45" s="41">
        <f t="shared" si="17"/>
        <v>3.3348222681963509</v>
      </c>
      <c r="O45" s="68">
        <f t="shared" si="4"/>
        <v>85072</v>
      </c>
      <c r="P45" s="71">
        <f t="shared" si="18"/>
        <v>100</v>
      </c>
    </row>
    <row r="46" spans="2:16" ht="15" customHeight="1" x14ac:dyDescent="0.2">
      <c r="B46" s="72">
        <v>2012</v>
      </c>
      <c r="C46" s="40">
        <f t="shared" si="11"/>
        <v>16893</v>
      </c>
      <c r="D46" s="73">
        <f>C46/$O46*100</f>
        <v>20.408582405103051</v>
      </c>
      <c r="E46" s="40">
        <v>3984</v>
      </c>
      <c r="F46" s="41">
        <f t="shared" si="13"/>
        <v>4.8131055645492546</v>
      </c>
      <c r="G46" s="40">
        <v>12909</v>
      </c>
      <c r="H46" s="41">
        <f t="shared" si="14"/>
        <v>15.595476840553795</v>
      </c>
      <c r="I46" s="40">
        <v>47941</v>
      </c>
      <c r="J46" s="41">
        <f t="shared" si="15"/>
        <v>57.917945248507984</v>
      </c>
      <c r="K46" s="40">
        <v>15097</v>
      </c>
      <c r="L46" s="41">
        <f t="shared" si="16"/>
        <v>18.238818952811268</v>
      </c>
      <c r="M46" s="40">
        <v>2843</v>
      </c>
      <c r="N46" s="41">
        <f t="shared" si="17"/>
        <v>3.4346533935776935</v>
      </c>
      <c r="O46" s="68">
        <f t="shared" si="4"/>
        <v>82774</v>
      </c>
      <c r="P46" s="71">
        <f t="shared" si="18"/>
        <v>100</v>
      </c>
    </row>
    <row r="47" spans="2:16" ht="15" customHeight="1" x14ac:dyDescent="0.2">
      <c r="B47" s="72">
        <v>2013</v>
      </c>
      <c r="C47" s="40">
        <f>E47+G47</f>
        <v>16420</v>
      </c>
      <c r="D47" s="73">
        <f>C47/$O47*100</f>
        <v>20.219184829454502</v>
      </c>
      <c r="E47" s="40">
        <v>3927</v>
      </c>
      <c r="F47" s="41">
        <f t="shared" si="13"/>
        <v>4.8356113779091245</v>
      </c>
      <c r="G47" s="40">
        <v>12493</v>
      </c>
      <c r="H47" s="41">
        <f t="shared" si="14"/>
        <v>15.383573451545377</v>
      </c>
      <c r="I47" s="40">
        <v>47195</v>
      </c>
      <c r="J47" s="41">
        <f t="shared" si="15"/>
        <v>58.114764191602021</v>
      </c>
      <c r="K47" s="40">
        <v>14762</v>
      </c>
      <c r="L47" s="41">
        <f t="shared" si="16"/>
        <v>18.177564339367073</v>
      </c>
      <c r="M47" s="40">
        <v>2833</v>
      </c>
      <c r="N47" s="41">
        <f t="shared" si="17"/>
        <v>3.4884866395764069</v>
      </c>
      <c r="O47" s="68">
        <f t="shared" si="4"/>
        <v>81210</v>
      </c>
      <c r="P47" s="71">
        <f t="shared" si="18"/>
        <v>100</v>
      </c>
    </row>
    <row r="48" spans="2:16" ht="15" customHeight="1" x14ac:dyDescent="0.2">
      <c r="B48" s="72">
        <v>2014</v>
      </c>
      <c r="C48" s="40">
        <f>E48+G48</f>
        <v>15825</v>
      </c>
      <c r="D48" s="73">
        <f>C48/$O48*100</f>
        <v>20.090901011845062</v>
      </c>
      <c r="E48" s="40">
        <v>3568</v>
      </c>
      <c r="F48" s="41">
        <f>E48/$O48*100</f>
        <v>4.5298157857986219</v>
      </c>
      <c r="G48" s="40">
        <v>12257</v>
      </c>
      <c r="H48" s="41">
        <f>G48/$O48*100</f>
        <v>15.561085226046439</v>
      </c>
      <c r="I48" s="40">
        <v>45686</v>
      </c>
      <c r="J48" s="41">
        <f>I48/$O48*100</f>
        <v>58.001447306613173</v>
      </c>
      <c r="K48" s="40">
        <v>14435</v>
      </c>
      <c r="L48" s="41">
        <f>K48/$O48*100</f>
        <v>18.3262025975345</v>
      </c>
      <c r="M48" s="40">
        <v>2821</v>
      </c>
      <c r="N48" s="41">
        <f>M48/$O48*100</f>
        <v>3.5814490840072621</v>
      </c>
      <c r="O48" s="68">
        <f>C48+I48+K48+M48</f>
        <v>78767</v>
      </c>
      <c r="P48" s="71">
        <f>O48/$O48*100</f>
        <v>100</v>
      </c>
    </row>
    <row r="49" spans="2:16" ht="15" customHeight="1" x14ac:dyDescent="0.2">
      <c r="B49" s="75">
        <v>2015</v>
      </c>
      <c r="C49" s="76">
        <f>E49+G49</f>
        <v>15024</v>
      </c>
      <c r="D49" s="90">
        <f>C49/$O49*100</f>
        <v>20.391986535642541</v>
      </c>
      <c r="E49" s="76">
        <v>2922</v>
      </c>
      <c r="F49" s="84">
        <f>E49/$O49*100</f>
        <v>3.9660133557739292</v>
      </c>
      <c r="G49" s="76">
        <v>12102</v>
      </c>
      <c r="H49" s="84">
        <f>G49/$O49*100</f>
        <v>16.425973179868613</v>
      </c>
      <c r="I49" s="76">
        <v>41791</v>
      </c>
      <c r="J49" s="84">
        <f>I49/$O49*100</f>
        <v>56.722677669797491</v>
      </c>
      <c r="K49" s="76">
        <v>14074</v>
      </c>
      <c r="L49" s="84">
        <f>K49/$O49*100</f>
        <v>19.102557142081547</v>
      </c>
      <c r="M49" s="76">
        <v>2787</v>
      </c>
      <c r="N49" s="84">
        <f>M49/$O49*100</f>
        <v>3.7827786524784193</v>
      </c>
      <c r="O49" s="76">
        <f>C49+I49+K49+M49</f>
        <v>73676</v>
      </c>
      <c r="P49" s="91">
        <f>O49/$O49*100</f>
        <v>100</v>
      </c>
    </row>
    <row r="50" spans="2:16" ht="15" customHeight="1" x14ac:dyDescent="0.2">
      <c r="B50" s="95" t="s">
        <v>56</v>
      </c>
      <c r="C50" s="96"/>
      <c r="D50" s="96"/>
      <c r="E50" s="96"/>
      <c r="F50" s="96"/>
      <c r="G50" s="96"/>
      <c r="H50" s="96"/>
      <c r="I50" s="96"/>
      <c r="J50" s="96"/>
      <c r="K50" s="96"/>
      <c r="L50" s="96"/>
      <c r="M50" s="96"/>
      <c r="N50" s="96"/>
      <c r="O50" s="96"/>
      <c r="P50" s="97"/>
    </row>
    <row r="51" spans="2:16" ht="15" customHeight="1" x14ac:dyDescent="0.2">
      <c r="B51" s="77" t="s">
        <v>71</v>
      </c>
      <c r="C51" s="78"/>
      <c r="D51" s="41">
        <f>(((C49/C44)^(1/($B$49-$B$44)))-1)*100</f>
        <v>-3.8965808897376664</v>
      </c>
      <c r="E51" s="41"/>
      <c r="F51" s="41">
        <f>(((E49/E44)^(1/($B$49-$B$44)))-1)*100</f>
        <v>-7.7639421563914235</v>
      </c>
      <c r="G51" s="41"/>
      <c r="H51" s="41">
        <f>(((G49/G44)^(1/($B$49-$B$44)))-1)*100</f>
        <v>-2.802165736870188</v>
      </c>
      <c r="I51" s="41"/>
      <c r="J51" s="41">
        <f>(((I49/I44)^(1/($B$49-$B$44)))-1)*100</f>
        <v>-3.3595926150765565</v>
      </c>
      <c r="K51" s="41"/>
      <c r="L51" s="41">
        <f>(((K49/K44)^(1/($B$49-$B$44)))-1)*100</f>
        <v>-2.0628857066519402</v>
      </c>
      <c r="M51" s="41"/>
      <c r="N51" s="41">
        <f>(((M49/M44)^(1/($B$49-$B$44)))-1)*100</f>
        <v>-0.50186305817149224</v>
      </c>
      <c r="O51" s="41"/>
      <c r="P51" s="79">
        <f>(((O49/O44)^(1/($B$49-$B$44)))-1)*100</f>
        <v>-3.1321743735779894</v>
      </c>
    </row>
    <row r="52" spans="2:16" ht="15" customHeight="1" x14ac:dyDescent="0.2">
      <c r="B52" s="77" t="s">
        <v>72</v>
      </c>
      <c r="C52" s="78"/>
      <c r="D52" s="41">
        <f>(((C49/C39)^(1/($B$49-$B$39)))-1)*100</f>
        <v>-4.9274517370704647</v>
      </c>
      <c r="E52" s="41"/>
      <c r="F52" s="41">
        <f>(((E49/E39)^(1/($B$49-$B$39)))-1)*100</f>
        <v>-11.792785134663763</v>
      </c>
      <c r="G52" s="41"/>
      <c r="H52" s="41">
        <f>(((G49/G39)^(1/($B$49-$B$39)))-1)*100</f>
        <v>-1.8952362794997346</v>
      </c>
      <c r="I52" s="41"/>
      <c r="J52" s="41">
        <f>(((I49/I39)^(1/($B$49-$B$39)))-1)*100</f>
        <v>-5.3020323270905889</v>
      </c>
      <c r="K52" s="41"/>
      <c r="L52" s="41">
        <f>(((K49/K39)^(1/($B$49-$B$39)))-1)*100</f>
        <v>-5.1965264902151587</v>
      </c>
      <c r="M52" s="41"/>
      <c r="N52" s="41">
        <f>(((M49/M39)^(1/($B$49-$B$39)))-1)*100</f>
        <v>-0.27216396648581664</v>
      </c>
      <c r="O52" s="41"/>
      <c r="P52" s="80">
        <f>(((O49/O39)^(1/($B$49-$B$39)))-1)*100</f>
        <v>-5.0591374091426662</v>
      </c>
    </row>
    <row r="53" spans="2:16" ht="15" customHeight="1" x14ac:dyDescent="0.2">
      <c r="B53" s="77" t="s">
        <v>73</v>
      </c>
      <c r="C53" s="78"/>
      <c r="D53" s="41">
        <f>(((C49/C34)^(1/($B$49-$B$34)))-1)*100</f>
        <v>-4.2832069680973417</v>
      </c>
      <c r="E53" s="41"/>
      <c r="F53" s="41">
        <f>(((E49/E34)^(1/($B$49-$B$34)))-1)*100</f>
        <v>-10.319264466983924</v>
      </c>
      <c r="G53" s="41"/>
      <c r="H53" s="41">
        <f>(((G49/G34)^(1/($B$49-$B$34)))-1)*100</f>
        <v>-0.96748577154635029</v>
      </c>
      <c r="I53" s="41"/>
      <c r="J53" s="41">
        <f>(((I49/I34)^(1/($B$49-$B$34)))-1)*100</f>
        <v>-3.2573239410725763</v>
      </c>
      <c r="K53" s="41"/>
      <c r="L53" s="41">
        <f>(((K49/K34)^(1/($B$49-$B$34)))-1)*100</f>
        <v>-3.156255637149441</v>
      </c>
      <c r="M53" s="41"/>
      <c r="N53" s="41">
        <f>(((M49/M34)^(1/($B$49-$B$34)))-1)*100</f>
        <v>-1.1280433827109082</v>
      </c>
      <c r="O53" s="41"/>
      <c r="P53" s="80">
        <f>(((O49/O34)^(1/($B$49-$B$34)))-1)*100</f>
        <v>-3.3966527993487761</v>
      </c>
    </row>
    <row r="54" spans="2:16" s="82" customFormat="1" ht="15" customHeight="1" x14ac:dyDescent="0.2">
      <c r="B54" s="77" t="s">
        <v>74</v>
      </c>
      <c r="C54" s="78"/>
      <c r="D54" s="41">
        <f>(((C49/C29)^(1/($B$49-$B$29)))-1)*100</f>
        <v>-3.9272977618452054</v>
      </c>
      <c r="E54" s="41"/>
      <c r="F54" s="41">
        <f>(((E49/E29)^(1/($B$49-$B$29)))-1)*100</f>
        <v>-9.2100132985026057</v>
      </c>
      <c r="G54" s="41"/>
      <c r="H54" s="41">
        <f>(((G49/G29)^(1/($B$49-$B$29)))-1)*100</f>
        <v>-0.47085452321566912</v>
      </c>
      <c r="I54" s="41"/>
      <c r="J54" s="41">
        <f>(((I49/I29)^(1/($B$49-$B$29)))-1)*100</f>
        <v>-2.0815435210454702</v>
      </c>
      <c r="K54" s="41"/>
      <c r="L54" s="41">
        <f>(((K49/K29)^(1/($B$49-$B$29)))-1)*100</f>
        <v>-2.1170072212584268</v>
      </c>
      <c r="M54" s="41"/>
      <c r="N54" s="41">
        <f>(((M49/M29)^(1/($B$49-$B$29)))-1)*100</f>
        <v>-3.721126515591866</v>
      </c>
      <c r="O54" s="41"/>
      <c r="P54" s="80">
        <f>(((O49/O29)^(1/($B$49-$B$29)))-1)*100</f>
        <v>-2.5956833209590968</v>
      </c>
    </row>
    <row r="55" spans="2:16" ht="15" customHeight="1" x14ac:dyDescent="0.2">
      <c r="B55" s="81" t="s">
        <v>75</v>
      </c>
      <c r="C55" s="78"/>
      <c r="D55" s="41">
        <f>(((C49/C24)^(1/($B$49-$B$24)))-1)*100</f>
        <v>-7.1469566221483376</v>
      </c>
      <c r="E55" s="41"/>
      <c r="F55" s="41">
        <f>(((E49/E24)^(1/($B$49-$B$24)))-1)*100</f>
        <v>-11.250045866315194</v>
      </c>
      <c r="G55" s="41"/>
      <c r="H55" s="41">
        <f>(((G49/G24)^(1/($B$49-$B$24)))-1)*100</f>
        <v>-4.4911580665195743</v>
      </c>
      <c r="I55" s="41"/>
      <c r="J55" s="41">
        <f>(((I49/I24)^(1/($B$49-$B$24)))-1)*100</f>
        <v>-2.2002947595622158</v>
      </c>
      <c r="K55" s="41"/>
      <c r="L55" s="41">
        <f>(((K49/K24)^(1/($B$49-$B$24)))-1)*100</f>
        <v>-3.6979679034228274</v>
      </c>
      <c r="M55" s="41"/>
      <c r="N55" s="41">
        <f>(((M49/M24)^(1/($B$49-$B$24)))-1)*100</f>
        <v>-2.9389100537761559</v>
      </c>
      <c r="O55" s="41"/>
      <c r="P55" s="80">
        <f>(((O49/O24)^(1/($B$49-$B$24)))-1)*100</f>
        <v>-4.1173313936957108</v>
      </c>
    </row>
    <row r="56" spans="2:16" ht="15" customHeight="1" x14ac:dyDescent="0.2">
      <c r="B56" s="81" t="s">
        <v>76</v>
      </c>
      <c r="C56" s="78"/>
      <c r="D56" s="41">
        <f>(((C49/C19)^(1/($B$49-$B$19)))-1)*100</f>
        <v>-6.3482413206988664</v>
      </c>
      <c r="E56" s="41"/>
      <c r="F56" s="41">
        <f>(((E49/E19)^(1/($B$49-$B$19)))-1)*100</f>
        <v>-9.7113011978151249</v>
      </c>
      <c r="G56" s="41"/>
      <c r="H56" s="41">
        <f>(((G49/G19)^(1/($B$49-$B$19)))-1)*100</f>
        <v>-4.2732614336222774</v>
      </c>
      <c r="I56" s="41"/>
      <c r="J56" s="41">
        <f>(((I49/I19)^(1/($B$49-$B$19)))-1)*100</f>
        <v>-1.5466279361145863</v>
      </c>
      <c r="K56" s="41"/>
      <c r="L56" s="41">
        <f>(((K49/K19)^(1/($B$49-$B$19)))-1)*100</f>
        <v>-2.1711508312324712</v>
      </c>
      <c r="M56" s="41"/>
      <c r="N56" s="41">
        <f>(((M49/M19)^(1/($B$49-$B$19)))-1)*100</f>
        <v>-3.5266231014051908</v>
      </c>
      <c r="O56" s="41"/>
      <c r="P56" s="80">
        <f>(((O49/O19)^(1/($B$49-$B$19)))-1)*100</f>
        <v>-3.4243434100405756</v>
      </c>
    </row>
    <row r="57" spans="2:16" ht="15" customHeight="1" x14ac:dyDescent="0.2">
      <c r="B57" s="77" t="s">
        <v>77</v>
      </c>
      <c r="C57" s="68"/>
      <c r="D57" s="70">
        <f>(((C49/C14)^(1/($B$49-$B$14)))-1)*100</f>
        <v>-5.582272545729305</v>
      </c>
      <c r="E57" s="70"/>
      <c r="F57" s="70"/>
      <c r="G57" s="70"/>
      <c r="H57" s="70"/>
      <c r="I57" s="70"/>
      <c r="J57" s="70">
        <f>(((I49/I14)^(1/($B$49-$B$14)))-1)*100</f>
        <v>-0.70995828189692745</v>
      </c>
      <c r="K57" s="70"/>
      <c r="L57" s="70">
        <f>(((K49/K14)^(1/($B$49-$B$14)))-1)*100</f>
        <v>-1.8624525465363972</v>
      </c>
      <c r="M57" s="70"/>
      <c r="N57" s="70">
        <f>(((M49/M14)^(1/($B$49-$B$14)))-1)*100</f>
        <v>-3.3358783563807837</v>
      </c>
      <c r="O57" s="70"/>
      <c r="P57" s="80">
        <f>(((O49/O14)^(1/($B$49-$B$14)))-1)*100</f>
        <v>-2.8422113749445366</v>
      </c>
    </row>
    <row r="58" spans="2:16" s="54" customFormat="1" ht="15" customHeight="1" x14ac:dyDescent="0.2">
      <c r="B58" s="83" t="s">
        <v>78</v>
      </c>
      <c r="C58" s="76"/>
      <c r="D58" s="84">
        <f>(((C49/C9)^(1/($B$49-$B$9)))-1)*100</f>
        <v>-4.7901236275119885</v>
      </c>
      <c r="E58" s="84"/>
      <c r="F58" s="84"/>
      <c r="G58" s="84"/>
      <c r="H58" s="84"/>
      <c r="I58" s="84"/>
      <c r="J58" s="84">
        <f>(((I49/I9)^(1/($B$49-$B$9)))-1)*100</f>
        <v>-9.583981124793306E-2</v>
      </c>
      <c r="K58" s="84"/>
      <c r="L58" s="84">
        <f>(((K49/K9)^(1/($B$49-$B$9)))-1)*100</f>
        <v>-1.3283255773113289</v>
      </c>
      <c r="M58" s="84"/>
      <c r="N58" s="84">
        <f>(((M49/M9)^(1/($B$49-$B$9)))-1)*100</f>
        <v>-1.1851386309905121</v>
      </c>
      <c r="O58" s="84"/>
      <c r="P58" s="85">
        <f>(((O49/O9)^(1/($B$49-$B$9)))-1)*100</f>
        <v>-2.1944582429782145</v>
      </c>
    </row>
    <row r="59" spans="2:16" s="54" customFormat="1" ht="15" customHeight="1" x14ac:dyDescent="0.2">
      <c r="B59" s="54" t="s">
        <v>57</v>
      </c>
      <c r="C59" s="57"/>
      <c r="E59" s="57"/>
      <c r="G59" s="57"/>
      <c r="I59" s="57"/>
      <c r="K59" s="57"/>
      <c r="M59" s="57"/>
      <c r="O59" s="57"/>
      <c r="P59" s="53" t="s">
        <v>79</v>
      </c>
    </row>
    <row r="60" spans="2:16" s="54" customFormat="1" ht="15" customHeight="1" x14ac:dyDescent="0.2">
      <c r="B60" s="54" t="s">
        <v>58</v>
      </c>
      <c r="C60" s="55"/>
      <c r="D60" s="56"/>
      <c r="E60" s="55"/>
      <c r="F60" s="56"/>
      <c r="G60" s="55"/>
      <c r="H60" s="56"/>
      <c r="I60" s="55"/>
      <c r="K60" s="57"/>
      <c r="M60" s="57"/>
      <c r="O60" s="57"/>
    </row>
    <row r="61" spans="2:16" s="54" customFormat="1" ht="15" customHeight="1" x14ac:dyDescent="0.2">
      <c r="B61" s="54" t="s">
        <v>59</v>
      </c>
      <c r="C61" s="57"/>
      <c r="E61" s="57"/>
      <c r="G61" s="57"/>
      <c r="I61" s="57"/>
      <c r="K61" s="57"/>
      <c r="M61" s="57"/>
      <c r="O61" s="57"/>
    </row>
    <row r="62" spans="2:16" s="54" customFormat="1" ht="15" customHeight="1" x14ac:dyDescent="0.2">
      <c r="B62" s="54" t="s">
        <v>60</v>
      </c>
      <c r="C62" s="57"/>
      <c r="E62" s="57"/>
      <c r="G62" s="57"/>
      <c r="I62" s="57"/>
      <c r="K62" s="57"/>
      <c r="M62" s="57"/>
      <c r="O62" s="57"/>
    </row>
    <row r="63" spans="2:16" s="54" customFormat="1" ht="15" customHeight="1" x14ac:dyDescent="0.2">
      <c r="B63" s="54" t="s">
        <v>61</v>
      </c>
      <c r="C63" s="57"/>
      <c r="E63" s="57"/>
      <c r="G63" s="57"/>
      <c r="I63" s="57"/>
      <c r="K63" s="57"/>
      <c r="M63" s="57"/>
      <c r="O63" s="57"/>
    </row>
    <row r="64" spans="2:16" ht="15" customHeight="1" x14ac:dyDescent="0.2">
      <c r="B64" s="54" t="s">
        <v>62</v>
      </c>
      <c r="C64" s="57"/>
      <c r="D64" s="54"/>
      <c r="E64" s="57"/>
      <c r="F64" s="54"/>
      <c r="G64" s="57"/>
      <c r="H64" s="54"/>
      <c r="I64" s="57"/>
      <c r="J64" s="54"/>
      <c r="K64" s="57"/>
      <c r="L64" s="54"/>
      <c r="M64" s="57"/>
      <c r="N64" s="54"/>
      <c r="O64" s="57"/>
      <c r="P64" s="54"/>
    </row>
  </sheetData>
  <mergeCells count="12">
    <mergeCell ref="G7:H7"/>
    <mergeCell ref="B50:P50"/>
    <mergeCell ref="B1:P1"/>
    <mergeCell ref="B2:P4"/>
    <mergeCell ref="B6:B8"/>
    <mergeCell ref="C6:H6"/>
    <mergeCell ref="I6:J7"/>
    <mergeCell ref="K6:L7"/>
    <mergeCell ref="M6:N7"/>
    <mergeCell ref="O6:P7"/>
    <mergeCell ref="C7:D7"/>
    <mergeCell ref="E7:F7"/>
  </mergeCells>
  <pageMargins left="1.1023622047244095" right="0.19685039370078741" top="0.43307086614173229" bottom="0.27559055118110237" header="0.31496062992125984" footer="0.35433070866141736"/>
  <pageSetup paperSize="9" scale="55" orientation="portrait" horizontalDpi="300" verticalDpi="300" r:id="rId1"/>
  <headerFooter alignWithMargins="0"/>
  <ignoredErrors>
    <ignoredError sqref="O8:O10 O12:O4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8"/>
  <sheetViews>
    <sheetView showGridLines="0" zoomScaleNormal="100" workbookViewId="0">
      <selection activeCell="B31" sqref="B31"/>
    </sheetView>
  </sheetViews>
  <sheetFormatPr defaultColWidth="8.85546875" defaultRowHeight="15" customHeight="1" x14ac:dyDescent="0.2"/>
  <cols>
    <col min="1" max="1" width="3.5703125" style="2" customWidth="1"/>
    <col min="2" max="2" width="67.140625" style="21" customWidth="1"/>
    <col min="3" max="3" width="9.85546875" style="2" customWidth="1"/>
    <col min="4" max="4" width="8.85546875" style="2" customWidth="1"/>
    <col min="5" max="6" width="9.5703125" style="2" customWidth="1"/>
    <col min="7" max="11" width="11.42578125" style="2" customWidth="1"/>
    <col min="12" max="12" width="9.5703125" style="2" customWidth="1"/>
    <col min="13" max="13" width="8.85546875" style="2"/>
    <col min="14" max="14" width="8.85546875" style="63"/>
    <col min="15" max="16384" width="8.85546875" style="2"/>
  </cols>
  <sheetData>
    <row r="1" spans="2:15" ht="15" customHeight="1" x14ac:dyDescent="0.3">
      <c r="B1" s="114" t="s">
        <v>55</v>
      </c>
      <c r="C1" s="114"/>
      <c r="D1" s="114"/>
      <c r="E1" s="114"/>
      <c r="F1" s="114"/>
      <c r="G1" s="114"/>
      <c r="H1" s="114"/>
      <c r="I1" s="114"/>
      <c r="J1" s="114"/>
      <c r="K1" s="114"/>
      <c r="L1" s="114"/>
    </row>
    <row r="2" spans="2:15" ht="15" customHeight="1" x14ac:dyDescent="0.3">
      <c r="B2" s="114" t="s">
        <v>80</v>
      </c>
      <c r="C2" s="114"/>
      <c r="D2" s="114"/>
      <c r="E2" s="114"/>
      <c r="F2" s="114"/>
      <c r="G2" s="114"/>
      <c r="H2" s="114"/>
      <c r="I2" s="114"/>
      <c r="J2" s="114"/>
      <c r="K2" s="114"/>
      <c r="L2" s="114"/>
    </row>
    <row r="3" spans="2:15" ht="15" customHeight="1" x14ac:dyDescent="0.3">
      <c r="B3" s="4"/>
      <c r="C3" s="5"/>
      <c r="E3" s="6"/>
      <c r="F3" s="6"/>
      <c r="G3" s="7"/>
    </row>
    <row r="4" spans="2:15" ht="15" customHeight="1" x14ac:dyDescent="0.2">
      <c r="B4" s="8"/>
      <c r="C4" s="118" t="s">
        <v>19</v>
      </c>
      <c r="D4" s="119"/>
      <c r="E4" s="118" t="s">
        <v>40</v>
      </c>
      <c r="F4" s="119"/>
      <c r="G4" s="115" t="s">
        <v>46</v>
      </c>
      <c r="H4" s="118" t="s">
        <v>41</v>
      </c>
      <c r="I4" s="122"/>
      <c r="J4" s="119"/>
      <c r="K4" s="118" t="s">
        <v>49</v>
      </c>
      <c r="L4" s="119"/>
    </row>
    <row r="5" spans="2:15" ht="15" customHeight="1" x14ac:dyDescent="0.2">
      <c r="B5" s="9"/>
      <c r="C5" s="120"/>
      <c r="D5" s="121"/>
      <c r="E5" s="120"/>
      <c r="F5" s="121"/>
      <c r="G5" s="116"/>
      <c r="H5" s="120"/>
      <c r="I5" s="123"/>
      <c r="J5" s="121"/>
      <c r="K5" s="120"/>
      <c r="L5" s="121"/>
    </row>
    <row r="6" spans="2:15" ht="15" customHeight="1" x14ac:dyDescent="0.2">
      <c r="B6" s="9" t="s">
        <v>69</v>
      </c>
      <c r="C6" s="127" t="s">
        <v>53</v>
      </c>
      <c r="D6" s="127" t="s">
        <v>0</v>
      </c>
      <c r="E6" s="115" t="s">
        <v>44</v>
      </c>
      <c r="F6" s="115" t="s">
        <v>50</v>
      </c>
      <c r="G6" s="116"/>
      <c r="H6" s="115" t="s">
        <v>42</v>
      </c>
      <c r="I6" s="115" t="s">
        <v>47</v>
      </c>
      <c r="J6" s="115" t="s">
        <v>48</v>
      </c>
      <c r="K6" s="124" t="s">
        <v>2</v>
      </c>
      <c r="L6" s="115" t="s">
        <v>43</v>
      </c>
    </row>
    <row r="7" spans="2:15" ht="15" customHeight="1" x14ac:dyDescent="0.2">
      <c r="B7" s="9"/>
      <c r="C7" s="127"/>
      <c r="D7" s="127"/>
      <c r="E7" s="116"/>
      <c r="F7" s="116"/>
      <c r="G7" s="116"/>
      <c r="H7" s="116"/>
      <c r="I7" s="116"/>
      <c r="J7" s="116"/>
      <c r="K7" s="125"/>
      <c r="L7" s="116"/>
      <c r="N7" s="63" t="s">
        <v>1</v>
      </c>
      <c r="O7" s="3"/>
    </row>
    <row r="8" spans="2:15" ht="15" customHeight="1" x14ac:dyDescent="0.2">
      <c r="B8" s="10"/>
      <c r="C8" s="127"/>
      <c r="D8" s="127"/>
      <c r="E8" s="117"/>
      <c r="F8" s="117"/>
      <c r="G8" s="117"/>
      <c r="H8" s="117"/>
      <c r="I8" s="117"/>
      <c r="J8" s="117"/>
      <c r="K8" s="126"/>
      <c r="L8" s="117"/>
      <c r="N8" s="86">
        <v>5.9</v>
      </c>
      <c r="O8" s="3"/>
    </row>
    <row r="9" spans="2:15" ht="15" customHeight="1" x14ac:dyDescent="0.2">
      <c r="B9" s="30" t="s">
        <v>3</v>
      </c>
      <c r="C9" s="87">
        <v>1245</v>
      </c>
      <c r="D9" s="11">
        <f t="shared" ref="D9:D24" si="0">C9*100/$C$24</f>
        <v>1.6898311526141485</v>
      </c>
      <c r="E9" s="11">
        <f>F9/5</f>
        <v>7.251015384615199</v>
      </c>
      <c r="F9" s="88">
        <v>36.255076923075997</v>
      </c>
      <c r="G9" s="11">
        <f>$N$11*E9</f>
        <v>1827.2558769230302</v>
      </c>
      <c r="H9" s="11">
        <f>(I9+J9)/2</f>
        <v>1580.7213538461135</v>
      </c>
      <c r="I9" s="11">
        <f>$G9-(38*E9)</f>
        <v>1551.7172923076528</v>
      </c>
      <c r="J9" s="11">
        <f>$G9-(30*$E9)</f>
        <v>1609.7254153845743</v>
      </c>
      <c r="K9" s="11">
        <f>H9-(G9*$N$8/100)</f>
        <v>1472.9132571076548</v>
      </c>
      <c r="L9" s="12">
        <f>K9/G9*100</f>
        <v>80.607936507936515</v>
      </c>
    </row>
    <row r="10" spans="2:15" ht="15" customHeight="1" x14ac:dyDescent="0.2">
      <c r="B10" s="31" t="s">
        <v>4</v>
      </c>
      <c r="C10" s="13">
        <v>40544</v>
      </c>
      <c r="D10" s="14">
        <f>C10*100/$C$24</f>
        <v>55.030131928986371</v>
      </c>
      <c r="E10" s="14">
        <f t="shared" ref="E10:E23" si="1">F10/5</f>
        <v>7.2501768346595998</v>
      </c>
      <c r="F10" s="88">
        <v>36.250884173297997</v>
      </c>
      <c r="G10" s="14">
        <f t="shared" ref="G10:G23" si="2">$N$11*E10</f>
        <v>1827.0445623342191</v>
      </c>
      <c r="H10" s="14">
        <f t="shared" ref="H10:H23" si="3">(I10+J10)/2</f>
        <v>1580.5385499557926</v>
      </c>
      <c r="I10" s="14">
        <f t="shared" ref="I10:I24" si="4">$G10-(38*E10)</f>
        <v>1551.5378426171542</v>
      </c>
      <c r="J10" s="14">
        <f t="shared" ref="J10:J24" si="5">$G10-(30*$E10)</f>
        <v>1609.5392572944311</v>
      </c>
      <c r="K10" s="14">
        <f>H10-(G10*$N$8/100)</f>
        <v>1472.7429207780738</v>
      </c>
      <c r="L10" s="15">
        <f>K10/G10*100</f>
        <v>80.6079365079365</v>
      </c>
      <c r="N10" s="63" t="s">
        <v>37</v>
      </c>
    </row>
    <row r="11" spans="2:15" ht="15" customHeight="1" x14ac:dyDescent="0.2">
      <c r="B11" s="31" t="s">
        <v>5</v>
      </c>
      <c r="C11" s="13">
        <v>2922</v>
      </c>
      <c r="D11" s="14">
        <f t="shared" si="0"/>
        <v>3.9660133557739292</v>
      </c>
      <c r="E11" s="14">
        <f t="shared" si="1"/>
        <v>7.6526067621077996</v>
      </c>
      <c r="F11" s="88">
        <v>38.263033810539</v>
      </c>
      <c r="G11" s="14">
        <f>$N$11*E11</f>
        <v>1928.4569040511656</v>
      </c>
      <c r="H11" s="14">
        <f>(I11+J11)/2</f>
        <v>1668.2682741395004</v>
      </c>
      <c r="I11" s="14">
        <f>$G11-(38*E11)</f>
        <v>1637.6578470910692</v>
      </c>
      <c r="J11" s="14">
        <f t="shared" si="5"/>
        <v>1698.8787011879315</v>
      </c>
      <c r="K11" s="14">
        <f t="shared" ref="K11:K21" si="6">H11-(G11*$N$8/100)</f>
        <v>1554.4893168004817</v>
      </c>
      <c r="L11" s="15">
        <f>K11/G11*100</f>
        <v>80.6079365079365</v>
      </c>
      <c r="N11" s="63">
        <v>252</v>
      </c>
    </row>
    <row r="12" spans="2:15" ht="15" customHeight="1" x14ac:dyDescent="0.2">
      <c r="B12" s="31" t="s">
        <v>6</v>
      </c>
      <c r="C12" s="13">
        <v>12102</v>
      </c>
      <c r="D12" s="14">
        <f t="shared" si="0"/>
        <v>16.425973179868613</v>
      </c>
      <c r="E12" s="14">
        <f t="shared" si="1"/>
        <v>7.6495709710046</v>
      </c>
      <c r="F12" s="88">
        <v>38.247854855023</v>
      </c>
      <c r="G12" s="14">
        <f t="shared" si="2"/>
        <v>1927.6918846931592</v>
      </c>
      <c r="H12" s="14">
        <f t="shared" si="3"/>
        <v>1667.6064716790029</v>
      </c>
      <c r="I12" s="14">
        <f t="shared" si="4"/>
        <v>1637.0081877949845</v>
      </c>
      <c r="J12" s="14">
        <f t="shared" si="5"/>
        <v>1698.2047555630211</v>
      </c>
      <c r="K12" s="14">
        <f t="shared" si="6"/>
        <v>1553.8726504821066</v>
      </c>
      <c r="L12" s="15">
        <f t="shared" ref="L12:L23" si="7">K12/G12*100</f>
        <v>80.607936507936515</v>
      </c>
    </row>
    <row r="13" spans="2:15" ht="15" customHeight="1" x14ac:dyDescent="0.2">
      <c r="B13" s="31" t="s">
        <v>7</v>
      </c>
      <c r="C13" s="13">
        <v>4616</v>
      </c>
      <c r="D13" s="14">
        <f t="shared" si="0"/>
        <v>6.265269558607959</v>
      </c>
      <c r="E13" s="14">
        <f t="shared" si="1"/>
        <v>7.252589267070201</v>
      </c>
      <c r="F13" s="88">
        <v>36.262946335351003</v>
      </c>
      <c r="G13" s="14">
        <f t="shared" si="2"/>
        <v>1827.6524953016906</v>
      </c>
      <c r="H13" s="14">
        <f t="shared" si="3"/>
        <v>1581.0644602213038</v>
      </c>
      <c r="I13" s="14">
        <f t="shared" si="4"/>
        <v>1552.0541031530229</v>
      </c>
      <c r="J13" s="14">
        <f t="shared" si="5"/>
        <v>1610.0748172895846</v>
      </c>
      <c r="K13" s="14">
        <f t="shared" si="6"/>
        <v>1473.232962998504</v>
      </c>
      <c r="L13" s="15">
        <f t="shared" si="7"/>
        <v>80.6079365079365</v>
      </c>
    </row>
    <row r="14" spans="2:15" ht="15" customHeight="1" x14ac:dyDescent="0.2">
      <c r="B14" s="31" t="s">
        <v>8</v>
      </c>
      <c r="C14" s="13">
        <v>5775</v>
      </c>
      <c r="D14" s="14">
        <f t="shared" si="0"/>
        <v>7.8383734187523757</v>
      </c>
      <c r="E14" s="14">
        <f t="shared" si="1"/>
        <v>7.6455516941788009</v>
      </c>
      <c r="F14" s="88">
        <v>38.227758470894003</v>
      </c>
      <c r="G14" s="14">
        <f t="shared" si="2"/>
        <v>1926.6790269330579</v>
      </c>
      <c r="H14" s="14">
        <f t="shared" si="3"/>
        <v>1666.7302693309787</v>
      </c>
      <c r="I14" s="14">
        <f t="shared" si="4"/>
        <v>1636.1480625542636</v>
      </c>
      <c r="J14" s="14">
        <f t="shared" si="5"/>
        <v>1697.3124761076938</v>
      </c>
      <c r="K14" s="14">
        <f t="shared" si="6"/>
        <v>1553.0562067419282</v>
      </c>
      <c r="L14" s="15">
        <f t="shared" si="7"/>
        <v>80.6079365079365</v>
      </c>
    </row>
    <row r="15" spans="2:15" ht="15" customHeight="1" x14ac:dyDescent="0.2">
      <c r="B15" s="31" t="s">
        <v>9</v>
      </c>
      <c r="C15" s="13">
        <v>1853</v>
      </c>
      <c r="D15" s="14">
        <f t="shared" si="0"/>
        <v>2.5150659644931865</v>
      </c>
      <c r="E15" s="14">
        <f t="shared" si="1"/>
        <v>7.65</v>
      </c>
      <c r="F15" s="88">
        <v>38.25</v>
      </c>
      <c r="G15" s="14">
        <f t="shared" si="2"/>
        <v>1927.8000000000002</v>
      </c>
      <c r="H15" s="14">
        <f t="shared" si="3"/>
        <v>1667.7000000000003</v>
      </c>
      <c r="I15" s="14">
        <f t="shared" si="4"/>
        <v>1637.1000000000001</v>
      </c>
      <c r="J15" s="14">
        <f t="shared" si="5"/>
        <v>1698.3000000000002</v>
      </c>
      <c r="K15" s="14">
        <f t="shared" si="6"/>
        <v>1553.9598000000003</v>
      </c>
      <c r="L15" s="15">
        <f t="shared" si="7"/>
        <v>80.607936507936515</v>
      </c>
    </row>
    <row r="16" spans="2:15" ht="15" customHeight="1" x14ac:dyDescent="0.2">
      <c r="B16" s="31" t="s">
        <v>10</v>
      </c>
      <c r="C16" s="13">
        <v>892</v>
      </c>
      <c r="D16" s="14">
        <f t="shared" si="0"/>
        <v>1.2107063358488517</v>
      </c>
      <c r="E16" s="14">
        <f t="shared" si="1"/>
        <v>7.25</v>
      </c>
      <c r="F16" s="88">
        <v>36.25</v>
      </c>
      <c r="G16" s="14">
        <f t="shared" si="2"/>
        <v>1827</v>
      </c>
      <c r="H16" s="14">
        <f t="shared" si="3"/>
        <v>1580.5</v>
      </c>
      <c r="I16" s="14">
        <f t="shared" si="4"/>
        <v>1551.5</v>
      </c>
      <c r="J16" s="14">
        <f t="shared" si="5"/>
        <v>1609.5</v>
      </c>
      <c r="K16" s="14">
        <f t="shared" si="6"/>
        <v>1472.7069999999999</v>
      </c>
      <c r="L16" s="15">
        <f t="shared" si="7"/>
        <v>80.6079365079365</v>
      </c>
    </row>
    <row r="17" spans="2:14" ht="15" customHeight="1" x14ac:dyDescent="0.2">
      <c r="B17" s="31" t="s">
        <v>11</v>
      </c>
      <c r="C17" s="13">
        <v>1</v>
      </c>
      <c r="D17" s="14">
        <f t="shared" si="0"/>
        <v>1.3572940984852599E-3</v>
      </c>
      <c r="E17" s="14">
        <f t="shared" si="1"/>
        <v>7.65</v>
      </c>
      <c r="F17" s="88">
        <v>38.25</v>
      </c>
      <c r="G17" s="14">
        <f t="shared" si="2"/>
        <v>1927.8000000000002</v>
      </c>
      <c r="H17" s="14">
        <f t="shared" si="3"/>
        <v>1667.7000000000003</v>
      </c>
      <c r="I17" s="14">
        <f t="shared" si="4"/>
        <v>1637.1000000000001</v>
      </c>
      <c r="J17" s="14">
        <f t="shared" si="5"/>
        <v>1698.3000000000002</v>
      </c>
      <c r="K17" s="14">
        <f t="shared" si="6"/>
        <v>1553.9598000000003</v>
      </c>
      <c r="L17" s="15">
        <f t="shared" si="7"/>
        <v>80.607936507936515</v>
      </c>
    </row>
    <row r="18" spans="2:14" ht="15" customHeight="1" x14ac:dyDescent="0.2">
      <c r="B18" s="31" t="s">
        <v>12</v>
      </c>
      <c r="C18" s="13">
        <v>102</v>
      </c>
      <c r="D18" s="14">
        <f t="shared" si="0"/>
        <v>0.13844399804549651</v>
      </c>
      <c r="E18" s="14">
        <f t="shared" si="1"/>
        <v>7.25</v>
      </c>
      <c r="F18" s="88">
        <v>36.25</v>
      </c>
      <c r="G18" s="14">
        <f t="shared" si="2"/>
        <v>1827</v>
      </c>
      <c r="H18" s="14">
        <f>(I18+J18)/2</f>
        <v>1580.5</v>
      </c>
      <c r="I18" s="14">
        <f t="shared" si="4"/>
        <v>1551.5</v>
      </c>
      <c r="J18" s="14">
        <f t="shared" si="5"/>
        <v>1609.5</v>
      </c>
      <c r="K18" s="14">
        <f t="shared" si="6"/>
        <v>1472.7069999999999</v>
      </c>
      <c r="L18" s="15">
        <f t="shared" si="7"/>
        <v>80.6079365079365</v>
      </c>
    </row>
    <row r="19" spans="2:14" ht="15" customHeight="1" x14ac:dyDescent="0.2">
      <c r="B19" s="31" t="s">
        <v>13</v>
      </c>
      <c r="C19" s="13">
        <v>209</v>
      </c>
      <c r="D19" s="14">
        <f t="shared" si="0"/>
        <v>0.28367446658341927</v>
      </c>
      <c r="E19" s="14">
        <f t="shared" si="1"/>
        <v>7.25</v>
      </c>
      <c r="F19" s="88">
        <v>36.25</v>
      </c>
      <c r="G19" s="14">
        <f t="shared" si="2"/>
        <v>1827</v>
      </c>
      <c r="H19" s="14">
        <f t="shared" si="3"/>
        <v>1580.5</v>
      </c>
      <c r="I19" s="14">
        <f t="shared" si="4"/>
        <v>1551.5</v>
      </c>
      <c r="J19" s="14">
        <f t="shared" si="5"/>
        <v>1609.5</v>
      </c>
      <c r="K19" s="14">
        <f>H19-(G19*$N$8/100)</f>
        <v>1472.7069999999999</v>
      </c>
      <c r="L19" s="15">
        <f>K19/G19*100</f>
        <v>80.6079365079365</v>
      </c>
    </row>
    <row r="20" spans="2:14" ht="15" customHeight="1" x14ac:dyDescent="0.2">
      <c r="B20" s="31" t="s">
        <v>14</v>
      </c>
      <c r="C20" s="13">
        <v>274</v>
      </c>
      <c r="D20" s="14">
        <f t="shared" si="0"/>
        <v>0.3718985829849612</v>
      </c>
      <c r="E20" s="14"/>
      <c r="F20" s="88"/>
      <c r="G20" s="14"/>
      <c r="H20" s="14"/>
      <c r="I20" s="14"/>
      <c r="J20" s="14"/>
      <c r="K20" s="14"/>
      <c r="L20" s="15"/>
    </row>
    <row r="21" spans="2:14" ht="15" customHeight="1" x14ac:dyDescent="0.2">
      <c r="B21" s="31" t="s">
        <v>15</v>
      </c>
      <c r="C21" s="13">
        <v>352</v>
      </c>
      <c r="D21" s="14">
        <f t="shared" si="0"/>
        <v>0.47776752266681144</v>
      </c>
      <c r="E21" s="14">
        <f t="shared" si="1"/>
        <v>7.3220238095238006</v>
      </c>
      <c r="F21" s="88">
        <v>36.610119047619001</v>
      </c>
      <c r="G21" s="14">
        <f t="shared" si="2"/>
        <v>1845.1499999999978</v>
      </c>
      <c r="H21" s="14">
        <f t="shared" si="3"/>
        <v>1596.2011904761885</v>
      </c>
      <c r="I21" s="14">
        <f t="shared" si="4"/>
        <v>1566.9130952380933</v>
      </c>
      <c r="J21" s="14">
        <f t="shared" si="5"/>
        <v>1625.4892857142838</v>
      </c>
      <c r="K21" s="14">
        <f t="shared" si="6"/>
        <v>1487.3373404761885</v>
      </c>
      <c r="L21" s="15">
        <f t="shared" ref="L21" si="8">K21/G21*100</f>
        <v>80.6079365079365</v>
      </c>
    </row>
    <row r="22" spans="2:14" ht="15" customHeight="1" x14ac:dyDescent="0.2">
      <c r="B22" s="31" t="s">
        <v>16</v>
      </c>
      <c r="C22" s="13">
        <v>2787</v>
      </c>
      <c r="D22" s="14">
        <f t="shared" si="0"/>
        <v>3.7827786524784188</v>
      </c>
      <c r="E22" s="14">
        <f t="shared" si="1"/>
        <v>7.2503030523253997</v>
      </c>
      <c r="F22" s="88">
        <v>36.251515261626999</v>
      </c>
      <c r="G22" s="14">
        <f t="shared" si="2"/>
        <v>1827.0763691860006</v>
      </c>
      <c r="H22" s="14">
        <f t="shared" si="3"/>
        <v>1580.566065406937</v>
      </c>
      <c r="I22" s="14">
        <f t="shared" si="4"/>
        <v>1551.5648531976353</v>
      </c>
      <c r="J22" s="14">
        <f t="shared" si="5"/>
        <v>1609.5672776162387</v>
      </c>
      <c r="K22" s="14">
        <f>H22-(G22*$N$8/100)</f>
        <v>1472.768559624963</v>
      </c>
      <c r="L22" s="15">
        <f t="shared" si="7"/>
        <v>80.6079365079365</v>
      </c>
    </row>
    <row r="23" spans="2:14" ht="15" customHeight="1" x14ac:dyDescent="0.2">
      <c r="B23" s="32" t="s">
        <v>17</v>
      </c>
      <c r="C23" s="89">
        <v>2</v>
      </c>
      <c r="D23" s="16">
        <f t="shared" si="0"/>
        <v>2.7145881969705197E-3</v>
      </c>
      <c r="E23" s="16">
        <f t="shared" si="1"/>
        <v>7.25</v>
      </c>
      <c r="F23" s="88">
        <v>36.25</v>
      </c>
      <c r="G23" s="16">
        <f t="shared" si="2"/>
        <v>1827</v>
      </c>
      <c r="H23" s="16">
        <f t="shared" si="3"/>
        <v>1580.5</v>
      </c>
      <c r="I23" s="16">
        <f t="shared" si="4"/>
        <v>1551.5</v>
      </c>
      <c r="J23" s="16">
        <f t="shared" si="5"/>
        <v>1609.5</v>
      </c>
      <c r="K23" s="16">
        <f>H23-(G23*$N$8/100)</f>
        <v>1472.7069999999999</v>
      </c>
      <c r="L23" s="17">
        <f t="shared" si="7"/>
        <v>80.6079365079365</v>
      </c>
    </row>
    <row r="24" spans="2:14" ht="15" customHeight="1" x14ac:dyDescent="0.2">
      <c r="B24" s="25" t="s">
        <v>18</v>
      </c>
      <c r="C24" s="89">
        <v>73676</v>
      </c>
      <c r="D24" s="18">
        <f t="shared" si="0"/>
        <v>100</v>
      </c>
      <c r="E24" s="19">
        <f>(($C9*E9)+($C10*E10)+($C11*E11)+($C12*E12)+($C13*E13)+($C14*E14)+($C15*E15)+($C16*E16)+($C17*E17)+($C18*E18)+($C19*E19)+($C21*E21)+($C22*E22)+($C23*E23))/($C24-$C20)</f>
        <v>7.3737639119741054</v>
      </c>
      <c r="F24" s="19">
        <f>(($C9*F9)+($C10*F10)+($C11*F11)+($C12*F12)+($C13*F13)+($C14*F14)+($C15*F15)+($C16*F16)+($C17*F17)+($C18*F18)+($C19*F19)+($C21*F21)+($C22*F22)+($C23*F23))/($C24-$C20)</f>
        <v>36.868819559870524</v>
      </c>
      <c r="G24" s="19">
        <f>(($C9*G9)+($C10*G10)+($C11*G11)+($C12*G12)+($C13*G13)+($C14*G14)+($C15*G15)+($C16*G16)+($C17*G17)+($C18*G18)+($C19*G19)+($C21*G21)+($C22*G22)+($C23*G23))/($C24-$C20)</f>
        <v>1858.1885058174742</v>
      </c>
      <c r="H24" s="19">
        <f>(I24+J24)/2</f>
        <v>1607.4805328103546</v>
      </c>
      <c r="I24" s="19">
        <f t="shared" si="4"/>
        <v>1577.9854771624582</v>
      </c>
      <c r="J24" s="19">
        <f t="shared" si="5"/>
        <v>1636.975588458251</v>
      </c>
      <c r="K24" s="19">
        <f>(($C9*K9)+($C10*K10)+($C11*K11)+($C12*K12)+($C13*K13)+($C14*K14)+($C15*K15)+($C16*K16)+($C17*K17)+($C18*K18)+($C19*K19)+($C21*K21)+($C22*K22)+($C23*K23))/($C24-$C20)</f>
        <v>1497.847410967124</v>
      </c>
      <c r="L24" s="20">
        <f>K24/G24*100</f>
        <v>80.607936507936529</v>
      </c>
    </row>
    <row r="25" spans="2:14" s="54" customFormat="1" ht="15" customHeight="1" x14ac:dyDescent="0.2">
      <c r="B25" s="58" t="s">
        <v>84</v>
      </c>
      <c r="C25" s="58"/>
      <c r="D25" s="58"/>
      <c r="E25" s="59"/>
      <c r="F25" s="59"/>
      <c r="G25" s="59"/>
      <c r="H25" s="59"/>
      <c r="I25" s="59"/>
      <c r="J25" s="59"/>
      <c r="K25" s="59"/>
      <c r="L25" s="52" t="s">
        <v>79</v>
      </c>
      <c r="N25" s="64"/>
    </row>
    <row r="26" spans="2:14" s="54" customFormat="1" ht="15" customHeight="1" x14ac:dyDescent="0.2">
      <c r="B26" s="54" t="s">
        <v>63</v>
      </c>
      <c r="C26" s="58"/>
      <c r="D26" s="58"/>
      <c r="E26" s="59"/>
      <c r="F26" s="59"/>
      <c r="G26" s="59"/>
      <c r="H26" s="59"/>
      <c r="I26" s="59"/>
      <c r="J26" s="59"/>
      <c r="N26" s="64"/>
    </row>
    <row r="27" spans="2:14" s="54" customFormat="1" ht="15" customHeight="1" x14ac:dyDescent="0.2">
      <c r="B27" s="58" t="s">
        <v>81</v>
      </c>
      <c r="C27" s="58"/>
      <c r="D27" s="58"/>
      <c r="E27" s="59"/>
      <c r="F27" s="59"/>
      <c r="G27" s="59"/>
      <c r="H27" s="59"/>
      <c r="I27" s="59"/>
      <c r="J27" s="59"/>
      <c r="K27" s="59"/>
      <c r="L27" s="59"/>
      <c r="N27" s="64"/>
    </row>
    <row r="28" spans="2:14" s="54" customFormat="1" ht="15" customHeight="1" x14ac:dyDescent="0.2">
      <c r="B28" s="54" t="s">
        <v>64</v>
      </c>
      <c r="C28" s="58"/>
      <c r="D28" s="58"/>
      <c r="E28" s="59"/>
      <c r="F28" s="59"/>
      <c r="G28" s="59"/>
      <c r="H28" s="59"/>
      <c r="I28" s="59"/>
      <c r="J28" s="59"/>
      <c r="K28" s="59"/>
      <c r="L28" s="59"/>
      <c r="N28" s="64"/>
    </row>
    <row r="29" spans="2:14" s="54" customFormat="1" ht="15" customHeight="1" x14ac:dyDescent="0.2">
      <c r="B29" s="58" t="s">
        <v>65</v>
      </c>
      <c r="E29" s="59"/>
      <c r="G29" s="60"/>
      <c r="N29" s="64"/>
    </row>
    <row r="30" spans="2:14" s="54" customFormat="1" ht="15" customHeight="1" x14ac:dyDescent="0.2">
      <c r="B30" s="58" t="s">
        <v>66</v>
      </c>
      <c r="E30" s="59"/>
      <c r="G30" s="60"/>
      <c r="N30" s="64"/>
    </row>
    <row r="31" spans="2:14" s="54" customFormat="1" ht="15" customHeight="1" x14ac:dyDescent="0.2">
      <c r="B31" s="54" t="s">
        <v>70</v>
      </c>
      <c r="I31" s="60"/>
      <c r="N31" s="64"/>
    </row>
    <row r="32" spans="2:14" ht="15" customHeight="1" x14ac:dyDescent="0.2">
      <c r="B32" s="2"/>
    </row>
    <row r="33" spans="2:14" ht="15" customHeight="1" x14ac:dyDescent="0.2">
      <c r="B33" s="2"/>
    </row>
    <row r="34" spans="2:14" ht="15" customHeight="1" x14ac:dyDescent="0.2">
      <c r="B34" s="21" t="s">
        <v>83</v>
      </c>
    </row>
    <row r="36" spans="2:14" ht="15" customHeight="1" x14ac:dyDescent="0.2">
      <c r="B36" s="26"/>
      <c r="C36" s="112" t="s">
        <v>19</v>
      </c>
      <c r="D36" s="113"/>
      <c r="E36" s="61" t="s">
        <v>20</v>
      </c>
      <c r="F36" s="34" t="s">
        <v>20</v>
      </c>
      <c r="G36" s="62" t="s">
        <v>21</v>
      </c>
    </row>
    <row r="37" spans="2:14" ht="15" customHeight="1" x14ac:dyDescent="0.2">
      <c r="B37" s="27"/>
      <c r="C37" s="33" t="s">
        <v>22</v>
      </c>
      <c r="D37" s="37" t="s">
        <v>23</v>
      </c>
      <c r="E37" s="33" t="s">
        <v>24</v>
      </c>
      <c r="F37" s="35" t="s">
        <v>25</v>
      </c>
      <c r="G37" s="37" t="s">
        <v>26</v>
      </c>
    </row>
    <row r="38" spans="2:14" ht="15" customHeight="1" x14ac:dyDescent="0.2">
      <c r="B38" s="26" t="s">
        <v>27</v>
      </c>
      <c r="C38" s="46">
        <f>C9+C10+C23</f>
        <v>41791</v>
      </c>
      <c r="D38" s="47">
        <f>C38/$C$46*100</f>
        <v>56.722677669797491</v>
      </c>
      <c r="E38" s="22">
        <f>E10</f>
        <v>7.2501768346595998</v>
      </c>
      <c r="F38" s="11">
        <f>E38*5</f>
        <v>36.250884173297997</v>
      </c>
      <c r="G38" s="42">
        <f>E38*$N$11</f>
        <v>1827.0445623342191</v>
      </c>
    </row>
    <row r="39" spans="2:14" ht="15" customHeight="1" x14ac:dyDescent="0.2">
      <c r="B39" s="28" t="s">
        <v>28</v>
      </c>
      <c r="C39" s="48">
        <f>C11</f>
        <v>2922</v>
      </c>
      <c r="D39" s="49">
        <f t="shared" ref="D39:D45" si="9">C39/$C$46*100</f>
        <v>3.9660133557739292</v>
      </c>
      <c r="E39" s="23">
        <f>E11</f>
        <v>7.6526067621077996</v>
      </c>
      <c r="F39" s="14">
        <f t="shared" ref="F39:F46" si="10">E39*5</f>
        <v>38.263033810539</v>
      </c>
      <c r="G39" s="43">
        <f t="shared" ref="G39:G46" si="11">E39*$N$11</f>
        <v>1928.4569040511656</v>
      </c>
    </row>
    <row r="40" spans="2:14" ht="15" customHeight="1" x14ac:dyDescent="0.2">
      <c r="B40" s="28" t="s">
        <v>29</v>
      </c>
      <c r="C40" s="48">
        <f>C12</f>
        <v>12102</v>
      </c>
      <c r="D40" s="49">
        <f t="shared" si="9"/>
        <v>16.425973179868613</v>
      </c>
      <c r="E40" s="23">
        <f>E12</f>
        <v>7.6495709710046</v>
      </c>
      <c r="F40" s="14">
        <f t="shared" si="10"/>
        <v>38.247854855023</v>
      </c>
      <c r="G40" s="43">
        <f t="shared" si="11"/>
        <v>1927.6918846931592</v>
      </c>
    </row>
    <row r="41" spans="2:14" ht="15" customHeight="1" x14ac:dyDescent="0.2">
      <c r="B41" s="28" t="s">
        <v>30</v>
      </c>
      <c r="C41" s="48">
        <f>C13+C14</f>
        <v>10391</v>
      </c>
      <c r="D41" s="49">
        <f t="shared" si="9"/>
        <v>14.103642977360334</v>
      </c>
      <c r="E41" s="23">
        <f>((C13*E13)+(C14*E14))/C41</f>
        <v>7.4709857656316645</v>
      </c>
      <c r="F41" s="14">
        <f t="shared" si="10"/>
        <v>37.354928828158322</v>
      </c>
      <c r="G41" s="43">
        <f t="shared" si="11"/>
        <v>1882.6884129391794</v>
      </c>
    </row>
    <row r="42" spans="2:14" ht="15" customHeight="1" x14ac:dyDescent="0.2">
      <c r="B42" s="28" t="s">
        <v>31</v>
      </c>
      <c r="C42" s="48">
        <f>C15+C16</f>
        <v>2745</v>
      </c>
      <c r="D42" s="49">
        <f t="shared" si="9"/>
        <v>3.725772300342038</v>
      </c>
      <c r="E42" s="23">
        <f>((C15*E15)+(C16*E16))/C42</f>
        <v>7.5200182149362478</v>
      </c>
      <c r="F42" s="14">
        <f t="shared" si="10"/>
        <v>37.600091074681238</v>
      </c>
      <c r="G42" s="43">
        <f t="shared" si="11"/>
        <v>1895.0445901639343</v>
      </c>
    </row>
    <row r="43" spans="2:14" ht="15" customHeight="1" x14ac:dyDescent="0.2">
      <c r="B43" s="28" t="s">
        <v>32</v>
      </c>
      <c r="C43" s="48">
        <f>C22</f>
        <v>2787</v>
      </c>
      <c r="D43" s="49">
        <f t="shared" si="9"/>
        <v>3.7827786524784193</v>
      </c>
      <c r="E43" s="23">
        <f>E22</f>
        <v>7.2503030523253997</v>
      </c>
      <c r="F43" s="14">
        <f t="shared" si="10"/>
        <v>36.251515261626999</v>
      </c>
      <c r="G43" s="43">
        <f t="shared" si="11"/>
        <v>1827.0763691860006</v>
      </c>
    </row>
    <row r="44" spans="2:14" ht="15" customHeight="1" x14ac:dyDescent="0.2">
      <c r="B44" s="28" t="s">
        <v>45</v>
      </c>
      <c r="C44" s="48">
        <f>C18+C19+C20</f>
        <v>585</v>
      </c>
      <c r="D44" s="49">
        <f t="shared" si="9"/>
        <v>0.79401704761387693</v>
      </c>
      <c r="E44" s="13">
        <f>((C18*E18)+(C19*E19))/(C18+C19)</f>
        <v>7.25</v>
      </c>
      <c r="F44" s="14">
        <f t="shared" si="10"/>
        <v>36.25</v>
      </c>
      <c r="G44" s="43">
        <f t="shared" si="11"/>
        <v>1827</v>
      </c>
    </row>
    <row r="45" spans="2:14" ht="15" customHeight="1" x14ac:dyDescent="0.2">
      <c r="B45" s="27" t="s">
        <v>33</v>
      </c>
      <c r="C45" s="48">
        <f>C17+C21</f>
        <v>353</v>
      </c>
      <c r="D45" s="49">
        <f t="shared" si="9"/>
        <v>0.47912481676529667</v>
      </c>
      <c r="E45" s="24">
        <f>((C17*E17)+(C21*E21))/C45</f>
        <v>7.3229529205449797</v>
      </c>
      <c r="F45" s="16">
        <f t="shared" si="10"/>
        <v>36.614764602724897</v>
      </c>
      <c r="G45" s="44">
        <f t="shared" si="11"/>
        <v>1845.3841359773348</v>
      </c>
    </row>
    <row r="46" spans="2:14" ht="15" customHeight="1" x14ac:dyDescent="0.2">
      <c r="B46" s="29" t="s">
        <v>18</v>
      </c>
      <c r="C46" s="50">
        <f>SUM(C38:C45)</f>
        <v>73676</v>
      </c>
      <c r="D46" s="51">
        <f>SUM(D38:D45)</f>
        <v>100</v>
      </c>
      <c r="E46" s="19">
        <f>E24</f>
        <v>7.3737639119741054</v>
      </c>
      <c r="F46" s="19">
        <f t="shared" si="10"/>
        <v>36.868819559870531</v>
      </c>
      <c r="G46" s="45">
        <f t="shared" si="11"/>
        <v>1858.1885058174746</v>
      </c>
    </row>
    <row r="47" spans="2:14" s="54" customFormat="1" ht="15" customHeight="1" x14ac:dyDescent="0.2">
      <c r="B47" s="54" t="s">
        <v>67</v>
      </c>
      <c r="N47" s="64"/>
    </row>
    <row r="48" spans="2:14" s="54" customFormat="1" ht="15" customHeight="1" x14ac:dyDescent="0.2">
      <c r="B48" s="54" t="s">
        <v>68</v>
      </c>
      <c r="N48" s="64"/>
    </row>
  </sheetData>
  <mergeCells count="17">
    <mergeCell ref="D6:D8"/>
    <mergeCell ref="C36:D36"/>
    <mergeCell ref="B1:L1"/>
    <mergeCell ref="G4:G8"/>
    <mergeCell ref="E4:F5"/>
    <mergeCell ref="H4:J5"/>
    <mergeCell ref="E6:E8"/>
    <mergeCell ref="F6:F8"/>
    <mergeCell ref="H6:H8"/>
    <mergeCell ref="B2:L2"/>
    <mergeCell ref="K6:K8"/>
    <mergeCell ref="L6:L8"/>
    <mergeCell ref="K4:L5"/>
    <mergeCell ref="I6:I8"/>
    <mergeCell ref="J6:J8"/>
    <mergeCell ref="C4:D5"/>
    <mergeCell ref="C6:C8"/>
  </mergeCells>
  <pageMargins left="0.25" right="0.19685039370078741" top="0.22" bottom="0.23" header="0.17" footer="0.16"/>
  <pageSetup paperSize="9" scale="85" orientation="landscape" r:id="rId1"/>
  <headerFooter alignWithMargins="0"/>
  <rowBreaks count="1" manualBreakCount="1">
    <brk id="31" min="1" max="11" man="1"/>
  </rowBreaks>
  <ignoredErrors>
    <ignoredError sqref="D39:D40 D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O23" sqref="O23"/>
    </sheetView>
  </sheetViews>
  <sheetFormatPr defaultRowHeight="12.75" x14ac:dyDescent="0.2"/>
  <cols>
    <col min="1" max="16384" width="9.140625" style="38"/>
  </cols>
  <sheetData/>
  <printOptions gridLinesSet="0"/>
  <pageMargins left="0.75" right="0.75" top="1" bottom="1" header="0.4921259845" footer="0.4921259845"/>
  <pageSetup paperSize="9" orientation="portrait" horizontalDpi="300" verticalDpi="300" r:id="rId1"/>
  <headerFooter alignWithMargins="0">
    <oddHeader>&amp;A</oddHeader>
    <oddFooter>Sivu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4</vt:i4>
      </vt:variant>
    </vt:vector>
  </HeadingPairs>
  <TitlesOfParts>
    <vt:vector size="8" baseType="lpstr">
      <vt:lpstr>Sisältö</vt:lpstr>
      <vt:lpstr>5.1</vt:lpstr>
      <vt:lpstr>5.4</vt:lpstr>
      <vt:lpstr>Kuvio 5.1</vt:lpstr>
      <vt:lpstr>'5.1'!Tulostusalue</vt:lpstr>
      <vt:lpstr>'5.4'!Tulostusalue</vt:lpstr>
      <vt:lpstr>Sisältö!Tulostusalue</vt:lpstr>
      <vt:lpstr>'5.1'!Tulostusotsikot</vt:lpstr>
    </vt:vector>
  </TitlesOfParts>
  <Company>VIP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Pauliina Pussinen</dc:creator>
  <cp:lastModifiedBy>Jortama Juho-Pekka VM</cp:lastModifiedBy>
  <cp:lastPrinted>2016-05-23T12:35:05Z</cp:lastPrinted>
  <dcterms:created xsi:type="dcterms:W3CDTF">2012-04-19T11:46:55Z</dcterms:created>
  <dcterms:modified xsi:type="dcterms:W3CDTF">2016-06-06T13:23:16Z</dcterms:modified>
</cp:coreProperties>
</file>