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altion.fi\yhteiset_tiedostot\VM\KAO\Hyvinvointialueiden yleiskatteinen rahoitus\Rahoituslaskelmat\Julkaistut rahoituslaskelmat\2024\JULKAISU 27.6.2024\"/>
    </mc:Choice>
  </mc:AlternateContent>
  <bookViews>
    <workbookView xWindow="0" yWindow="0" windowWidth="15600" windowHeight="7040"/>
  </bookViews>
  <sheets>
    <sheet name="INFO" sheetId="9" r:id="rId1"/>
    <sheet name="Yhteenveto" sheetId="12" r:id="rId2"/>
    <sheet name="Rahoituksen taso 2024" sheetId="10" r:id="rId3"/>
    <sheet name="SOTE laskennallinen rahoitus" sheetId="13" r:id="rId4"/>
    <sheet name="PELA laskennallinen rahoitus" sheetId="14" r:id="rId5"/>
    <sheet name="Määräytymistekijät" sheetId="15" r:id="rId6"/>
    <sheet name="Tarvekertoimet" sheetId="16" r:id="rId7"/>
    <sheet name="Tarvetekijät" sheetId="18" r:id="rId8"/>
    <sheet name="Sektoripainot" sheetId="20" r:id="rId9"/>
  </sheets>
  <definedNames>
    <definedName name="_xlnm._FilterDatabase" localSheetId="3" hidden="1">'SOTE laskennallinen rahoitus'!#REF!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K48" i="20" l="1"/>
  <c r="FG48" i="20"/>
  <c r="EU48" i="20"/>
  <c r="EQ48" i="20"/>
  <c r="EE48" i="20"/>
  <c r="EA48" i="20"/>
  <c r="DO48" i="20"/>
  <c r="DK48" i="20"/>
  <c r="CW48" i="20"/>
  <c r="CS48" i="20"/>
  <c r="CL48" i="20"/>
  <c r="CK48" i="20"/>
  <c r="CD48" i="20"/>
  <c r="CC48" i="20"/>
  <c r="BV48" i="20"/>
  <c r="BU48" i="20"/>
  <c r="BN48" i="20"/>
  <c r="BM48" i="20"/>
  <c r="BF48" i="20"/>
  <c r="FK47" i="20"/>
  <c r="FJ47" i="20"/>
  <c r="FI47" i="20"/>
  <c r="FH47" i="20"/>
  <c r="FG47" i="20"/>
  <c r="FF47" i="20"/>
  <c r="FE47" i="20"/>
  <c r="FD47" i="20"/>
  <c r="FC47" i="20"/>
  <c r="FB47" i="20"/>
  <c r="FA47" i="20"/>
  <c r="EZ47" i="20"/>
  <c r="EY47" i="20"/>
  <c r="EX47" i="20"/>
  <c r="EW47" i="20"/>
  <c r="EV47" i="20"/>
  <c r="EU47" i="20"/>
  <c r="ET47" i="20"/>
  <c r="ES47" i="20"/>
  <c r="ER47" i="20"/>
  <c r="EQ47" i="20"/>
  <c r="EP47" i="20"/>
  <c r="EO47" i="20"/>
  <c r="EN47" i="20"/>
  <c r="EM47" i="20"/>
  <c r="EL47" i="20"/>
  <c r="EK47" i="20"/>
  <c r="EJ47" i="20"/>
  <c r="EI47" i="20"/>
  <c r="EH47" i="20"/>
  <c r="EG47" i="20"/>
  <c r="EF47" i="20"/>
  <c r="EE47" i="20"/>
  <c r="ED47" i="20"/>
  <c r="EC47" i="20"/>
  <c r="EB47" i="20"/>
  <c r="EA47" i="20"/>
  <c r="DZ47" i="20"/>
  <c r="DY47" i="20"/>
  <c r="DX47" i="20"/>
  <c r="DW47" i="20"/>
  <c r="DV47" i="20"/>
  <c r="DU47" i="20"/>
  <c r="DT47" i="20"/>
  <c r="DS47" i="20"/>
  <c r="DR47" i="20"/>
  <c r="DQ47" i="20"/>
  <c r="DP47" i="20"/>
  <c r="DO47" i="20"/>
  <c r="DN47" i="20"/>
  <c r="DM47" i="20"/>
  <c r="DL47" i="20"/>
  <c r="DK47" i="20"/>
  <c r="DJ47" i="20"/>
  <c r="DG47" i="20"/>
  <c r="DF47" i="20"/>
  <c r="DE47" i="20"/>
  <c r="DD47" i="20"/>
  <c r="DC47" i="20"/>
  <c r="DB47" i="20"/>
  <c r="DA47" i="20"/>
  <c r="CZ47" i="20"/>
  <c r="CY47" i="20"/>
  <c r="CX47" i="20"/>
  <c r="CW47" i="20"/>
  <c r="CV47" i="20"/>
  <c r="CU47" i="20"/>
  <c r="CT47" i="20"/>
  <c r="CS47" i="20"/>
  <c r="CR47" i="20"/>
  <c r="CQ47" i="20"/>
  <c r="CP47" i="20"/>
  <c r="CO47" i="20"/>
  <c r="CN47" i="20"/>
  <c r="CM47" i="20"/>
  <c r="CL47" i="20"/>
  <c r="CK47" i="20"/>
  <c r="CJ47" i="20"/>
  <c r="CI47" i="20"/>
  <c r="CH47" i="20"/>
  <c r="CG47" i="20"/>
  <c r="CF47" i="20"/>
  <c r="CE47" i="20"/>
  <c r="CD47" i="20"/>
  <c r="CC47" i="20"/>
  <c r="CB47" i="20"/>
  <c r="CA47" i="20"/>
  <c r="BZ47" i="20"/>
  <c r="BY47" i="20"/>
  <c r="BX47" i="20"/>
  <c r="BW47" i="20"/>
  <c r="BV47" i="20"/>
  <c r="BU47" i="20"/>
  <c r="BT47" i="20"/>
  <c r="BS47" i="20"/>
  <c r="BR47" i="20"/>
  <c r="BQ47" i="20"/>
  <c r="BP47" i="20"/>
  <c r="BO47" i="20"/>
  <c r="BN47" i="20"/>
  <c r="BM47" i="20"/>
  <c r="BL47" i="20"/>
  <c r="BK47" i="20"/>
  <c r="BJ47" i="20"/>
  <c r="BI47" i="20"/>
  <c r="BH47" i="20"/>
  <c r="BG47" i="20"/>
  <c r="BF47" i="20"/>
  <c r="BB47" i="20"/>
  <c r="BA47" i="20"/>
  <c r="AT47" i="20"/>
  <c r="AS47" i="20"/>
  <c r="AL47" i="20"/>
  <c r="AK47" i="20"/>
  <c r="AD47" i="20"/>
  <c r="AC47" i="20"/>
  <c r="V47" i="20"/>
  <c r="U47" i="20"/>
  <c r="N47" i="20"/>
  <c r="M47" i="20"/>
  <c r="F47" i="20"/>
  <c r="E47" i="20"/>
  <c r="FK46" i="20"/>
  <c r="FJ46" i="20"/>
  <c r="FI46" i="20"/>
  <c r="FI48" i="20" s="1"/>
  <c r="FH46" i="20"/>
  <c r="FH48" i="20" s="1"/>
  <c r="FG46" i="20"/>
  <c r="FF46" i="20"/>
  <c r="FE46" i="20"/>
  <c r="FE48" i="20" s="1"/>
  <c r="FD46" i="20"/>
  <c r="FD48" i="20" s="1"/>
  <c r="FC46" i="20"/>
  <c r="FC48" i="20" s="1"/>
  <c r="FB46" i="20"/>
  <c r="FA46" i="20"/>
  <c r="FA48" i="20" s="1"/>
  <c r="EZ46" i="20"/>
  <c r="EZ48" i="20" s="1"/>
  <c r="EY46" i="20"/>
  <c r="EY48" i="20" s="1"/>
  <c r="EX46" i="20"/>
  <c r="EW46" i="20"/>
  <c r="EW48" i="20" s="1"/>
  <c r="EV46" i="20"/>
  <c r="EV48" i="20" s="1"/>
  <c r="EU46" i="20"/>
  <c r="ET46" i="20"/>
  <c r="ES46" i="20"/>
  <c r="ES48" i="20" s="1"/>
  <c r="ER46" i="20"/>
  <c r="ER48" i="20" s="1"/>
  <c r="EQ46" i="20"/>
  <c r="EP46" i="20"/>
  <c r="EO46" i="20"/>
  <c r="EO48" i="20" s="1"/>
  <c r="EN46" i="20"/>
  <c r="EN48" i="20" s="1"/>
  <c r="EM46" i="20"/>
  <c r="EM48" i="20" s="1"/>
  <c r="EL46" i="20"/>
  <c r="EK46" i="20"/>
  <c r="EK48" i="20" s="1"/>
  <c r="EJ46" i="20"/>
  <c r="EJ48" i="20" s="1"/>
  <c r="EI46" i="20"/>
  <c r="EI48" i="20" s="1"/>
  <c r="EH46" i="20"/>
  <c r="EG46" i="20"/>
  <c r="EG48" i="20" s="1"/>
  <c r="EF46" i="20"/>
  <c r="EF48" i="20" s="1"/>
  <c r="EE46" i="20"/>
  <c r="ED46" i="20"/>
  <c r="EC46" i="20"/>
  <c r="EC48" i="20" s="1"/>
  <c r="EB46" i="20"/>
  <c r="EB48" i="20" s="1"/>
  <c r="EA46" i="20"/>
  <c r="DZ46" i="20"/>
  <c r="DY46" i="20"/>
  <c r="DY48" i="20" s="1"/>
  <c r="DX46" i="20"/>
  <c r="DX48" i="20" s="1"/>
  <c r="DW46" i="20"/>
  <c r="DW48" i="20" s="1"/>
  <c r="DV46" i="20"/>
  <c r="DU46" i="20"/>
  <c r="DU48" i="20" s="1"/>
  <c r="DT46" i="20"/>
  <c r="DT48" i="20" s="1"/>
  <c r="DS46" i="20"/>
  <c r="DS48" i="20" s="1"/>
  <c r="DR46" i="20"/>
  <c r="DQ46" i="20"/>
  <c r="DQ48" i="20" s="1"/>
  <c r="DP46" i="20"/>
  <c r="DP48" i="20" s="1"/>
  <c r="DO46" i="20"/>
  <c r="DN46" i="20"/>
  <c r="DM46" i="20"/>
  <c r="DM48" i="20" s="1"/>
  <c r="DL46" i="20"/>
  <c r="DL48" i="20" s="1"/>
  <c r="DK46" i="20"/>
  <c r="DJ46" i="20"/>
  <c r="DG46" i="20"/>
  <c r="DG48" i="20" s="1"/>
  <c r="DF46" i="20"/>
  <c r="DF48" i="20" s="1"/>
  <c r="DE46" i="20"/>
  <c r="DE48" i="20" s="1"/>
  <c r="DD46" i="20"/>
  <c r="DC46" i="20"/>
  <c r="DC48" i="20" s="1"/>
  <c r="DB46" i="20"/>
  <c r="DB48" i="20" s="1"/>
  <c r="DA46" i="20"/>
  <c r="DA48" i="20" s="1"/>
  <c r="CZ46" i="20"/>
  <c r="CY46" i="20"/>
  <c r="CY48" i="20" s="1"/>
  <c r="CX46" i="20"/>
  <c r="CX48" i="20" s="1"/>
  <c r="CW46" i="20"/>
  <c r="CV46" i="20"/>
  <c r="CU46" i="20"/>
  <c r="CU48" i="20" s="1"/>
  <c r="CT46" i="20"/>
  <c r="CT48" i="20" s="1"/>
  <c r="CS46" i="20"/>
  <c r="CR46" i="20"/>
  <c r="CQ46" i="20"/>
  <c r="CQ48" i="20" s="1"/>
  <c r="CP46" i="20"/>
  <c r="CP48" i="20" s="1"/>
  <c r="CO46" i="20"/>
  <c r="CO48" i="20" s="1"/>
  <c r="CN46" i="20"/>
  <c r="CM46" i="20"/>
  <c r="CM48" i="20" s="1"/>
  <c r="CL46" i="20"/>
  <c r="CK46" i="20"/>
  <c r="CJ46" i="20"/>
  <c r="CI46" i="20"/>
  <c r="CI48" i="20" s="1"/>
  <c r="CH46" i="20"/>
  <c r="CH48" i="20" s="1"/>
  <c r="CG46" i="20"/>
  <c r="CG48" i="20" s="1"/>
  <c r="CF46" i="20"/>
  <c r="CE46" i="20"/>
  <c r="CE48" i="20" s="1"/>
  <c r="CD46" i="20"/>
  <c r="CC46" i="20"/>
  <c r="CB46" i="20"/>
  <c r="CA46" i="20"/>
  <c r="CA48" i="20" s="1"/>
  <c r="BZ46" i="20"/>
  <c r="BZ48" i="20" s="1"/>
  <c r="BY46" i="20"/>
  <c r="BY48" i="20" s="1"/>
  <c r="BX46" i="20"/>
  <c r="BW46" i="20"/>
  <c r="BW48" i="20" s="1"/>
  <c r="BV46" i="20"/>
  <c r="BU46" i="20"/>
  <c r="BT46" i="20"/>
  <c r="BS46" i="20"/>
  <c r="BS48" i="20" s="1"/>
  <c r="BR46" i="20"/>
  <c r="BR48" i="20" s="1"/>
  <c r="BQ46" i="20"/>
  <c r="BQ48" i="20" s="1"/>
  <c r="BP46" i="20"/>
  <c r="BO46" i="20"/>
  <c r="BO48" i="20" s="1"/>
  <c r="BN46" i="20"/>
  <c r="BM46" i="20"/>
  <c r="BL46" i="20"/>
  <c r="BK46" i="20"/>
  <c r="BK48" i="20" s="1"/>
  <c r="BJ46" i="20"/>
  <c r="BJ48" i="20" s="1"/>
  <c r="BI46" i="20"/>
  <c r="BI48" i="20" s="1"/>
  <c r="BH46" i="20"/>
  <c r="BG46" i="20"/>
  <c r="BG48" i="20" s="1"/>
  <c r="BF46" i="20"/>
  <c r="AZ46" i="20"/>
  <c r="AZ48" i="20" s="1"/>
  <c r="AY46" i="20"/>
  <c r="AR46" i="20"/>
  <c r="AR48" i="20" s="1"/>
  <c r="AQ46" i="20"/>
  <c r="AJ46" i="20"/>
  <c r="AJ48" i="20" s="1"/>
  <c r="AI46" i="20"/>
  <c r="AB46" i="20"/>
  <c r="AB48" i="20" s="1"/>
  <c r="AA46" i="20"/>
  <c r="T46" i="20"/>
  <c r="T48" i="20" s="1"/>
  <c r="S46" i="20"/>
  <c r="L46" i="20"/>
  <c r="L48" i="20" s="1"/>
  <c r="K46" i="20"/>
  <c r="D46" i="20"/>
  <c r="D48" i="20" s="1"/>
  <c r="C46" i="20"/>
  <c r="BC45" i="20"/>
  <c r="BB45" i="20"/>
  <c r="BA45" i="20"/>
  <c r="AZ45" i="20"/>
  <c r="AY45" i="20"/>
  <c r="AX45" i="20"/>
  <c r="AW45" i="20"/>
  <c r="AV45" i="20"/>
  <c r="AU45" i="20"/>
  <c r="AT45" i="20"/>
  <c r="AS45" i="20"/>
  <c r="AR45" i="20"/>
  <c r="AQ45" i="20"/>
  <c r="AP45" i="20"/>
  <c r="AO45" i="20"/>
  <c r="AN45" i="20"/>
  <c r="AM45" i="20"/>
  <c r="AL45" i="20"/>
  <c r="AK45" i="20"/>
  <c r="AJ45" i="20"/>
  <c r="AI45" i="20"/>
  <c r="AH45" i="20"/>
  <c r="AG45" i="20"/>
  <c r="AF45" i="20"/>
  <c r="AE45" i="20"/>
  <c r="AD45" i="20"/>
  <c r="AC45" i="20"/>
  <c r="AB45" i="20"/>
  <c r="AA45" i="20"/>
  <c r="Z45" i="20"/>
  <c r="Y45" i="20"/>
  <c r="X45" i="20"/>
  <c r="W45" i="20"/>
  <c r="V45" i="20"/>
  <c r="U45" i="20"/>
  <c r="T45" i="20"/>
  <c r="S45" i="20"/>
  <c r="R45" i="20"/>
  <c r="Q45" i="20"/>
  <c r="P45" i="20"/>
  <c r="O45" i="20"/>
  <c r="N45" i="20"/>
  <c r="M45" i="20"/>
  <c r="L45" i="20"/>
  <c r="K45" i="20"/>
  <c r="J45" i="20"/>
  <c r="I45" i="20"/>
  <c r="H45" i="20"/>
  <c r="G45" i="20"/>
  <c r="F45" i="20"/>
  <c r="E45" i="20"/>
  <c r="D45" i="20"/>
  <c r="C45" i="20"/>
  <c r="B45"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V44" i="20"/>
  <c r="U44" i="20"/>
  <c r="T44" i="20"/>
  <c r="S44" i="20"/>
  <c r="R44" i="20"/>
  <c r="Q44" i="20"/>
  <c r="P44" i="20"/>
  <c r="O44" i="20"/>
  <c r="N44" i="20"/>
  <c r="M44" i="20"/>
  <c r="L44" i="20"/>
  <c r="K44" i="20"/>
  <c r="J44" i="20"/>
  <c r="I44" i="20"/>
  <c r="H44" i="20"/>
  <c r="G44" i="20"/>
  <c r="F44" i="20"/>
  <c r="E44" i="20"/>
  <c r="D44" i="20"/>
  <c r="C44" i="20"/>
  <c r="B44" i="20"/>
  <c r="BC43" i="20"/>
  <c r="BB43" i="20"/>
  <c r="BA43" i="20"/>
  <c r="AZ43" i="20"/>
  <c r="AY43" i="20"/>
  <c r="AX43" i="20"/>
  <c r="AW43" i="20"/>
  <c r="AV43" i="20"/>
  <c r="AU43" i="20"/>
  <c r="AT43" i="20"/>
  <c r="AS43" i="20"/>
  <c r="AR43" i="20"/>
  <c r="AQ43" i="20"/>
  <c r="AP43" i="20"/>
  <c r="AO43" i="20"/>
  <c r="AN43" i="20"/>
  <c r="AM43" i="20"/>
  <c r="AL43" i="20"/>
  <c r="AK43" i="20"/>
  <c r="AJ43" i="20"/>
  <c r="AI43" i="20"/>
  <c r="AH43" i="20"/>
  <c r="AG43" i="20"/>
  <c r="AF43" i="20"/>
  <c r="AE43" i="20"/>
  <c r="AD43" i="20"/>
  <c r="AC43" i="20"/>
  <c r="AB43" i="20"/>
  <c r="AA43" i="20"/>
  <c r="Z43" i="20"/>
  <c r="Y43" i="20"/>
  <c r="X43" i="20"/>
  <c r="W43" i="20"/>
  <c r="V43" i="20"/>
  <c r="U43" i="20"/>
  <c r="T43" i="20"/>
  <c r="S43" i="20"/>
  <c r="R43" i="20"/>
  <c r="Q43" i="20"/>
  <c r="P43" i="20"/>
  <c r="O43" i="20"/>
  <c r="N43" i="20"/>
  <c r="M43" i="20"/>
  <c r="L43" i="20"/>
  <c r="K43" i="20"/>
  <c r="J43" i="20"/>
  <c r="I43" i="20"/>
  <c r="H43" i="20"/>
  <c r="G43" i="20"/>
  <c r="F43" i="20"/>
  <c r="E43" i="20"/>
  <c r="D43" i="20"/>
  <c r="C43" i="20"/>
  <c r="B43"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V42" i="20"/>
  <c r="U42" i="20"/>
  <c r="T42" i="20"/>
  <c r="S42" i="20"/>
  <c r="R42" i="20"/>
  <c r="Q42" i="20"/>
  <c r="P42" i="20"/>
  <c r="O42" i="20"/>
  <c r="N42" i="20"/>
  <c r="M42" i="20"/>
  <c r="L42" i="20"/>
  <c r="K42" i="20"/>
  <c r="J42" i="20"/>
  <c r="I42" i="20"/>
  <c r="H42" i="20"/>
  <c r="G42" i="20"/>
  <c r="F42" i="20"/>
  <c r="E42" i="20"/>
  <c r="D42" i="20"/>
  <c r="C42" i="20"/>
  <c r="B42" i="20"/>
  <c r="BC41" i="20"/>
  <c r="BB41" i="20"/>
  <c r="BA41" i="20"/>
  <c r="AZ41" i="20"/>
  <c r="AZ47" i="20" s="1"/>
  <c r="AY41" i="20"/>
  <c r="AX41" i="20"/>
  <c r="AX47" i="20" s="1"/>
  <c r="AW41" i="20"/>
  <c r="AW47" i="20" s="1"/>
  <c r="AV41" i="20"/>
  <c r="AV47" i="20" s="1"/>
  <c r="AU41" i="20"/>
  <c r="AT41" i="20"/>
  <c r="AS41" i="20"/>
  <c r="AR41" i="20"/>
  <c r="AR47" i="20" s="1"/>
  <c r="AQ41" i="20"/>
  <c r="AP41" i="20"/>
  <c r="AP47" i="20" s="1"/>
  <c r="AO41" i="20"/>
  <c r="AO47" i="20" s="1"/>
  <c r="AN41" i="20"/>
  <c r="AN47" i="20" s="1"/>
  <c r="AM41" i="20"/>
  <c r="AL41" i="20"/>
  <c r="AK41" i="20"/>
  <c r="AJ41" i="20"/>
  <c r="AJ47" i="20" s="1"/>
  <c r="AI41" i="20"/>
  <c r="AH41" i="20"/>
  <c r="AH47" i="20" s="1"/>
  <c r="AG41" i="20"/>
  <c r="AG47" i="20" s="1"/>
  <c r="AF41" i="20"/>
  <c r="AF47" i="20" s="1"/>
  <c r="AE41" i="20"/>
  <c r="AD41" i="20"/>
  <c r="AC41" i="20"/>
  <c r="AB41" i="20"/>
  <c r="AB47" i="20" s="1"/>
  <c r="AA41" i="20"/>
  <c r="Z41" i="20"/>
  <c r="Z47" i="20" s="1"/>
  <c r="Y41" i="20"/>
  <c r="Y47" i="20" s="1"/>
  <c r="X41" i="20"/>
  <c r="X47" i="20" s="1"/>
  <c r="W41" i="20"/>
  <c r="V41" i="20"/>
  <c r="U41" i="20"/>
  <c r="T41" i="20"/>
  <c r="T47" i="20" s="1"/>
  <c r="S41" i="20"/>
  <c r="R41" i="20"/>
  <c r="R47" i="20" s="1"/>
  <c r="Q41" i="20"/>
  <c r="Q47" i="20" s="1"/>
  <c r="P41" i="20"/>
  <c r="P47" i="20" s="1"/>
  <c r="O41" i="20"/>
  <c r="N41" i="20"/>
  <c r="M41" i="20"/>
  <c r="L41" i="20"/>
  <c r="L47" i="20" s="1"/>
  <c r="K41" i="20"/>
  <c r="J41" i="20"/>
  <c r="J47" i="20" s="1"/>
  <c r="I41" i="20"/>
  <c r="I47" i="20" s="1"/>
  <c r="H41" i="20"/>
  <c r="H47" i="20" s="1"/>
  <c r="G41" i="20"/>
  <c r="F41" i="20"/>
  <c r="E41" i="20"/>
  <c r="D41" i="20"/>
  <c r="D47" i="20" s="1"/>
  <c r="C41" i="20"/>
  <c r="B41" i="20"/>
  <c r="B47" i="20" s="1"/>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V40" i="20"/>
  <c r="U40" i="20"/>
  <c r="T40" i="20"/>
  <c r="S40" i="20"/>
  <c r="R40" i="20"/>
  <c r="Q40" i="20"/>
  <c r="P40" i="20"/>
  <c r="O40" i="20"/>
  <c r="N40" i="20"/>
  <c r="M40" i="20"/>
  <c r="L40" i="20"/>
  <c r="K40" i="20"/>
  <c r="J40" i="20"/>
  <c r="I40" i="20"/>
  <c r="H40" i="20"/>
  <c r="G40" i="20"/>
  <c r="F40" i="20"/>
  <c r="E40" i="20"/>
  <c r="D40" i="20"/>
  <c r="C40" i="20"/>
  <c r="B40" i="20"/>
  <c r="BC39" i="20"/>
  <c r="BB39" i="20"/>
  <c r="BA39" i="20"/>
  <c r="AZ39" i="20"/>
  <c r="AY39" i="20"/>
  <c r="AX39" i="20"/>
  <c r="AW39" i="20"/>
  <c r="AV39" i="20"/>
  <c r="AU39" i="20"/>
  <c r="AT39" i="20"/>
  <c r="AS39" i="20"/>
  <c r="AR39" i="20"/>
  <c r="AQ39" i="20"/>
  <c r="AP39" i="20"/>
  <c r="AO39" i="20"/>
  <c r="AN39" i="20"/>
  <c r="AM39" i="20"/>
  <c r="AL39" i="20"/>
  <c r="AK39" i="20"/>
  <c r="AJ39" i="20"/>
  <c r="AI39" i="20"/>
  <c r="AH39" i="20"/>
  <c r="AG39" i="20"/>
  <c r="AF39" i="20"/>
  <c r="AE39" i="20"/>
  <c r="AD39" i="20"/>
  <c r="AC39" i="20"/>
  <c r="AB39" i="20"/>
  <c r="AA39" i="20"/>
  <c r="Z39" i="20"/>
  <c r="Y39" i="20"/>
  <c r="X39" i="20"/>
  <c r="W39" i="20"/>
  <c r="V39" i="20"/>
  <c r="U39" i="20"/>
  <c r="T39" i="20"/>
  <c r="S39" i="20"/>
  <c r="R39" i="20"/>
  <c r="Q39" i="20"/>
  <c r="P39" i="20"/>
  <c r="O39" i="20"/>
  <c r="N39" i="20"/>
  <c r="M39" i="20"/>
  <c r="L39" i="20"/>
  <c r="K39" i="20"/>
  <c r="J39" i="20"/>
  <c r="I39" i="20"/>
  <c r="H39" i="20"/>
  <c r="G39" i="20"/>
  <c r="F39" i="20"/>
  <c r="E39" i="20"/>
  <c r="D39" i="20"/>
  <c r="C39" i="20"/>
  <c r="B39"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V38" i="20"/>
  <c r="U38" i="20"/>
  <c r="T38" i="20"/>
  <c r="S38" i="20"/>
  <c r="R38" i="20"/>
  <c r="Q38" i="20"/>
  <c r="P38" i="20"/>
  <c r="O38" i="20"/>
  <c r="N38" i="20"/>
  <c r="M38" i="20"/>
  <c r="L38" i="20"/>
  <c r="K38" i="20"/>
  <c r="J38" i="20"/>
  <c r="I38" i="20"/>
  <c r="H38" i="20"/>
  <c r="G38" i="20"/>
  <c r="F38" i="20"/>
  <c r="E38" i="20"/>
  <c r="D38" i="20"/>
  <c r="C38" i="20"/>
  <c r="B38" i="20"/>
  <c r="BC37" i="20"/>
  <c r="BB37" i="20"/>
  <c r="BA37" i="20"/>
  <c r="AZ37" i="20"/>
  <c r="AY37"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V37" i="20"/>
  <c r="U37" i="20"/>
  <c r="T37" i="20"/>
  <c r="S37" i="20"/>
  <c r="R37" i="20"/>
  <c r="Q37" i="20"/>
  <c r="P37" i="20"/>
  <c r="O37" i="20"/>
  <c r="N37" i="20"/>
  <c r="M37" i="20"/>
  <c r="L37" i="20"/>
  <c r="K37" i="20"/>
  <c r="J37" i="20"/>
  <c r="I37" i="20"/>
  <c r="H37" i="20"/>
  <c r="G37" i="20"/>
  <c r="F37" i="20"/>
  <c r="E37" i="20"/>
  <c r="D37" i="20"/>
  <c r="C37" i="20"/>
  <c r="B37"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V36" i="20"/>
  <c r="U36" i="20"/>
  <c r="T36" i="20"/>
  <c r="S36" i="20"/>
  <c r="R36" i="20"/>
  <c r="Q36" i="20"/>
  <c r="P36" i="20"/>
  <c r="O36" i="20"/>
  <c r="N36" i="20"/>
  <c r="M36" i="20"/>
  <c r="L36" i="20"/>
  <c r="K36" i="20"/>
  <c r="J36" i="20"/>
  <c r="I36" i="20"/>
  <c r="H36" i="20"/>
  <c r="G36" i="20"/>
  <c r="F36" i="20"/>
  <c r="E36" i="20"/>
  <c r="D36" i="20"/>
  <c r="C36" i="20"/>
  <c r="B36" i="20"/>
  <c r="BC35" i="20"/>
  <c r="BB35" i="20"/>
  <c r="BA35" i="20"/>
  <c r="AZ35" i="20"/>
  <c r="AY35" i="20"/>
  <c r="AX35" i="20"/>
  <c r="AW35" i="20"/>
  <c r="AV35" i="20"/>
  <c r="AU35" i="20"/>
  <c r="AT35" i="20"/>
  <c r="AS35" i="20"/>
  <c r="AR35" i="20"/>
  <c r="AQ35" i="20"/>
  <c r="AP35" i="20"/>
  <c r="AO35" i="20"/>
  <c r="AN35" i="20"/>
  <c r="AM35" i="20"/>
  <c r="AL35" i="20"/>
  <c r="AK35" i="20"/>
  <c r="AJ35" i="20"/>
  <c r="AI35" i="20"/>
  <c r="AH35" i="20"/>
  <c r="AG35" i="20"/>
  <c r="AF35" i="20"/>
  <c r="AE35" i="20"/>
  <c r="AD35" i="20"/>
  <c r="AC35" i="20"/>
  <c r="AB35" i="20"/>
  <c r="AA35" i="20"/>
  <c r="Z35" i="20"/>
  <c r="Y35" i="20"/>
  <c r="X35" i="20"/>
  <c r="W35" i="20"/>
  <c r="V35" i="20"/>
  <c r="U35" i="20"/>
  <c r="T35" i="20"/>
  <c r="S35" i="20"/>
  <c r="R35" i="20"/>
  <c r="Q35" i="20"/>
  <c r="P35" i="20"/>
  <c r="O35" i="20"/>
  <c r="N35" i="20"/>
  <c r="M35" i="20"/>
  <c r="L35" i="20"/>
  <c r="K35" i="20"/>
  <c r="J35" i="20"/>
  <c r="I35" i="20"/>
  <c r="H35" i="20"/>
  <c r="G35" i="20"/>
  <c r="F35" i="20"/>
  <c r="E35" i="20"/>
  <c r="D35" i="20"/>
  <c r="C35" i="20"/>
  <c r="B35"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V34" i="20"/>
  <c r="U34" i="20"/>
  <c r="T34" i="20"/>
  <c r="S34" i="20"/>
  <c r="R34" i="20"/>
  <c r="Q34" i="20"/>
  <c r="P34" i="20"/>
  <c r="O34" i="20"/>
  <c r="N34" i="20"/>
  <c r="M34" i="20"/>
  <c r="L34" i="20"/>
  <c r="K34" i="20"/>
  <c r="J34" i="20"/>
  <c r="I34" i="20"/>
  <c r="H34" i="20"/>
  <c r="G34" i="20"/>
  <c r="F34" i="20"/>
  <c r="E34" i="20"/>
  <c r="D34" i="20"/>
  <c r="C34" i="20"/>
  <c r="B34" i="20"/>
  <c r="BC33" i="20"/>
  <c r="BB33" i="20"/>
  <c r="BA33" i="20"/>
  <c r="AZ33" i="20"/>
  <c r="AY33" i="20"/>
  <c r="AX33" i="20"/>
  <c r="AW33" i="20"/>
  <c r="AV33" i="20"/>
  <c r="AU33" i="20"/>
  <c r="AT33" i="20"/>
  <c r="AS33" i="20"/>
  <c r="AR33" i="20"/>
  <c r="AQ33" i="20"/>
  <c r="AP33" i="20"/>
  <c r="AO33" i="20"/>
  <c r="AN33" i="20"/>
  <c r="AM33" i="20"/>
  <c r="AL33" i="20"/>
  <c r="AK33" i="20"/>
  <c r="AJ33" i="20"/>
  <c r="AI33" i="20"/>
  <c r="AH33" i="20"/>
  <c r="AG33" i="20"/>
  <c r="AF33" i="20"/>
  <c r="AE33" i="20"/>
  <c r="AD33" i="20"/>
  <c r="AC33" i="20"/>
  <c r="AB33" i="20"/>
  <c r="AA33" i="20"/>
  <c r="Z33" i="20"/>
  <c r="Y33" i="20"/>
  <c r="X33" i="20"/>
  <c r="W33" i="20"/>
  <c r="V33" i="20"/>
  <c r="U33" i="20"/>
  <c r="T33" i="20"/>
  <c r="S33" i="20"/>
  <c r="R33" i="20"/>
  <c r="Q33" i="20"/>
  <c r="P33" i="20"/>
  <c r="O33" i="20"/>
  <c r="N33" i="20"/>
  <c r="M33" i="20"/>
  <c r="L33" i="20"/>
  <c r="K33" i="20"/>
  <c r="J33" i="20"/>
  <c r="I33" i="20"/>
  <c r="H33" i="20"/>
  <c r="G33" i="20"/>
  <c r="F33" i="20"/>
  <c r="E33" i="20"/>
  <c r="D33" i="20"/>
  <c r="C33" i="20"/>
  <c r="B33"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V32" i="20"/>
  <c r="U32" i="20"/>
  <c r="T32" i="20"/>
  <c r="S32" i="20"/>
  <c r="R32" i="20"/>
  <c r="Q32" i="20"/>
  <c r="P32" i="20"/>
  <c r="O32" i="20"/>
  <c r="N32" i="20"/>
  <c r="M32" i="20"/>
  <c r="L32" i="20"/>
  <c r="K32" i="20"/>
  <c r="J32" i="20"/>
  <c r="I32" i="20"/>
  <c r="H32" i="20"/>
  <c r="G32" i="20"/>
  <c r="F32" i="20"/>
  <c r="E32" i="20"/>
  <c r="D32" i="20"/>
  <c r="C32" i="20"/>
  <c r="B32"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V30" i="20"/>
  <c r="U30" i="20"/>
  <c r="T30" i="20"/>
  <c r="S30" i="20"/>
  <c r="R30" i="20"/>
  <c r="Q30" i="20"/>
  <c r="P30" i="20"/>
  <c r="O30" i="20"/>
  <c r="N30" i="20"/>
  <c r="M30" i="20"/>
  <c r="L30" i="20"/>
  <c r="K30" i="20"/>
  <c r="J30" i="20"/>
  <c r="I30" i="20"/>
  <c r="H30" i="20"/>
  <c r="G30" i="20"/>
  <c r="F30" i="20"/>
  <c r="E30" i="20"/>
  <c r="D30" i="20"/>
  <c r="C30" i="20"/>
  <c r="B30" i="20"/>
  <c r="BC29" i="20"/>
  <c r="BB29" i="20"/>
  <c r="BA29" i="20"/>
  <c r="AZ29" i="20"/>
  <c r="AY29" i="20"/>
  <c r="AX29" i="20"/>
  <c r="AW29" i="20"/>
  <c r="AV29" i="20"/>
  <c r="AU29" i="20"/>
  <c r="AT29" i="20"/>
  <c r="AS29" i="20"/>
  <c r="AR29" i="20"/>
  <c r="AQ29" i="20"/>
  <c r="AP29" i="20"/>
  <c r="AO29" i="20"/>
  <c r="AN29" i="20"/>
  <c r="AM29" i="20"/>
  <c r="AL29" i="20"/>
  <c r="AK29" i="20"/>
  <c r="AJ29" i="20"/>
  <c r="AI29" i="20"/>
  <c r="AH29" i="20"/>
  <c r="AG29" i="20"/>
  <c r="AF29" i="20"/>
  <c r="AE29" i="20"/>
  <c r="AD29" i="20"/>
  <c r="AC29" i="20"/>
  <c r="AB29" i="20"/>
  <c r="AA29" i="20"/>
  <c r="Z29" i="20"/>
  <c r="Y29" i="20"/>
  <c r="X29" i="20"/>
  <c r="W29" i="20"/>
  <c r="V29" i="20"/>
  <c r="U29" i="20"/>
  <c r="T29" i="20"/>
  <c r="S29" i="20"/>
  <c r="R29" i="20"/>
  <c r="Q29" i="20"/>
  <c r="P29" i="20"/>
  <c r="O29" i="20"/>
  <c r="N29" i="20"/>
  <c r="M29" i="20"/>
  <c r="L29" i="20"/>
  <c r="K29" i="20"/>
  <c r="J29" i="20"/>
  <c r="I29" i="20"/>
  <c r="H29" i="20"/>
  <c r="G29" i="20"/>
  <c r="F29" i="20"/>
  <c r="E29" i="20"/>
  <c r="D29" i="20"/>
  <c r="C29" i="20"/>
  <c r="B29"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V28" i="20"/>
  <c r="U28" i="20"/>
  <c r="T28" i="20"/>
  <c r="S28" i="20"/>
  <c r="R28" i="20"/>
  <c r="Q28" i="20"/>
  <c r="P28" i="20"/>
  <c r="O28" i="20"/>
  <c r="N28" i="20"/>
  <c r="M28" i="20"/>
  <c r="L28" i="20"/>
  <c r="K28" i="20"/>
  <c r="J28" i="20"/>
  <c r="I28" i="20"/>
  <c r="H28" i="20"/>
  <c r="G28" i="20"/>
  <c r="F28" i="20"/>
  <c r="E28" i="20"/>
  <c r="D28" i="20"/>
  <c r="C28" i="20"/>
  <c r="B28" i="20"/>
  <c r="BC27" i="20"/>
  <c r="BB27" i="20"/>
  <c r="BA27" i="20"/>
  <c r="AZ27" i="20"/>
  <c r="AY27" i="20"/>
  <c r="AX27" i="20"/>
  <c r="AW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V27" i="20"/>
  <c r="U27" i="20"/>
  <c r="T27" i="20"/>
  <c r="S27" i="20"/>
  <c r="R27" i="20"/>
  <c r="Q27" i="20"/>
  <c r="P27" i="20"/>
  <c r="O27" i="20"/>
  <c r="N27" i="20"/>
  <c r="M27" i="20"/>
  <c r="L27" i="20"/>
  <c r="K27" i="20"/>
  <c r="J27" i="20"/>
  <c r="I27" i="20"/>
  <c r="H27" i="20"/>
  <c r="G27" i="20"/>
  <c r="F27" i="20"/>
  <c r="E27" i="20"/>
  <c r="D27" i="20"/>
  <c r="C27" i="20"/>
  <c r="B27"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V26" i="20"/>
  <c r="U26" i="20"/>
  <c r="T26" i="20"/>
  <c r="S26" i="20"/>
  <c r="R26" i="20"/>
  <c r="Q26" i="20"/>
  <c r="P26" i="20"/>
  <c r="O26" i="20"/>
  <c r="N26" i="20"/>
  <c r="M26" i="20"/>
  <c r="L26" i="20"/>
  <c r="K26" i="20"/>
  <c r="J26" i="20"/>
  <c r="I26" i="20"/>
  <c r="H26" i="20"/>
  <c r="G26" i="20"/>
  <c r="F26" i="20"/>
  <c r="E26" i="20"/>
  <c r="D26" i="20"/>
  <c r="C26" i="20"/>
  <c r="B26" i="20"/>
  <c r="BC25" i="20"/>
  <c r="BB25" i="20"/>
  <c r="BA25" i="20"/>
  <c r="AZ25" i="20"/>
  <c r="AY25" i="20"/>
  <c r="AX25" i="20"/>
  <c r="AW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V25" i="20"/>
  <c r="U25" i="20"/>
  <c r="T25" i="20"/>
  <c r="S25" i="20"/>
  <c r="R25" i="20"/>
  <c r="Q25" i="20"/>
  <c r="P25" i="20"/>
  <c r="O25" i="20"/>
  <c r="N25" i="20"/>
  <c r="M25" i="20"/>
  <c r="L25" i="20"/>
  <c r="K25" i="20"/>
  <c r="J25" i="20"/>
  <c r="I25" i="20"/>
  <c r="H25" i="20"/>
  <c r="G25" i="20"/>
  <c r="F25" i="20"/>
  <c r="E25" i="20"/>
  <c r="D25" i="20"/>
  <c r="C25" i="20"/>
  <c r="B25" i="20"/>
  <c r="BC23" i="20"/>
  <c r="BB23" i="20"/>
  <c r="BA23" i="20"/>
  <c r="AZ23" i="20"/>
  <c r="AY23" i="20"/>
  <c r="AX23" i="20"/>
  <c r="AW23" i="20"/>
  <c r="AV23" i="20"/>
  <c r="AU23" i="20"/>
  <c r="AT23" i="20"/>
  <c r="AS23" i="20"/>
  <c r="AR23" i="20"/>
  <c r="AQ23" i="20"/>
  <c r="AP23" i="20"/>
  <c r="AO23" i="20"/>
  <c r="AN23" i="20"/>
  <c r="AM23" i="20"/>
  <c r="AL23" i="20"/>
  <c r="AK23" i="20"/>
  <c r="AJ23" i="20"/>
  <c r="AI23" i="20"/>
  <c r="AH23" i="20"/>
  <c r="AG23" i="20"/>
  <c r="AF23" i="20"/>
  <c r="AE23" i="20"/>
  <c r="AD23" i="20"/>
  <c r="AC23" i="20"/>
  <c r="AB23" i="20"/>
  <c r="AA23" i="20"/>
  <c r="Z23" i="20"/>
  <c r="Y23" i="20"/>
  <c r="X23" i="20"/>
  <c r="W23" i="20"/>
  <c r="V23" i="20"/>
  <c r="U23" i="20"/>
  <c r="T23" i="20"/>
  <c r="S23" i="20"/>
  <c r="R23" i="20"/>
  <c r="Q23" i="20"/>
  <c r="P23" i="20"/>
  <c r="O23" i="20"/>
  <c r="N23" i="20"/>
  <c r="M23" i="20"/>
  <c r="L23" i="20"/>
  <c r="K23" i="20"/>
  <c r="J23" i="20"/>
  <c r="I23" i="20"/>
  <c r="H23" i="20"/>
  <c r="G23" i="20"/>
  <c r="F23" i="20"/>
  <c r="E23" i="20"/>
  <c r="D23" i="20"/>
  <c r="C23" i="20"/>
  <c r="B23" i="20"/>
  <c r="BC22" i="20"/>
  <c r="BC46" i="20" s="1"/>
  <c r="BB22" i="20"/>
  <c r="BA22" i="20"/>
  <c r="AZ22" i="20"/>
  <c r="AY22" i="20"/>
  <c r="AX22" i="20"/>
  <c r="AW22" i="20"/>
  <c r="AV22" i="20"/>
  <c r="AV46" i="20" s="1"/>
  <c r="AV48" i="20" s="1"/>
  <c r="AU22" i="20"/>
  <c r="AU46" i="20" s="1"/>
  <c r="AT22" i="20"/>
  <c r="AS22" i="20"/>
  <c r="AR22" i="20"/>
  <c r="AQ22" i="20"/>
  <c r="AP22" i="20"/>
  <c r="AO22" i="20"/>
  <c r="AN22" i="20"/>
  <c r="AN46" i="20" s="1"/>
  <c r="AN48" i="20" s="1"/>
  <c r="AM22" i="20"/>
  <c r="AM46" i="20" s="1"/>
  <c r="AL22" i="20"/>
  <c r="AK22" i="20"/>
  <c r="AJ22" i="20"/>
  <c r="AI22" i="20"/>
  <c r="AH22" i="20"/>
  <c r="AG22" i="20"/>
  <c r="AF22" i="20"/>
  <c r="AF46" i="20" s="1"/>
  <c r="AF48" i="20" s="1"/>
  <c r="AE22" i="20"/>
  <c r="AE46" i="20" s="1"/>
  <c r="AD22" i="20"/>
  <c r="AC22" i="20"/>
  <c r="AB22" i="20"/>
  <c r="AA22" i="20"/>
  <c r="Z22" i="20"/>
  <c r="Y22" i="20"/>
  <c r="X22" i="20"/>
  <c r="X46" i="20" s="1"/>
  <c r="X48" i="20" s="1"/>
  <c r="W22" i="20"/>
  <c r="W46" i="20" s="1"/>
  <c r="V22" i="20"/>
  <c r="U22" i="20"/>
  <c r="T22" i="20"/>
  <c r="S22" i="20"/>
  <c r="R22" i="20"/>
  <c r="Q22" i="20"/>
  <c r="P22" i="20"/>
  <c r="P46" i="20" s="1"/>
  <c r="P48" i="20" s="1"/>
  <c r="O22" i="20"/>
  <c r="O46" i="20" s="1"/>
  <c r="N22" i="20"/>
  <c r="M22" i="20"/>
  <c r="L22" i="20"/>
  <c r="K22" i="20"/>
  <c r="J22" i="20"/>
  <c r="I22" i="20"/>
  <c r="H22" i="20"/>
  <c r="H46" i="20" s="1"/>
  <c r="H48" i="20" s="1"/>
  <c r="G22" i="20"/>
  <c r="G46" i="20" s="1"/>
  <c r="F22" i="20"/>
  <c r="E22" i="20"/>
  <c r="D22" i="20"/>
  <c r="C22" i="20"/>
  <c r="B22" i="20"/>
  <c r="BC21" i="20"/>
  <c r="BB21" i="20"/>
  <c r="BA21" i="20"/>
  <c r="AZ21" i="20"/>
  <c r="AY21" i="20"/>
  <c r="AX21" i="20"/>
  <c r="AW21" i="20"/>
  <c r="AV21" i="20"/>
  <c r="AU21" i="20"/>
  <c r="AT21" i="20"/>
  <c r="AS21" i="20"/>
  <c r="AR21" i="20"/>
  <c r="AQ21" i="20"/>
  <c r="AP21" i="20"/>
  <c r="AO21" i="20"/>
  <c r="AN21" i="20"/>
  <c r="AM21" i="20"/>
  <c r="AL21" i="20"/>
  <c r="AK21" i="20"/>
  <c r="AJ21" i="20"/>
  <c r="AI21" i="20"/>
  <c r="AH21" i="20"/>
  <c r="AG21" i="20"/>
  <c r="AF21" i="20"/>
  <c r="AE21" i="20"/>
  <c r="AD21" i="20"/>
  <c r="AC21" i="20"/>
  <c r="AB21" i="20"/>
  <c r="AA21" i="20"/>
  <c r="Z21" i="20"/>
  <c r="Y21" i="20"/>
  <c r="X21" i="20"/>
  <c r="W21" i="20"/>
  <c r="V21" i="20"/>
  <c r="U21" i="20"/>
  <c r="T21" i="20"/>
  <c r="S21" i="20"/>
  <c r="R21" i="20"/>
  <c r="Q21" i="20"/>
  <c r="P21" i="20"/>
  <c r="O21" i="20"/>
  <c r="N21" i="20"/>
  <c r="M21" i="20"/>
  <c r="L21" i="20"/>
  <c r="K21" i="20"/>
  <c r="J21" i="20"/>
  <c r="I21" i="20"/>
  <c r="H21" i="20"/>
  <c r="G21" i="20"/>
  <c r="F21" i="20"/>
  <c r="E21" i="20"/>
  <c r="D21" i="20"/>
  <c r="C21" i="20"/>
  <c r="B21" i="20"/>
  <c r="BC20" i="20"/>
  <c r="BB20"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V20" i="20"/>
  <c r="U20" i="20"/>
  <c r="T20" i="20"/>
  <c r="S20" i="20"/>
  <c r="R20" i="20"/>
  <c r="Q20" i="20"/>
  <c r="P20" i="20"/>
  <c r="O20" i="20"/>
  <c r="N20" i="20"/>
  <c r="M20" i="20"/>
  <c r="L20" i="20"/>
  <c r="K20" i="20"/>
  <c r="J20" i="20"/>
  <c r="I20" i="20"/>
  <c r="H20" i="20"/>
  <c r="G20" i="20"/>
  <c r="F20" i="20"/>
  <c r="E20" i="20"/>
  <c r="D20" i="20"/>
  <c r="C20" i="20"/>
  <c r="B20" i="20"/>
  <c r="BC19" i="20"/>
  <c r="BB19" i="20"/>
  <c r="BB46" i="20" s="1"/>
  <c r="BA19" i="20"/>
  <c r="BA46" i="20" s="1"/>
  <c r="AZ19" i="20"/>
  <c r="AY19" i="20"/>
  <c r="AX19" i="20"/>
  <c r="AX46" i="20" s="1"/>
  <c r="AW19" i="20"/>
  <c r="AW46" i="20" s="1"/>
  <c r="AV19" i="20"/>
  <c r="AU19" i="20"/>
  <c r="AT19" i="20"/>
  <c r="AT46" i="20" s="1"/>
  <c r="AS19" i="20"/>
  <c r="AS46" i="20" s="1"/>
  <c r="AR19" i="20"/>
  <c r="AQ19" i="20"/>
  <c r="AP19" i="20"/>
  <c r="AP46" i="20" s="1"/>
  <c r="AO19" i="20"/>
  <c r="AO46" i="20" s="1"/>
  <c r="AN19" i="20"/>
  <c r="AM19" i="20"/>
  <c r="AL19" i="20"/>
  <c r="AL46" i="20" s="1"/>
  <c r="AK19" i="20"/>
  <c r="AK46" i="20" s="1"/>
  <c r="AJ19" i="20"/>
  <c r="AI19" i="20"/>
  <c r="AH19" i="20"/>
  <c r="AH46" i="20" s="1"/>
  <c r="AG19" i="20"/>
  <c r="AG46" i="20" s="1"/>
  <c r="AF19" i="20"/>
  <c r="AE19" i="20"/>
  <c r="AD19" i="20"/>
  <c r="AD46" i="20" s="1"/>
  <c r="AC19" i="20"/>
  <c r="AC46" i="20" s="1"/>
  <c r="AB19" i="20"/>
  <c r="AA19" i="20"/>
  <c r="Z19" i="20"/>
  <c r="Z46" i="20" s="1"/>
  <c r="Y19" i="20"/>
  <c r="Y46" i="20" s="1"/>
  <c r="X19" i="20"/>
  <c r="W19" i="20"/>
  <c r="V19" i="20"/>
  <c r="V46" i="20" s="1"/>
  <c r="U19" i="20"/>
  <c r="U46" i="20" s="1"/>
  <c r="T19" i="20"/>
  <c r="S19" i="20"/>
  <c r="R19" i="20"/>
  <c r="R46" i="20" s="1"/>
  <c r="Q19" i="20"/>
  <c r="Q46" i="20" s="1"/>
  <c r="P19" i="20"/>
  <c r="O19" i="20"/>
  <c r="N19" i="20"/>
  <c r="N46" i="20" s="1"/>
  <c r="M19" i="20"/>
  <c r="M46" i="20" s="1"/>
  <c r="L19" i="20"/>
  <c r="K19" i="20"/>
  <c r="J19" i="20"/>
  <c r="J46" i="20" s="1"/>
  <c r="I19" i="20"/>
  <c r="I46" i="20" s="1"/>
  <c r="H19" i="20"/>
  <c r="G19" i="20"/>
  <c r="F19" i="20"/>
  <c r="F46" i="20" s="1"/>
  <c r="E19" i="20"/>
  <c r="E46" i="20" s="1"/>
  <c r="D19" i="20"/>
  <c r="C19" i="20"/>
  <c r="B19" i="20"/>
  <c r="B46" i="20" s="1"/>
  <c r="BC18" i="20"/>
  <c r="BB18"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Z18" i="20"/>
  <c r="Y18" i="20"/>
  <c r="X18" i="20"/>
  <c r="W18" i="20"/>
  <c r="V18" i="20"/>
  <c r="U18" i="20"/>
  <c r="T18" i="20"/>
  <c r="S18" i="20"/>
  <c r="R18" i="20"/>
  <c r="Q18" i="20"/>
  <c r="P18" i="20"/>
  <c r="O18" i="20"/>
  <c r="N18" i="20"/>
  <c r="M18" i="20"/>
  <c r="L18" i="20"/>
  <c r="K18" i="20"/>
  <c r="J18" i="20"/>
  <c r="I18" i="20"/>
  <c r="H18" i="20"/>
  <c r="G18" i="20"/>
  <c r="F18" i="20"/>
  <c r="E18" i="20"/>
  <c r="D18" i="20"/>
  <c r="C18" i="20"/>
  <c r="B18" i="20"/>
  <c r="BC17" i="20"/>
  <c r="BB17" i="20"/>
  <c r="BA17" i="20"/>
  <c r="AZ17" i="20"/>
  <c r="AY17" i="20"/>
  <c r="AX17" i="20"/>
  <c r="AW17" i="20"/>
  <c r="AV17" i="20"/>
  <c r="AU17" i="20"/>
  <c r="AT17" i="20"/>
  <c r="AS17" i="20"/>
  <c r="AR17" i="20"/>
  <c r="AQ17" i="20"/>
  <c r="AP17" i="20"/>
  <c r="AO17" i="20"/>
  <c r="AN17" i="20"/>
  <c r="AM17" i="20"/>
  <c r="AL17" i="20"/>
  <c r="AK17" i="20"/>
  <c r="AJ17" i="20"/>
  <c r="AI17" i="20"/>
  <c r="AH17" i="20"/>
  <c r="AG17" i="20"/>
  <c r="AF17" i="20"/>
  <c r="AE17" i="20"/>
  <c r="AD17" i="20"/>
  <c r="AC17" i="20"/>
  <c r="AB17" i="20"/>
  <c r="AA17" i="20"/>
  <c r="Z17" i="20"/>
  <c r="Y17" i="20"/>
  <c r="X17" i="20"/>
  <c r="W17" i="20"/>
  <c r="V17" i="20"/>
  <c r="U17" i="20"/>
  <c r="T17" i="20"/>
  <c r="S17" i="20"/>
  <c r="R17" i="20"/>
  <c r="Q17" i="20"/>
  <c r="P17" i="20"/>
  <c r="O17" i="20"/>
  <c r="N17" i="20"/>
  <c r="M17" i="20"/>
  <c r="L17" i="20"/>
  <c r="K17" i="20"/>
  <c r="J17" i="20"/>
  <c r="I17" i="20"/>
  <c r="H17" i="20"/>
  <c r="G17" i="20"/>
  <c r="F17" i="20"/>
  <c r="E17" i="20"/>
  <c r="D17" i="20"/>
  <c r="C17" i="20"/>
  <c r="B17" i="20"/>
  <c r="BC16" i="20"/>
  <c r="BB16" i="20"/>
  <c r="BA16" i="20"/>
  <c r="AZ16" i="20"/>
  <c r="AY16" i="20"/>
  <c r="AX16" i="20"/>
  <c r="AW16" i="20"/>
  <c r="AV16" i="20"/>
  <c r="AU16" i="20"/>
  <c r="AT16" i="20"/>
  <c r="AS16" i="20"/>
  <c r="AR16" i="20"/>
  <c r="AQ16" i="20"/>
  <c r="AP16" i="20"/>
  <c r="AO16" i="20"/>
  <c r="AN16" i="20"/>
  <c r="AM16" i="20"/>
  <c r="AL16" i="20"/>
  <c r="AK16" i="20"/>
  <c r="AJ16" i="20"/>
  <c r="AI16" i="20"/>
  <c r="AH16" i="20"/>
  <c r="AG16" i="20"/>
  <c r="AF16" i="20"/>
  <c r="AE16" i="20"/>
  <c r="AD16" i="20"/>
  <c r="AC16" i="20"/>
  <c r="AB16" i="20"/>
  <c r="AA16" i="20"/>
  <c r="Z16" i="20"/>
  <c r="Y16" i="20"/>
  <c r="X16" i="20"/>
  <c r="W16" i="20"/>
  <c r="V16" i="20"/>
  <c r="U16" i="20"/>
  <c r="T16" i="20"/>
  <c r="S16" i="20"/>
  <c r="R16" i="20"/>
  <c r="Q16" i="20"/>
  <c r="P16" i="20"/>
  <c r="O16" i="20"/>
  <c r="N16" i="20"/>
  <c r="M16" i="20"/>
  <c r="L16" i="20"/>
  <c r="K16" i="20"/>
  <c r="J16" i="20"/>
  <c r="I16" i="20"/>
  <c r="H16" i="20"/>
  <c r="G16" i="20"/>
  <c r="F16" i="20"/>
  <c r="E16" i="20"/>
  <c r="D16" i="20"/>
  <c r="C16" i="20"/>
  <c r="B16" i="20"/>
  <c r="BC15" i="20"/>
  <c r="BB15" i="20"/>
  <c r="BA15" i="20"/>
  <c r="AZ15" i="20"/>
  <c r="AY15" i="20"/>
  <c r="AX15" i="20"/>
  <c r="AW15" i="20"/>
  <c r="AV15" i="20"/>
  <c r="AU15" i="20"/>
  <c r="AT15" i="20"/>
  <c r="AS15" i="20"/>
  <c r="AR15" i="20"/>
  <c r="AQ15" i="20"/>
  <c r="AP15" i="20"/>
  <c r="AO15" i="20"/>
  <c r="AN15" i="20"/>
  <c r="AM15" i="20"/>
  <c r="AL15" i="20"/>
  <c r="AK15" i="20"/>
  <c r="AJ15" i="20"/>
  <c r="AI15" i="20"/>
  <c r="AH15" i="20"/>
  <c r="AG15" i="20"/>
  <c r="AF15" i="20"/>
  <c r="AE15" i="20"/>
  <c r="AD15" i="20"/>
  <c r="AC15" i="20"/>
  <c r="AB15" i="20"/>
  <c r="AA15" i="20"/>
  <c r="Z15" i="20"/>
  <c r="Y15" i="20"/>
  <c r="X15" i="20"/>
  <c r="W15" i="20"/>
  <c r="V15" i="20"/>
  <c r="U15" i="20"/>
  <c r="T15" i="20"/>
  <c r="S15" i="20"/>
  <c r="R15" i="20"/>
  <c r="Q15" i="20"/>
  <c r="P15" i="20"/>
  <c r="O15" i="20"/>
  <c r="N15" i="20"/>
  <c r="M15" i="20"/>
  <c r="L15" i="20"/>
  <c r="K15" i="20"/>
  <c r="J15" i="20"/>
  <c r="I15" i="20"/>
  <c r="H15" i="20"/>
  <c r="G15" i="20"/>
  <c r="F15" i="20"/>
  <c r="E15" i="20"/>
  <c r="D15" i="20"/>
  <c r="C15" i="20"/>
  <c r="B15" i="20"/>
  <c r="BC14" i="20"/>
  <c r="BB14" i="20"/>
  <c r="BA14" i="20"/>
  <c r="AZ14" i="20"/>
  <c r="AY14" i="20"/>
  <c r="AX14" i="20"/>
  <c r="AW14" i="20"/>
  <c r="AV14" i="20"/>
  <c r="AU14" i="20"/>
  <c r="AT14" i="20"/>
  <c r="AS14" i="20"/>
  <c r="AR14" i="20"/>
  <c r="AQ14" i="20"/>
  <c r="AP14" i="20"/>
  <c r="AO14" i="20"/>
  <c r="AN14" i="20"/>
  <c r="AM14" i="20"/>
  <c r="AL14" i="20"/>
  <c r="AK14" i="20"/>
  <c r="AJ14" i="20"/>
  <c r="AI14" i="20"/>
  <c r="AH14" i="20"/>
  <c r="AG14" i="20"/>
  <c r="AF14" i="20"/>
  <c r="AE14" i="20"/>
  <c r="AD14" i="20"/>
  <c r="AC14" i="20"/>
  <c r="AB14" i="20"/>
  <c r="AA14" i="20"/>
  <c r="Z14" i="20"/>
  <c r="Y14" i="20"/>
  <c r="X14" i="20"/>
  <c r="W14" i="20"/>
  <c r="V14" i="20"/>
  <c r="U14" i="20"/>
  <c r="T14" i="20"/>
  <c r="S14" i="20"/>
  <c r="R14" i="20"/>
  <c r="Q14" i="20"/>
  <c r="P14" i="20"/>
  <c r="O14" i="20"/>
  <c r="N14" i="20"/>
  <c r="M14" i="20"/>
  <c r="L14" i="20"/>
  <c r="K14" i="20"/>
  <c r="J14" i="20"/>
  <c r="I14" i="20"/>
  <c r="H14" i="20"/>
  <c r="G14" i="20"/>
  <c r="F14" i="20"/>
  <c r="E14" i="20"/>
  <c r="D14" i="20"/>
  <c r="C14" i="20"/>
  <c r="B14" i="20"/>
  <c r="BC13" i="20"/>
  <c r="BB13" i="20"/>
  <c r="BA13" i="20"/>
  <c r="AZ13" i="20"/>
  <c r="AY13" i="20"/>
  <c r="AX13" i="20"/>
  <c r="AW13" i="20"/>
  <c r="AV13" i="20"/>
  <c r="AU13" i="20"/>
  <c r="AT13" i="20"/>
  <c r="AS13" i="20"/>
  <c r="AR13" i="20"/>
  <c r="AQ13" i="20"/>
  <c r="AP13" i="20"/>
  <c r="AO13" i="20"/>
  <c r="AN13" i="20"/>
  <c r="AM13" i="20"/>
  <c r="AL13" i="20"/>
  <c r="AK13" i="20"/>
  <c r="AJ13" i="20"/>
  <c r="AI13" i="20"/>
  <c r="AH13" i="20"/>
  <c r="AG13" i="20"/>
  <c r="AF13" i="20"/>
  <c r="AE13" i="20"/>
  <c r="AD13" i="20"/>
  <c r="AC13" i="20"/>
  <c r="AB13" i="20"/>
  <c r="AA13" i="20"/>
  <c r="Z13" i="20"/>
  <c r="Y13" i="20"/>
  <c r="X13" i="20"/>
  <c r="W13" i="20"/>
  <c r="V13" i="20"/>
  <c r="U13" i="20"/>
  <c r="T13" i="20"/>
  <c r="S13" i="20"/>
  <c r="R13" i="20"/>
  <c r="Q13" i="20"/>
  <c r="P13" i="20"/>
  <c r="O13" i="20"/>
  <c r="N13" i="20"/>
  <c r="M13" i="20"/>
  <c r="L13" i="20"/>
  <c r="K13" i="20"/>
  <c r="J13" i="20"/>
  <c r="I13" i="20"/>
  <c r="H13" i="20"/>
  <c r="G13" i="20"/>
  <c r="F13" i="20"/>
  <c r="E13" i="20"/>
  <c r="D13" i="20"/>
  <c r="C13" i="20"/>
  <c r="B13" i="20"/>
  <c r="BC12" i="20"/>
  <c r="BB12" i="20"/>
  <c r="BA12" i="20"/>
  <c r="AZ12" i="20"/>
  <c r="AY12" i="20"/>
  <c r="AX12" i="20"/>
  <c r="AW12" i="20"/>
  <c r="AV12" i="20"/>
  <c r="AU12" i="20"/>
  <c r="AT12" i="20"/>
  <c r="AS12" i="20"/>
  <c r="AR12" i="20"/>
  <c r="AQ12" i="20"/>
  <c r="AP12" i="20"/>
  <c r="AO12" i="20"/>
  <c r="AN12" i="20"/>
  <c r="AM12" i="20"/>
  <c r="AL12" i="20"/>
  <c r="AK12" i="20"/>
  <c r="AJ12" i="20"/>
  <c r="AI12" i="20"/>
  <c r="AH12" i="20"/>
  <c r="AG12" i="20"/>
  <c r="AF12" i="20"/>
  <c r="AE12" i="20"/>
  <c r="AD12" i="20"/>
  <c r="AC12" i="20"/>
  <c r="AB12" i="20"/>
  <c r="AA12" i="20"/>
  <c r="Z12" i="20"/>
  <c r="Y12" i="20"/>
  <c r="X12" i="20"/>
  <c r="W12" i="20"/>
  <c r="V12" i="20"/>
  <c r="U12" i="20"/>
  <c r="T12" i="20"/>
  <c r="S12" i="20"/>
  <c r="R12" i="20"/>
  <c r="Q12" i="20"/>
  <c r="P12" i="20"/>
  <c r="O12" i="20"/>
  <c r="N12" i="20"/>
  <c r="M12" i="20"/>
  <c r="L12" i="20"/>
  <c r="K12" i="20"/>
  <c r="J12" i="20"/>
  <c r="I12" i="20"/>
  <c r="H12" i="20"/>
  <c r="G12" i="20"/>
  <c r="F12" i="20"/>
  <c r="E12" i="20"/>
  <c r="D12" i="20"/>
  <c r="C12" i="20"/>
  <c r="B12" i="20"/>
  <c r="BC11" i="20"/>
  <c r="BB11" i="20"/>
  <c r="BA11" i="20"/>
  <c r="AZ11" i="20"/>
  <c r="AY11" i="20"/>
  <c r="AX11" i="20"/>
  <c r="AW11" i="20"/>
  <c r="AV11" i="20"/>
  <c r="AU11" i="20"/>
  <c r="AT11" i="20"/>
  <c r="AS11" i="20"/>
  <c r="AR11" i="20"/>
  <c r="AQ11" i="20"/>
  <c r="AP11" i="20"/>
  <c r="AO11" i="20"/>
  <c r="AN11" i="20"/>
  <c r="AM11" i="20"/>
  <c r="AL11" i="20"/>
  <c r="AK11" i="20"/>
  <c r="AJ11" i="20"/>
  <c r="AI11" i="20"/>
  <c r="AH11" i="20"/>
  <c r="AG11" i="20"/>
  <c r="AF11" i="20"/>
  <c r="AE11" i="20"/>
  <c r="AD11" i="20"/>
  <c r="AC11" i="20"/>
  <c r="AB11" i="20"/>
  <c r="AA11" i="20"/>
  <c r="Z11" i="20"/>
  <c r="Y11" i="20"/>
  <c r="X11" i="20"/>
  <c r="W11" i="20"/>
  <c r="V11" i="20"/>
  <c r="U11" i="20"/>
  <c r="T11" i="20"/>
  <c r="S11" i="20"/>
  <c r="R11" i="20"/>
  <c r="Q11" i="20"/>
  <c r="P11" i="20"/>
  <c r="O11" i="20"/>
  <c r="N11" i="20"/>
  <c r="M11" i="20"/>
  <c r="L11" i="20"/>
  <c r="K11" i="20"/>
  <c r="J11" i="20"/>
  <c r="I11" i="20"/>
  <c r="H11" i="20"/>
  <c r="G11" i="20"/>
  <c r="F11" i="20"/>
  <c r="E11" i="20"/>
  <c r="D11" i="20"/>
  <c r="C11" i="20"/>
  <c r="B11" i="20"/>
  <c r="BC10" i="20"/>
  <c r="BB10" i="20"/>
  <c r="BA10" i="20"/>
  <c r="AZ10" i="20"/>
  <c r="AY10" i="20"/>
  <c r="AX10" i="20"/>
  <c r="AW10" i="20"/>
  <c r="AV10" i="20"/>
  <c r="AU10" i="20"/>
  <c r="AT10" i="20"/>
  <c r="AS10" i="20"/>
  <c r="AR10" i="20"/>
  <c r="AQ10" i="20"/>
  <c r="AP10" i="20"/>
  <c r="AO10" i="20"/>
  <c r="AN10" i="20"/>
  <c r="AM10" i="20"/>
  <c r="AL10" i="20"/>
  <c r="AK10" i="20"/>
  <c r="AJ10" i="20"/>
  <c r="AI10" i="20"/>
  <c r="AH10" i="20"/>
  <c r="AG10" i="20"/>
  <c r="AF10" i="20"/>
  <c r="AE10" i="20"/>
  <c r="AD10" i="20"/>
  <c r="AC10" i="20"/>
  <c r="AB10" i="20"/>
  <c r="AA10" i="20"/>
  <c r="Z10" i="20"/>
  <c r="Y10" i="20"/>
  <c r="X10" i="20"/>
  <c r="W10" i="20"/>
  <c r="V10" i="20"/>
  <c r="U10" i="20"/>
  <c r="T10" i="20"/>
  <c r="S10" i="20"/>
  <c r="R10" i="20"/>
  <c r="Q10" i="20"/>
  <c r="P10" i="20"/>
  <c r="O10" i="20"/>
  <c r="N10" i="20"/>
  <c r="M10" i="20"/>
  <c r="L10" i="20"/>
  <c r="K10" i="20"/>
  <c r="J10" i="20"/>
  <c r="I10" i="20"/>
  <c r="H10" i="20"/>
  <c r="G10" i="20"/>
  <c r="F10" i="20"/>
  <c r="E10" i="20"/>
  <c r="D10" i="20"/>
  <c r="C10" i="20"/>
  <c r="B10" i="20"/>
  <c r="BC9" i="20"/>
  <c r="BB9" i="20"/>
  <c r="BA9" i="20"/>
  <c r="AZ9" i="20"/>
  <c r="AY9" i="20"/>
  <c r="AX9" i="20"/>
  <c r="AW9" i="20"/>
  <c r="AV9" i="20"/>
  <c r="AU9" i="20"/>
  <c r="AT9" i="20"/>
  <c r="AS9" i="20"/>
  <c r="AR9" i="20"/>
  <c r="AQ9" i="20"/>
  <c r="AP9" i="20"/>
  <c r="AO9" i="20"/>
  <c r="AN9" i="20"/>
  <c r="AM9" i="20"/>
  <c r="AL9" i="20"/>
  <c r="AK9" i="20"/>
  <c r="AJ9" i="20"/>
  <c r="AI9" i="20"/>
  <c r="AH9" i="20"/>
  <c r="AG9" i="20"/>
  <c r="AF9" i="20"/>
  <c r="AE9" i="20"/>
  <c r="AD9" i="20"/>
  <c r="AC9" i="20"/>
  <c r="AB9" i="20"/>
  <c r="AA9" i="20"/>
  <c r="Z9" i="20"/>
  <c r="Y9" i="20"/>
  <c r="X9" i="20"/>
  <c r="W9" i="20"/>
  <c r="V9" i="20"/>
  <c r="U9" i="20"/>
  <c r="T9" i="20"/>
  <c r="S9" i="20"/>
  <c r="R9" i="20"/>
  <c r="Q9" i="20"/>
  <c r="P9" i="20"/>
  <c r="O9" i="20"/>
  <c r="N9" i="20"/>
  <c r="M9" i="20"/>
  <c r="L9" i="20"/>
  <c r="K9" i="20"/>
  <c r="J9" i="20"/>
  <c r="I9" i="20"/>
  <c r="H9" i="20"/>
  <c r="G9" i="20"/>
  <c r="F9" i="20"/>
  <c r="E9" i="20"/>
  <c r="D9" i="20"/>
  <c r="C9" i="20"/>
  <c r="B9" i="20"/>
  <c r="BC7" i="20"/>
  <c r="BB7" i="20"/>
  <c r="BA7" i="20"/>
  <c r="AZ7" i="20"/>
  <c r="AY7" i="20"/>
  <c r="AX7" i="20"/>
  <c r="AW7" i="20"/>
  <c r="AV7" i="20"/>
  <c r="AU7" i="20"/>
  <c r="AT7" i="20"/>
  <c r="AS7" i="20"/>
  <c r="AR7" i="20"/>
  <c r="AQ7" i="20"/>
  <c r="AP7" i="20"/>
  <c r="AO7" i="20"/>
  <c r="AN7" i="20"/>
  <c r="AM7" i="20"/>
  <c r="AL7" i="20"/>
  <c r="AK7" i="20"/>
  <c r="AJ7" i="20"/>
  <c r="AI7" i="20"/>
  <c r="AH7" i="20"/>
  <c r="AG7" i="20"/>
  <c r="AF7" i="20"/>
  <c r="AE7" i="20"/>
  <c r="AD7" i="20"/>
  <c r="AC7" i="20"/>
  <c r="AB7" i="20"/>
  <c r="AA7" i="20"/>
  <c r="Z7" i="20"/>
  <c r="Y7" i="20"/>
  <c r="X7" i="20"/>
  <c r="W7" i="20"/>
  <c r="V7" i="20"/>
  <c r="U7" i="20"/>
  <c r="T7" i="20"/>
  <c r="S7" i="20"/>
  <c r="R7" i="20"/>
  <c r="Q7" i="20"/>
  <c r="P7" i="20"/>
  <c r="O7" i="20"/>
  <c r="N7" i="20"/>
  <c r="M7" i="20"/>
  <c r="L7" i="20"/>
  <c r="K7" i="20"/>
  <c r="J7" i="20"/>
  <c r="I7" i="20"/>
  <c r="H7" i="20"/>
  <c r="G7" i="20"/>
  <c r="F7" i="20"/>
  <c r="E7" i="20"/>
  <c r="D7" i="20"/>
  <c r="C7" i="20"/>
  <c r="B7" i="20"/>
  <c r="BC6" i="20"/>
  <c r="BB6" i="20"/>
  <c r="BA6" i="20"/>
  <c r="AZ6" i="20"/>
  <c r="AY6" i="20"/>
  <c r="AX6" i="20"/>
  <c r="AW6" i="20"/>
  <c r="AV6" i="20"/>
  <c r="AU6" i="20"/>
  <c r="AT6" i="20"/>
  <c r="AS6" i="20"/>
  <c r="AR6" i="20"/>
  <c r="AQ6" i="20"/>
  <c r="AP6" i="20"/>
  <c r="AO6" i="20"/>
  <c r="AN6" i="20"/>
  <c r="AM6" i="20"/>
  <c r="AL6" i="20"/>
  <c r="AK6" i="20"/>
  <c r="AJ6" i="20"/>
  <c r="AI6" i="20"/>
  <c r="AH6" i="20"/>
  <c r="AG6" i="20"/>
  <c r="AF6" i="20"/>
  <c r="AE6" i="20"/>
  <c r="AD6" i="20"/>
  <c r="AC6" i="20"/>
  <c r="AB6" i="20"/>
  <c r="AA6" i="20"/>
  <c r="Z6" i="20"/>
  <c r="Y6" i="20"/>
  <c r="X6" i="20"/>
  <c r="W6" i="20"/>
  <c r="V6" i="20"/>
  <c r="U6" i="20"/>
  <c r="T6" i="20"/>
  <c r="S6" i="20"/>
  <c r="R6" i="20"/>
  <c r="Q6" i="20"/>
  <c r="P6" i="20"/>
  <c r="O6" i="20"/>
  <c r="N6" i="20"/>
  <c r="M6" i="20"/>
  <c r="L6" i="20"/>
  <c r="K6" i="20"/>
  <c r="J6" i="20"/>
  <c r="I6" i="20"/>
  <c r="H6" i="20"/>
  <c r="G6" i="20"/>
  <c r="F6" i="20"/>
  <c r="E6" i="20"/>
  <c r="D6" i="20"/>
  <c r="C6" i="20"/>
  <c r="B6" i="20"/>
  <c r="BC5" i="20"/>
  <c r="BB5" i="20"/>
  <c r="BA5" i="20"/>
  <c r="AZ5" i="20"/>
  <c r="AY5" i="20"/>
  <c r="AX5" i="20"/>
  <c r="AW5" i="20"/>
  <c r="AV5" i="20"/>
  <c r="AU5" i="20"/>
  <c r="AT5" i="20"/>
  <c r="AS5" i="20"/>
  <c r="AR5" i="20"/>
  <c r="AQ5" i="20"/>
  <c r="AP5" i="20"/>
  <c r="AO5" i="20"/>
  <c r="AN5" i="20"/>
  <c r="AM5" i="20"/>
  <c r="AL5" i="20"/>
  <c r="AK5" i="20"/>
  <c r="AJ5" i="20"/>
  <c r="AI5" i="20"/>
  <c r="AH5" i="20"/>
  <c r="AG5" i="20"/>
  <c r="AF5" i="20"/>
  <c r="AE5" i="20"/>
  <c r="AD5" i="20"/>
  <c r="AC5" i="20"/>
  <c r="AB5" i="20"/>
  <c r="AA5" i="20"/>
  <c r="Z5" i="20"/>
  <c r="Y5" i="20"/>
  <c r="X5" i="20"/>
  <c r="W5" i="20"/>
  <c r="V5" i="20"/>
  <c r="U5" i="20"/>
  <c r="T5" i="20"/>
  <c r="S5" i="20"/>
  <c r="R5" i="20"/>
  <c r="Q5" i="20"/>
  <c r="P5" i="20"/>
  <c r="O5" i="20"/>
  <c r="N5" i="20"/>
  <c r="M5" i="20"/>
  <c r="L5" i="20"/>
  <c r="K5" i="20"/>
  <c r="J5" i="20"/>
  <c r="I5" i="20"/>
  <c r="H5" i="20"/>
  <c r="G5" i="20"/>
  <c r="F5" i="20"/>
  <c r="E5" i="20"/>
  <c r="D5" i="20"/>
  <c r="C5" i="20"/>
  <c r="B5" i="20"/>
  <c r="H53" i="16"/>
  <c r="I53" i="16"/>
  <c r="J53" i="16"/>
  <c r="O48" i="20" l="1"/>
  <c r="AU48" i="20"/>
  <c r="AI48" i="20"/>
  <c r="K48" i="20"/>
  <c r="AA48" i="20"/>
  <c r="AQ48" i="20"/>
  <c r="I48" i="20"/>
  <c r="Q48" i="20"/>
  <c r="Y48" i="20"/>
  <c r="AG48" i="20"/>
  <c r="AO48" i="20"/>
  <c r="AW48" i="20"/>
  <c r="BL48" i="20"/>
  <c r="BT48" i="20"/>
  <c r="CB48" i="20"/>
  <c r="CJ48" i="20"/>
  <c r="CR48" i="20"/>
  <c r="CZ48" i="20"/>
  <c r="DJ48" i="20"/>
  <c r="DR48" i="20"/>
  <c r="ED48" i="20"/>
  <c r="EL48" i="20"/>
  <c r="ET48" i="20"/>
  <c r="FB48" i="20"/>
  <c r="FJ48" i="20"/>
  <c r="J48" i="20"/>
  <c r="R48" i="20"/>
  <c r="Z48" i="20"/>
  <c r="AH48" i="20"/>
  <c r="AT48" i="20"/>
  <c r="BB48" i="20"/>
  <c r="E48" i="20"/>
  <c r="M48" i="20"/>
  <c r="B61" i="20" s="1"/>
  <c r="U48" i="20"/>
  <c r="AC48" i="20"/>
  <c r="AK48" i="20"/>
  <c r="AS48" i="20"/>
  <c r="BA48" i="20"/>
  <c r="BH48" i="20"/>
  <c r="BP48" i="20"/>
  <c r="BX48" i="20"/>
  <c r="CF48" i="20"/>
  <c r="CN48" i="20"/>
  <c r="CV48" i="20"/>
  <c r="DD48" i="20"/>
  <c r="DN48" i="20"/>
  <c r="DV48" i="20"/>
  <c r="DZ48" i="20"/>
  <c r="EH48" i="20"/>
  <c r="EP48" i="20"/>
  <c r="EX48" i="20"/>
  <c r="FF48" i="20"/>
  <c r="B48" i="20"/>
  <c r="F48" i="20"/>
  <c r="N48" i="20"/>
  <c r="V48" i="20"/>
  <c r="AD48" i="20"/>
  <c r="AL48" i="20"/>
  <c r="AP48" i="20"/>
  <c r="AX48" i="20"/>
  <c r="C47" i="20"/>
  <c r="C48" i="20" s="1"/>
  <c r="G47" i="20"/>
  <c r="G48" i="20" s="1"/>
  <c r="K47" i="20"/>
  <c r="O47" i="20"/>
  <c r="S47" i="20"/>
  <c r="S48" i="20" s="1"/>
  <c r="W47" i="20"/>
  <c r="W48" i="20" s="1"/>
  <c r="AA47" i="20"/>
  <c r="AE47" i="20"/>
  <c r="AE48" i="20" s="1"/>
  <c r="AI47" i="20"/>
  <c r="AM47" i="20"/>
  <c r="AM48" i="20" s="1"/>
  <c r="AQ47" i="20"/>
  <c r="AU47" i="20"/>
  <c r="AY47" i="20"/>
  <c r="AY48" i="20" s="1"/>
  <c r="BC47" i="20"/>
  <c r="BC48" i="20" s="1"/>
  <c r="B55" i="20" l="1"/>
  <c r="B63" i="20"/>
  <c r="B57" i="20" s="1"/>
  <c r="B62" i="20"/>
  <c r="B56" i="20" s="1"/>
  <c r="B58" i="20" l="1"/>
  <c r="C57" i="20" s="1"/>
  <c r="C55" i="20"/>
  <c r="C56" i="20" l="1"/>
  <c r="C58" i="20"/>
  <c r="B17" i="10" l="1"/>
  <c r="B24" i="10" s="1"/>
  <c r="B15" i="10"/>
  <c r="B16" i="10" s="1"/>
  <c r="B13" i="10"/>
  <c r="B9" i="13" l="1"/>
  <c r="A13" i="13" l="1"/>
  <c r="A14" i="13"/>
  <c r="A15" i="13"/>
  <c r="A16" i="13"/>
  <c r="A17" i="13"/>
  <c r="A18" i="13"/>
  <c r="A19" i="13"/>
  <c r="A20" i="13"/>
  <c r="A21" i="13"/>
  <c r="A22" i="13"/>
  <c r="A12" i="13"/>
  <c r="A2" i="10"/>
  <c r="F12" i="10" l="1"/>
  <c r="B22" i="13" l="1"/>
  <c r="B31" i="10" l="1"/>
  <c r="B41" i="10" s="1"/>
  <c r="B13" i="13" l="1"/>
  <c r="B14" i="13"/>
  <c r="B15" i="13"/>
  <c r="B16" i="13"/>
  <c r="B17" i="13"/>
  <c r="B18" i="13"/>
  <c r="B19" i="13"/>
  <c r="B20" i="13"/>
  <c r="B21" i="13"/>
  <c r="B12" i="13"/>
  <c r="B11" i="13" l="1"/>
  <c r="B19" i="10"/>
  <c r="B23" i="10" s="1"/>
  <c r="J28" i="15" l="1"/>
  <c r="A2" i="14" l="1"/>
  <c r="A2" i="13" l="1"/>
  <c r="A2" i="12"/>
  <c r="C10" i="12" l="1"/>
  <c r="C11" i="12"/>
  <c r="C12" i="12"/>
  <c r="C13" i="12"/>
  <c r="C14" i="12"/>
  <c r="C15" i="12"/>
  <c r="C16" i="12"/>
  <c r="C17" i="12"/>
  <c r="C18" i="12"/>
  <c r="C19" i="12"/>
  <c r="C20" i="12"/>
  <c r="C21" i="12"/>
  <c r="C22" i="12"/>
  <c r="C23" i="12"/>
  <c r="C24" i="12"/>
  <c r="C25" i="12"/>
  <c r="C26" i="12"/>
  <c r="C27" i="12"/>
  <c r="C28" i="12"/>
  <c r="C29" i="12"/>
  <c r="C30" i="12"/>
  <c r="C31" i="12"/>
  <c r="C9" i="12"/>
  <c r="B8" i="13" l="1"/>
  <c r="C7" i="16" l="1"/>
  <c r="C8" i="16"/>
  <c r="C9" i="16"/>
  <c r="C10" i="16"/>
  <c r="C11" i="16"/>
  <c r="C12" i="16"/>
  <c r="C13" i="16"/>
  <c r="C14" i="16"/>
  <c r="C15" i="16"/>
  <c r="C16" i="16"/>
  <c r="C17" i="16"/>
  <c r="C18" i="16"/>
  <c r="C19" i="16"/>
  <c r="C20" i="16"/>
  <c r="C21" i="16"/>
  <c r="C22" i="16"/>
  <c r="C23" i="16"/>
  <c r="C24" i="16"/>
  <c r="C25" i="16"/>
  <c r="C26" i="16"/>
  <c r="C27" i="16"/>
  <c r="C6" i="16"/>
  <c r="C28" i="16" l="1"/>
  <c r="C34" i="15" l="1"/>
  <c r="C35" i="15"/>
  <c r="C36" i="15"/>
  <c r="C37" i="15"/>
  <c r="C38" i="15"/>
  <c r="C39" i="15"/>
  <c r="C40" i="15"/>
  <c r="C41" i="15"/>
  <c r="C42" i="15"/>
  <c r="C43" i="15"/>
  <c r="C44" i="15"/>
  <c r="C45" i="15"/>
  <c r="C46" i="15"/>
  <c r="C47" i="15"/>
  <c r="C48" i="15"/>
  <c r="C49" i="15"/>
  <c r="C50" i="15"/>
  <c r="C51" i="15"/>
  <c r="C52" i="15"/>
  <c r="C53" i="15"/>
  <c r="C54" i="15"/>
  <c r="C55" i="15"/>
  <c r="C33" i="15"/>
  <c r="J52" i="16" l="1"/>
  <c r="I52" i="16"/>
  <c r="H52" i="16"/>
  <c r="G27" i="16" s="1"/>
  <c r="J51" i="16"/>
  <c r="I26" i="16" s="1"/>
  <c r="I51" i="16"/>
  <c r="H51" i="16"/>
  <c r="J50" i="16"/>
  <c r="I50" i="16"/>
  <c r="H25" i="16" s="1"/>
  <c r="H50" i="16"/>
  <c r="J49" i="16"/>
  <c r="I49" i="16"/>
  <c r="H24" i="16" s="1"/>
  <c r="H49" i="16"/>
  <c r="G24" i="16" s="1"/>
  <c r="J48" i="16"/>
  <c r="I23" i="16" s="1"/>
  <c r="I48" i="16"/>
  <c r="H23" i="16" s="1"/>
  <c r="H48" i="16"/>
  <c r="G23" i="16" s="1"/>
  <c r="K23" i="16" s="1"/>
  <c r="J47" i="16"/>
  <c r="I22" i="16" s="1"/>
  <c r="I47" i="16"/>
  <c r="H47" i="16"/>
  <c r="J46" i="16"/>
  <c r="I21" i="16" s="1"/>
  <c r="I46" i="16"/>
  <c r="H21" i="16" s="1"/>
  <c r="H46" i="16"/>
  <c r="J45" i="16"/>
  <c r="I20" i="16" s="1"/>
  <c r="I45" i="16"/>
  <c r="H20" i="16" s="1"/>
  <c r="H45" i="16"/>
  <c r="G20" i="16" s="1"/>
  <c r="J44" i="16"/>
  <c r="I44" i="16"/>
  <c r="H44" i="16"/>
  <c r="G19" i="16" s="1"/>
  <c r="J43" i="16"/>
  <c r="I18" i="16" s="1"/>
  <c r="I43" i="16"/>
  <c r="H18" i="16" s="1"/>
  <c r="H43" i="16"/>
  <c r="G18" i="16" s="1"/>
  <c r="J42" i="16"/>
  <c r="I17" i="16" s="1"/>
  <c r="I42" i="16"/>
  <c r="H17" i="16" s="1"/>
  <c r="H42" i="16"/>
  <c r="J41" i="16"/>
  <c r="I41" i="16"/>
  <c r="H16" i="16" s="1"/>
  <c r="H41" i="16"/>
  <c r="G16" i="16" s="1"/>
  <c r="J40" i="16"/>
  <c r="I15" i="16" s="1"/>
  <c r="I40" i="16"/>
  <c r="H15" i="16" s="1"/>
  <c r="H40" i="16"/>
  <c r="G15" i="16" s="1"/>
  <c r="J39" i="16"/>
  <c r="I14" i="16" s="1"/>
  <c r="I39" i="16"/>
  <c r="H39" i="16"/>
  <c r="J38" i="16"/>
  <c r="I38" i="16"/>
  <c r="H13" i="16" s="1"/>
  <c r="H38" i="16"/>
  <c r="G13" i="16" s="1"/>
  <c r="J37" i="16"/>
  <c r="I12" i="16" s="1"/>
  <c r="I37" i="16"/>
  <c r="H12" i="16" s="1"/>
  <c r="H37" i="16"/>
  <c r="G12" i="16" s="1"/>
  <c r="J36" i="16"/>
  <c r="I36" i="16"/>
  <c r="H36" i="16"/>
  <c r="G11" i="16" s="1"/>
  <c r="J35" i="16"/>
  <c r="I10" i="16" s="1"/>
  <c r="I35" i="16"/>
  <c r="H10" i="16" s="1"/>
  <c r="H35" i="16"/>
  <c r="G10" i="16" s="1"/>
  <c r="J34" i="16"/>
  <c r="I9" i="16" s="1"/>
  <c r="I34" i="16"/>
  <c r="H9" i="16" s="1"/>
  <c r="H34" i="16"/>
  <c r="J33" i="16"/>
  <c r="I33" i="16"/>
  <c r="H8" i="16" s="1"/>
  <c r="H33" i="16"/>
  <c r="G8" i="16" s="1"/>
  <c r="J32" i="16"/>
  <c r="I7" i="16" s="1"/>
  <c r="I32" i="16"/>
  <c r="H7" i="16" s="1"/>
  <c r="H32" i="16"/>
  <c r="G7" i="16" s="1"/>
  <c r="J31" i="16"/>
  <c r="I6" i="16" s="1"/>
  <c r="I31" i="16"/>
  <c r="H31" i="16"/>
  <c r="I27" i="16"/>
  <c r="H27" i="16"/>
  <c r="H26" i="16"/>
  <c r="G26" i="16"/>
  <c r="I25" i="16"/>
  <c r="G25" i="16"/>
  <c r="I24" i="16"/>
  <c r="H22" i="16"/>
  <c r="G22" i="16"/>
  <c r="G21" i="16"/>
  <c r="I19" i="16"/>
  <c r="H19" i="16"/>
  <c r="G17" i="16"/>
  <c r="I16" i="16"/>
  <c r="H14" i="16"/>
  <c r="G14" i="16"/>
  <c r="I13" i="16"/>
  <c r="I11" i="16"/>
  <c r="H11" i="16"/>
  <c r="G9" i="16"/>
  <c r="I8" i="16"/>
  <c r="H6" i="16"/>
  <c r="G6" i="16"/>
  <c r="E55" i="15"/>
  <c r="E54" i="15"/>
  <c r="E53" i="15"/>
  <c r="E52" i="15"/>
  <c r="E51" i="15"/>
  <c r="E50" i="15"/>
  <c r="E49" i="15"/>
  <c r="E48" i="15"/>
  <c r="E47" i="15"/>
  <c r="E46" i="15"/>
  <c r="E45" i="15"/>
  <c r="E44" i="15"/>
  <c r="E43" i="15"/>
  <c r="E42" i="15"/>
  <c r="E41" i="15"/>
  <c r="E40" i="15"/>
  <c r="E39" i="15"/>
  <c r="E38" i="15"/>
  <c r="E37" i="15"/>
  <c r="E36" i="15"/>
  <c r="E35" i="15"/>
  <c r="E34" i="15"/>
  <c r="E33" i="15"/>
  <c r="H28" i="15"/>
  <c r="H27" i="15"/>
  <c r="H26" i="15"/>
  <c r="H25" i="15"/>
  <c r="H24" i="15"/>
  <c r="H23" i="15"/>
  <c r="H22" i="15"/>
  <c r="H21" i="15"/>
  <c r="H20" i="15"/>
  <c r="H19" i="15"/>
  <c r="H18" i="15"/>
  <c r="H17" i="15"/>
  <c r="H16" i="15"/>
  <c r="H15" i="15"/>
  <c r="H14" i="15"/>
  <c r="H13" i="15"/>
  <c r="H12" i="15"/>
  <c r="H11" i="15"/>
  <c r="H10" i="15"/>
  <c r="H9" i="15"/>
  <c r="H8" i="15"/>
  <c r="H7" i="15"/>
  <c r="H6" i="15"/>
  <c r="I16" i="15" l="1"/>
  <c r="I24" i="15"/>
  <c r="I8" i="15"/>
  <c r="I12" i="15"/>
  <c r="I28" i="15"/>
  <c r="F36" i="15"/>
  <c r="F40" i="15"/>
  <c r="F44" i="15"/>
  <c r="F48" i="15"/>
  <c r="F52" i="15"/>
  <c r="F33" i="15"/>
  <c r="I27" i="15"/>
  <c r="I20" i="15"/>
  <c r="J12" i="16"/>
  <c r="N12" i="16" s="1"/>
  <c r="J24" i="16"/>
  <c r="N24" i="16" s="1"/>
  <c r="J8" i="16"/>
  <c r="N8" i="16" s="1"/>
  <c r="J16" i="16"/>
  <c r="N16" i="16" s="1"/>
  <c r="J20" i="16"/>
  <c r="N20" i="16" s="1"/>
  <c r="I9" i="15"/>
  <c r="I13" i="15"/>
  <c r="I17" i="15"/>
  <c r="I21" i="15"/>
  <c r="I25" i="15"/>
  <c r="I6" i="15"/>
  <c r="I10" i="15"/>
  <c r="I14" i="15"/>
  <c r="I18" i="15"/>
  <c r="I22" i="15"/>
  <c r="I26" i="15"/>
  <c r="I7" i="15"/>
  <c r="I11" i="15"/>
  <c r="I15" i="15"/>
  <c r="I19" i="15"/>
  <c r="I23" i="15"/>
  <c r="F37" i="15"/>
  <c r="F55" i="15"/>
  <c r="F51" i="15"/>
  <c r="F47" i="15"/>
  <c r="F43" i="15"/>
  <c r="F39" i="15"/>
  <c r="F35" i="15"/>
  <c r="F54" i="15"/>
  <c r="F50" i="15"/>
  <c r="F46" i="15"/>
  <c r="F42" i="15"/>
  <c r="F38" i="15"/>
  <c r="F34" i="15"/>
  <c r="F53" i="15"/>
  <c r="F49" i="15"/>
  <c r="F45" i="15"/>
  <c r="F41" i="15"/>
  <c r="J21" i="16"/>
  <c r="N21" i="16" s="1"/>
  <c r="J25" i="16"/>
  <c r="N25" i="16" s="1"/>
  <c r="J13" i="16"/>
  <c r="N13" i="16" s="1"/>
  <c r="J17" i="16"/>
  <c r="N17" i="16" s="1"/>
  <c r="J7" i="16"/>
  <c r="N7" i="16" s="1"/>
  <c r="J11" i="16"/>
  <c r="N11" i="16" s="1"/>
  <c r="J15" i="16"/>
  <c r="N15" i="16" s="1"/>
  <c r="J19" i="16"/>
  <c r="N19" i="16" s="1"/>
  <c r="J23" i="16"/>
  <c r="N23" i="16" s="1"/>
  <c r="J9" i="16"/>
  <c r="N9" i="16" s="1"/>
  <c r="J26" i="16"/>
  <c r="N26" i="16" s="1"/>
  <c r="J6" i="16"/>
  <c r="N6" i="16" s="1"/>
  <c r="J10" i="16"/>
  <c r="N10" i="16" s="1"/>
  <c r="J14" i="16"/>
  <c r="N14" i="16" s="1"/>
  <c r="J18" i="16"/>
  <c r="N18" i="16" s="1"/>
  <c r="J22" i="16"/>
  <c r="N22" i="16" s="1"/>
  <c r="J27" i="16"/>
  <c r="N27" i="16" s="1"/>
  <c r="K6" i="16"/>
  <c r="K7" i="16"/>
  <c r="K8" i="16"/>
  <c r="K9" i="16"/>
  <c r="K11" i="16"/>
  <c r="K12" i="16"/>
  <c r="K14" i="16"/>
  <c r="K15" i="16"/>
  <c r="K17" i="16"/>
  <c r="K18" i="16"/>
  <c r="K19" i="16"/>
  <c r="K20" i="16"/>
  <c r="K22" i="16"/>
  <c r="K25" i="16"/>
  <c r="K26" i="16"/>
  <c r="L6" i="16"/>
  <c r="L7" i="16"/>
  <c r="L8" i="16"/>
  <c r="L9" i="16"/>
  <c r="L10" i="16"/>
  <c r="L11" i="16"/>
  <c r="L12" i="16"/>
  <c r="L13" i="16"/>
  <c r="L14" i="16"/>
  <c r="L15" i="16"/>
  <c r="L16" i="16"/>
  <c r="L17" i="16"/>
  <c r="L18" i="16"/>
  <c r="L19" i="16"/>
  <c r="L20" i="16"/>
  <c r="L21" i="16"/>
  <c r="L22" i="16"/>
  <c r="L23" i="16"/>
  <c r="L24" i="16"/>
  <c r="L25" i="16"/>
  <c r="L26" i="16"/>
  <c r="L27" i="16"/>
  <c r="K10" i="16"/>
  <c r="K13" i="16"/>
  <c r="K16" i="16"/>
  <c r="K21" i="16"/>
  <c r="K24" i="16"/>
  <c r="K27" i="16"/>
  <c r="M6" i="16"/>
  <c r="M7" i="16"/>
  <c r="M8" i="16"/>
  <c r="M9" i="16"/>
  <c r="M10" i="16"/>
  <c r="M11" i="16"/>
  <c r="M12" i="16"/>
  <c r="M13" i="16"/>
  <c r="M14" i="16"/>
  <c r="M15" i="16"/>
  <c r="M16" i="16"/>
  <c r="M17" i="16"/>
  <c r="M18" i="16"/>
  <c r="M19" i="16"/>
  <c r="M20" i="16"/>
  <c r="M21" i="16"/>
  <c r="M22" i="16"/>
  <c r="M23" i="16"/>
  <c r="M24" i="16"/>
  <c r="M25" i="16"/>
  <c r="M26" i="16"/>
  <c r="M27" i="16"/>
  <c r="L28" i="16" l="1"/>
  <c r="M28" i="16"/>
  <c r="K28" i="16"/>
  <c r="N28" i="16"/>
  <c r="R27" i="16" l="1"/>
  <c r="R9" i="16"/>
  <c r="R13" i="16"/>
  <c r="R17" i="16"/>
  <c r="R21" i="16"/>
  <c r="R8" i="16"/>
  <c r="R12" i="16"/>
  <c r="R16" i="16"/>
  <c r="R20" i="16"/>
  <c r="R25" i="16"/>
  <c r="R7" i="16"/>
  <c r="R11" i="16"/>
  <c r="R15" i="16"/>
  <c r="R19" i="16"/>
  <c r="R23" i="16"/>
  <c r="R26" i="16"/>
  <c r="R24" i="16"/>
  <c r="R6" i="16"/>
  <c r="R10" i="16"/>
  <c r="R14" i="16"/>
  <c r="R18" i="16"/>
  <c r="R22" i="16"/>
  <c r="O10" i="16"/>
  <c r="O19" i="16"/>
  <c r="O24" i="16"/>
  <c r="O11" i="16"/>
  <c r="O22" i="16"/>
  <c r="O26" i="16"/>
  <c r="O6" i="16"/>
  <c r="O14" i="16"/>
  <c r="O8" i="16"/>
  <c r="O12" i="16"/>
  <c r="O17" i="16"/>
  <c r="O23" i="16"/>
  <c r="O7" i="16"/>
  <c r="O18" i="16"/>
  <c r="O21" i="16"/>
  <c r="O9" i="16"/>
  <c r="O20" i="16"/>
  <c r="O27" i="16"/>
  <c r="O13" i="16"/>
  <c r="O16" i="16"/>
  <c r="O15" i="16"/>
  <c r="O25" i="16"/>
  <c r="Q6" i="16"/>
  <c r="Q10" i="16"/>
  <c r="Q14" i="16"/>
  <c r="Q18" i="16"/>
  <c r="Q22" i="16"/>
  <c r="Q27" i="16"/>
  <c r="Q9" i="16"/>
  <c r="Q13" i="16"/>
  <c r="Q17" i="16"/>
  <c r="Q21" i="16"/>
  <c r="Q24" i="16"/>
  <c r="Q26" i="16"/>
  <c r="Q8" i="16"/>
  <c r="Q12" i="16"/>
  <c r="Q16" i="16"/>
  <c r="Q20" i="16"/>
  <c r="Q7" i="16"/>
  <c r="Q11" i="16"/>
  <c r="Q19" i="16"/>
  <c r="Q25" i="16"/>
  <c r="Q15" i="16"/>
  <c r="Q23" i="16"/>
  <c r="P25" i="16"/>
  <c r="P7" i="16"/>
  <c r="P11" i="16"/>
  <c r="P15" i="16"/>
  <c r="P19" i="16"/>
  <c r="P23" i="16"/>
  <c r="P24" i="16"/>
  <c r="P6" i="16"/>
  <c r="P10" i="16"/>
  <c r="P14" i="16"/>
  <c r="P18" i="16"/>
  <c r="P22" i="16"/>
  <c r="P9" i="16"/>
  <c r="P13" i="16"/>
  <c r="P17" i="16"/>
  <c r="P21" i="16"/>
  <c r="P8" i="16"/>
  <c r="P12" i="16"/>
  <c r="P16" i="16"/>
  <c r="P20" i="16"/>
  <c r="P27" i="16"/>
  <c r="P26" i="16"/>
  <c r="B10" i="13" l="1"/>
  <c r="M28" i="13" s="1"/>
  <c r="A7" i="14" l="1"/>
  <c r="B12" i="14" s="1"/>
  <c r="B7" i="14"/>
  <c r="F34" i="13"/>
  <c r="D18" i="14"/>
  <c r="D19" i="14"/>
  <c r="D20" i="14"/>
  <c r="D21" i="14"/>
  <c r="D22" i="14"/>
  <c r="D23" i="14"/>
  <c r="D24" i="14"/>
  <c r="D25" i="14"/>
  <c r="D26" i="14"/>
  <c r="D27" i="14"/>
  <c r="D28" i="14"/>
  <c r="D29" i="14"/>
  <c r="D30" i="14"/>
  <c r="D31" i="14"/>
  <c r="D32" i="14"/>
  <c r="D33" i="14"/>
  <c r="D34" i="14"/>
  <c r="D35" i="14"/>
  <c r="D36" i="14"/>
  <c r="D37" i="14"/>
  <c r="D38" i="14"/>
  <c r="D39" i="14"/>
  <c r="D17" i="14"/>
  <c r="C18" i="14"/>
  <c r="C19" i="14"/>
  <c r="C20" i="14"/>
  <c r="C21" i="14"/>
  <c r="C22" i="14"/>
  <c r="C23" i="14"/>
  <c r="C24" i="14"/>
  <c r="C25" i="14"/>
  <c r="C26" i="14"/>
  <c r="C27" i="14"/>
  <c r="C28" i="14"/>
  <c r="C29" i="14"/>
  <c r="C30" i="14"/>
  <c r="C31" i="14"/>
  <c r="C32" i="14"/>
  <c r="C33" i="14"/>
  <c r="C34" i="14"/>
  <c r="C35" i="14"/>
  <c r="C36" i="14"/>
  <c r="C37" i="14"/>
  <c r="C38" i="14"/>
  <c r="C39" i="14"/>
  <c r="C17" i="14"/>
  <c r="L35" i="13"/>
  <c r="L36" i="13"/>
  <c r="L37" i="13"/>
  <c r="L38" i="13"/>
  <c r="L39" i="13"/>
  <c r="L40" i="13"/>
  <c r="L41" i="13"/>
  <c r="L42" i="13"/>
  <c r="L43" i="13"/>
  <c r="L44" i="13"/>
  <c r="L45" i="13"/>
  <c r="L46" i="13"/>
  <c r="L47" i="13"/>
  <c r="L48" i="13"/>
  <c r="L49" i="13"/>
  <c r="L50" i="13"/>
  <c r="L51" i="13"/>
  <c r="L52" i="13"/>
  <c r="L53" i="13"/>
  <c r="L54" i="13"/>
  <c r="L55" i="13"/>
  <c r="L56" i="13"/>
  <c r="L34" i="13"/>
  <c r="J35" i="13"/>
  <c r="J36" i="13"/>
  <c r="J37" i="13"/>
  <c r="J38" i="13"/>
  <c r="J39" i="13"/>
  <c r="J40" i="13"/>
  <c r="J41" i="13"/>
  <c r="J42" i="13"/>
  <c r="J43" i="13"/>
  <c r="J44" i="13"/>
  <c r="J45" i="13"/>
  <c r="J46" i="13"/>
  <c r="J47" i="13"/>
  <c r="J48" i="13"/>
  <c r="J49" i="13"/>
  <c r="J50" i="13"/>
  <c r="J51" i="13"/>
  <c r="J52" i="13"/>
  <c r="J53" i="13"/>
  <c r="J54" i="13"/>
  <c r="J55" i="13"/>
  <c r="J56" i="13"/>
  <c r="J34" i="13"/>
  <c r="I35" i="13"/>
  <c r="I36" i="13"/>
  <c r="I37" i="13"/>
  <c r="I38" i="13"/>
  <c r="I39" i="13"/>
  <c r="I40" i="13"/>
  <c r="I41" i="13"/>
  <c r="I42" i="13"/>
  <c r="I43" i="13"/>
  <c r="I44" i="13"/>
  <c r="I45" i="13"/>
  <c r="I46" i="13"/>
  <c r="I47" i="13"/>
  <c r="I48" i="13"/>
  <c r="I49" i="13"/>
  <c r="I50" i="13"/>
  <c r="I51" i="13"/>
  <c r="I52" i="13"/>
  <c r="I53" i="13"/>
  <c r="I54" i="13"/>
  <c r="I55" i="13"/>
  <c r="I56" i="13"/>
  <c r="I34" i="13"/>
  <c r="H35" i="13"/>
  <c r="H36" i="13"/>
  <c r="H37" i="13"/>
  <c r="H38" i="13"/>
  <c r="H39" i="13"/>
  <c r="H40" i="13"/>
  <c r="H41" i="13"/>
  <c r="H42" i="13"/>
  <c r="H43" i="13"/>
  <c r="H44" i="13"/>
  <c r="H45" i="13"/>
  <c r="H46" i="13"/>
  <c r="H47" i="13"/>
  <c r="H48" i="13"/>
  <c r="H49" i="13"/>
  <c r="H50" i="13"/>
  <c r="H51" i="13"/>
  <c r="H52" i="13"/>
  <c r="H53" i="13"/>
  <c r="H54" i="13"/>
  <c r="H55" i="13"/>
  <c r="H56" i="13"/>
  <c r="H34" i="13"/>
  <c r="G35" i="13"/>
  <c r="G36" i="13"/>
  <c r="G37" i="13"/>
  <c r="G38" i="13"/>
  <c r="G39" i="13"/>
  <c r="G40" i="13"/>
  <c r="G41" i="13"/>
  <c r="G42" i="13"/>
  <c r="G43" i="13"/>
  <c r="G44" i="13"/>
  <c r="G45" i="13"/>
  <c r="G46" i="13"/>
  <c r="G47" i="13"/>
  <c r="G48" i="13"/>
  <c r="G49" i="13"/>
  <c r="G50" i="13"/>
  <c r="G51" i="13"/>
  <c r="G52" i="13"/>
  <c r="G53" i="13"/>
  <c r="G54" i="13"/>
  <c r="G55" i="13"/>
  <c r="G56" i="13"/>
  <c r="G34" i="13"/>
  <c r="F35" i="13"/>
  <c r="F36" i="13"/>
  <c r="F37" i="13"/>
  <c r="F38" i="13"/>
  <c r="F39" i="13"/>
  <c r="F40" i="13"/>
  <c r="F41" i="13"/>
  <c r="F42" i="13"/>
  <c r="F43" i="13"/>
  <c r="F44" i="13"/>
  <c r="F45" i="13"/>
  <c r="F46" i="13"/>
  <c r="F47" i="13"/>
  <c r="F48" i="13"/>
  <c r="F49" i="13"/>
  <c r="F50" i="13"/>
  <c r="F51" i="13"/>
  <c r="F52" i="13"/>
  <c r="F53" i="13"/>
  <c r="F54" i="13"/>
  <c r="F55" i="13"/>
  <c r="F56" i="13"/>
  <c r="E35" i="13"/>
  <c r="E36" i="13"/>
  <c r="E37" i="13"/>
  <c r="E38" i="13"/>
  <c r="E39" i="13"/>
  <c r="E40" i="13"/>
  <c r="E41" i="13"/>
  <c r="E42" i="13"/>
  <c r="E43" i="13"/>
  <c r="E44" i="13"/>
  <c r="E45" i="13"/>
  <c r="E46" i="13"/>
  <c r="E47" i="13"/>
  <c r="E48" i="13"/>
  <c r="E49" i="13"/>
  <c r="E50" i="13"/>
  <c r="E51" i="13"/>
  <c r="E52" i="13"/>
  <c r="E53" i="13"/>
  <c r="E54" i="13"/>
  <c r="E55" i="13"/>
  <c r="E56" i="13"/>
  <c r="E34" i="13"/>
  <c r="D35" i="13"/>
  <c r="D36" i="13"/>
  <c r="D37" i="13"/>
  <c r="D38" i="13"/>
  <c r="D39" i="13"/>
  <c r="D40" i="13"/>
  <c r="D41" i="13"/>
  <c r="D42" i="13"/>
  <c r="D43" i="13"/>
  <c r="D44" i="13"/>
  <c r="D45" i="13"/>
  <c r="D46" i="13"/>
  <c r="D47" i="13"/>
  <c r="D48" i="13"/>
  <c r="D49" i="13"/>
  <c r="D50" i="13"/>
  <c r="D51" i="13"/>
  <c r="D52" i="13"/>
  <c r="D53" i="13"/>
  <c r="D54" i="13"/>
  <c r="D55" i="13"/>
  <c r="D56" i="13"/>
  <c r="D34" i="13"/>
  <c r="C35" i="13"/>
  <c r="M35" i="13" s="1"/>
  <c r="C36" i="13"/>
  <c r="M36" i="13" s="1"/>
  <c r="C37" i="13"/>
  <c r="M37" i="13" s="1"/>
  <c r="C38" i="13"/>
  <c r="M38" i="13" s="1"/>
  <c r="C39" i="13"/>
  <c r="M39" i="13" s="1"/>
  <c r="C40" i="13"/>
  <c r="C41" i="13"/>
  <c r="C42" i="13"/>
  <c r="M42" i="13" s="1"/>
  <c r="C43" i="13"/>
  <c r="C44" i="13"/>
  <c r="C45" i="13"/>
  <c r="C46" i="13"/>
  <c r="C47" i="13"/>
  <c r="M47" i="13" s="1"/>
  <c r="C48" i="13"/>
  <c r="C49" i="13"/>
  <c r="C50" i="13"/>
  <c r="C51" i="13"/>
  <c r="C52" i="13"/>
  <c r="C53" i="13"/>
  <c r="M53" i="13" s="1"/>
  <c r="C54" i="13"/>
  <c r="C55" i="13"/>
  <c r="C56" i="13"/>
  <c r="C34" i="13"/>
  <c r="M34" i="13" s="1"/>
  <c r="L54" i="15"/>
  <c r="L53" i="15"/>
  <c r="L52" i="15"/>
  <c r="L51" i="15"/>
  <c r="L50" i="15"/>
  <c r="L49" i="15"/>
  <c r="L48" i="15"/>
  <c r="L47" i="15"/>
  <c r="L46" i="15"/>
  <c r="L45" i="15"/>
  <c r="L44" i="15"/>
  <c r="L43" i="15"/>
  <c r="L42" i="15"/>
  <c r="L41" i="15"/>
  <c r="L40" i="15"/>
  <c r="L39" i="15"/>
  <c r="L38" i="15"/>
  <c r="L37" i="15"/>
  <c r="L36" i="15"/>
  <c r="L35" i="15"/>
  <c r="L34" i="15"/>
  <c r="L33" i="15"/>
  <c r="L55" i="15"/>
  <c r="M41" i="15" l="1"/>
  <c r="E25" i="14" s="1"/>
  <c r="M35" i="15"/>
  <c r="E19" i="14" s="1"/>
  <c r="M43" i="15"/>
  <c r="E27" i="14" s="1"/>
  <c r="M50" i="15"/>
  <c r="E34" i="14" s="1"/>
  <c r="M38" i="15"/>
  <c r="E22" i="14" s="1"/>
  <c r="M46" i="15"/>
  <c r="E30" i="14" s="1"/>
  <c r="M54" i="15"/>
  <c r="E38" i="14" s="1"/>
  <c r="B13" i="14"/>
  <c r="C58" i="14" s="1"/>
  <c r="C85" i="14" s="1"/>
  <c r="C12" i="14"/>
  <c r="C13" i="14" s="1"/>
  <c r="D48" i="14" s="1"/>
  <c r="D75" i="14" s="1"/>
  <c r="M39" i="15"/>
  <c r="E23" i="14" s="1"/>
  <c r="M51" i="15"/>
  <c r="E35" i="14" s="1"/>
  <c r="M45" i="15"/>
  <c r="E29" i="14" s="1"/>
  <c r="M36" i="15"/>
  <c r="E20" i="14" s="1"/>
  <c r="M33" i="15"/>
  <c r="E17" i="14" s="1"/>
  <c r="M49" i="15"/>
  <c r="E33" i="14" s="1"/>
  <c r="M40" i="15"/>
  <c r="E24" i="14" s="1"/>
  <c r="M52" i="15"/>
  <c r="E36" i="14" s="1"/>
  <c r="M47" i="15"/>
  <c r="E31" i="14" s="1"/>
  <c r="M34" i="15"/>
  <c r="E18" i="14" s="1"/>
  <c r="M53" i="15"/>
  <c r="E37" i="14" s="1"/>
  <c r="M55" i="15"/>
  <c r="E39" i="14" s="1"/>
  <c r="D12" i="14"/>
  <c r="D13" i="14" s="1"/>
  <c r="C7" i="14"/>
  <c r="M48" i="15"/>
  <c r="E32" i="14" s="1"/>
  <c r="M44" i="15"/>
  <c r="E28" i="14" s="1"/>
  <c r="M37" i="15"/>
  <c r="E21" i="14" s="1"/>
  <c r="M42" i="15"/>
  <c r="E26" i="14" s="1"/>
  <c r="M56" i="13"/>
  <c r="M29" i="13" s="1"/>
  <c r="H28" i="13" l="1"/>
  <c r="H29" i="13" s="1"/>
  <c r="H76" i="13" s="1"/>
  <c r="L28" i="13"/>
  <c r="L29" i="13" s="1"/>
  <c r="L73" i="13" s="1"/>
  <c r="K28" i="13"/>
  <c r="K29" i="13" s="1"/>
  <c r="K63" i="13" s="1"/>
  <c r="G28" i="13"/>
  <c r="G29" i="13" s="1"/>
  <c r="G77" i="13" s="1"/>
  <c r="D28" i="13"/>
  <c r="D29" i="13" s="1"/>
  <c r="D75" i="13" s="1"/>
  <c r="J28" i="13"/>
  <c r="J29" i="13" s="1"/>
  <c r="J61" i="13" s="1"/>
  <c r="B28" i="13"/>
  <c r="B23" i="13"/>
  <c r="I28" i="13"/>
  <c r="I29" i="13" s="1"/>
  <c r="I80" i="13" s="1"/>
  <c r="F28" i="13"/>
  <c r="F29" i="13" s="1"/>
  <c r="F78" i="13" s="1"/>
  <c r="E28" i="13"/>
  <c r="E29" i="13" s="1"/>
  <c r="E67" i="13" s="1"/>
  <c r="C65" i="14"/>
  <c r="C92" i="14" s="1"/>
  <c r="C50" i="14"/>
  <c r="C77" i="14" s="1"/>
  <c r="E56" i="14"/>
  <c r="C55" i="14"/>
  <c r="C82" i="14" s="1"/>
  <c r="C45" i="14"/>
  <c r="C72" i="14" s="1"/>
  <c r="C48" i="14"/>
  <c r="C75" i="14" s="1"/>
  <c r="D61" i="14"/>
  <c r="D88" i="14" s="1"/>
  <c r="D47" i="14"/>
  <c r="D74" i="14" s="1"/>
  <c r="C60" i="14"/>
  <c r="C87" i="14" s="1"/>
  <c r="C49" i="14"/>
  <c r="C76" i="14" s="1"/>
  <c r="C43" i="14"/>
  <c r="C70" i="14" s="1"/>
  <c r="C57" i="14"/>
  <c r="C84" i="14" s="1"/>
  <c r="C52" i="14"/>
  <c r="C79" i="14" s="1"/>
  <c r="D45" i="14"/>
  <c r="D72" i="14" s="1"/>
  <c r="D52" i="14"/>
  <c r="D79" i="14" s="1"/>
  <c r="D64" i="14"/>
  <c r="D91" i="14" s="1"/>
  <c r="C44" i="14"/>
  <c r="C71" i="14" s="1"/>
  <c r="C47" i="14"/>
  <c r="C74" i="14" s="1"/>
  <c r="C59" i="14"/>
  <c r="C86" i="14" s="1"/>
  <c r="C56" i="14"/>
  <c r="C83" i="14" s="1"/>
  <c r="C54" i="14"/>
  <c r="C81" i="14" s="1"/>
  <c r="C46" i="14"/>
  <c r="C73" i="14" s="1"/>
  <c r="C51" i="14"/>
  <c r="C78" i="14" s="1"/>
  <c r="D43" i="14"/>
  <c r="D70" i="14" s="1"/>
  <c r="D54" i="14"/>
  <c r="D81" i="14" s="1"/>
  <c r="D44" i="14"/>
  <c r="D71" i="14" s="1"/>
  <c r="D56" i="14"/>
  <c r="D83" i="14" s="1"/>
  <c r="C62" i="14"/>
  <c r="C89" i="14" s="1"/>
  <c r="C64" i="14"/>
  <c r="C91" i="14" s="1"/>
  <c r="C63" i="14"/>
  <c r="C90" i="14" s="1"/>
  <c r="C53" i="14"/>
  <c r="C80" i="14" s="1"/>
  <c r="D53" i="14"/>
  <c r="D80" i="14" s="1"/>
  <c r="D65" i="14"/>
  <c r="D92" i="14" s="1"/>
  <c r="D59" i="14"/>
  <c r="D86" i="14" s="1"/>
  <c r="D63" i="14"/>
  <c r="D90" i="14" s="1"/>
  <c r="C61" i="14"/>
  <c r="C88" i="14" s="1"/>
  <c r="D62" i="14"/>
  <c r="D89" i="14" s="1"/>
  <c r="D46" i="14"/>
  <c r="D73" i="14" s="1"/>
  <c r="D49" i="14"/>
  <c r="D76" i="14" s="1"/>
  <c r="D57" i="14"/>
  <c r="D84" i="14" s="1"/>
  <c r="D55" i="14"/>
  <c r="D82" i="14" s="1"/>
  <c r="D50" i="14"/>
  <c r="D77" i="14" s="1"/>
  <c r="D58" i="14"/>
  <c r="D85" i="14" s="1"/>
  <c r="D60" i="14"/>
  <c r="D87" i="14" s="1"/>
  <c r="D51" i="14"/>
  <c r="D78" i="14" s="1"/>
  <c r="E52" i="14"/>
  <c r="E53" i="14"/>
  <c r="E46" i="14"/>
  <c r="E50" i="14"/>
  <c r="E57" i="14"/>
  <c r="E43" i="14"/>
  <c r="E47" i="14"/>
  <c r="E61" i="14"/>
  <c r="E54" i="14"/>
  <c r="E44" i="14"/>
  <c r="E49" i="14"/>
  <c r="E55" i="14"/>
  <c r="E51" i="14"/>
  <c r="E60" i="14"/>
  <c r="E63" i="14"/>
  <c r="E64" i="14"/>
  <c r="E45" i="14"/>
  <c r="E65" i="14"/>
  <c r="E12" i="14"/>
  <c r="E58" i="14"/>
  <c r="E48" i="14"/>
  <c r="E62" i="14"/>
  <c r="E59" i="14"/>
  <c r="M61" i="13"/>
  <c r="M65" i="13"/>
  <c r="M69" i="13"/>
  <c r="M73" i="13"/>
  <c r="M77" i="13"/>
  <c r="M81" i="13"/>
  <c r="M68" i="13"/>
  <c r="M76" i="13"/>
  <c r="M80" i="13"/>
  <c r="M62" i="13"/>
  <c r="M66" i="13"/>
  <c r="M70" i="13"/>
  <c r="M74" i="13"/>
  <c r="M78" i="13"/>
  <c r="M82" i="13"/>
  <c r="M63" i="13"/>
  <c r="M67" i="13"/>
  <c r="M71" i="13"/>
  <c r="M75" i="13"/>
  <c r="M79" i="13"/>
  <c r="M60" i="13"/>
  <c r="M64" i="13"/>
  <c r="M72" i="13"/>
  <c r="K90" i="13" l="1"/>
  <c r="G104" i="13"/>
  <c r="J88" i="13"/>
  <c r="E94" i="13"/>
  <c r="D66" i="13"/>
  <c r="D77" i="13"/>
  <c r="D78" i="13"/>
  <c r="D79" i="13"/>
  <c r="D71" i="13"/>
  <c r="B29" i="13"/>
  <c r="C67" i="13" s="1"/>
  <c r="N28" i="13"/>
  <c r="B30" i="13"/>
  <c r="E86" i="14"/>
  <c r="F86" i="14" s="1"/>
  <c r="E90" i="14"/>
  <c r="F90" i="14" s="1"/>
  <c r="E76" i="14"/>
  <c r="F76" i="14" s="1"/>
  <c r="E89" i="14"/>
  <c r="F89" i="14" s="1"/>
  <c r="E87" i="14"/>
  <c r="F87" i="14" s="1"/>
  <c r="E70" i="14"/>
  <c r="F70" i="14" s="1"/>
  <c r="E75" i="14"/>
  <c r="F75" i="14" s="1"/>
  <c r="E72" i="14"/>
  <c r="F72" i="14" s="1"/>
  <c r="E78" i="14"/>
  <c r="F78" i="14" s="1"/>
  <c r="E81" i="14"/>
  <c r="F81" i="14" s="1"/>
  <c r="E84" i="14"/>
  <c r="F84" i="14" s="1"/>
  <c r="E79" i="14"/>
  <c r="F79" i="14" s="1"/>
  <c r="E74" i="14"/>
  <c r="F74" i="14" s="1"/>
  <c r="E73" i="14"/>
  <c r="F73" i="14" s="1"/>
  <c r="E92" i="14"/>
  <c r="F92" i="14" s="1"/>
  <c r="E71" i="14"/>
  <c r="F71" i="14" s="1"/>
  <c r="E80" i="14"/>
  <c r="F80" i="14" s="1"/>
  <c r="E85" i="14"/>
  <c r="F85" i="14" s="1"/>
  <c r="E91" i="14"/>
  <c r="F91" i="14" s="1"/>
  <c r="E82" i="14"/>
  <c r="F82" i="14" s="1"/>
  <c r="E88" i="14"/>
  <c r="F88" i="14" s="1"/>
  <c r="E77" i="14"/>
  <c r="F77" i="14" s="1"/>
  <c r="E83" i="14"/>
  <c r="F83" i="14" s="1"/>
  <c r="D64" i="13"/>
  <c r="J71" i="13"/>
  <c r="D68" i="13"/>
  <c r="D62" i="13"/>
  <c r="D73" i="13"/>
  <c r="J64" i="13"/>
  <c r="J81" i="13"/>
  <c r="J69" i="13"/>
  <c r="J73" i="13"/>
  <c r="J78" i="13"/>
  <c r="J76" i="13"/>
  <c r="J74" i="13"/>
  <c r="J79" i="13"/>
  <c r="G76" i="13"/>
  <c r="G81" i="13"/>
  <c r="J62" i="13"/>
  <c r="J65" i="13"/>
  <c r="J72" i="13"/>
  <c r="G69" i="13"/>
  <c r="G73" i="13"/>
  <c r="G61" i="13"/>
  <c r="G68" i="13"/>
  <c r="G72" i="13"/>
  <c r="G70" i="13"/>
  <c r="G78" i="13"/>
  <c r="G80" i="13"/>
  <c r="G64" i="13"/>
  <c r="G63" i="13"/>
  <c r="G60" i="13"/>
  <c r="G62" i="13"/>
  <c r="G71" i="13"/>
  <c r="G67" i="13"/>
  <c r="G66" i="13"/>
  <c r="G75" i="13"/>
  <c r="G74" i="13"/>
  <c r="G79" i="13"/>
  <c r="G65" i="13"/>
  <c r="F56" i="14"/>
  <c r="J80" i="13"/>
  <c r="J63" i="13"/>
  <c r="J68" i="13"/>
  <c r="J66" i="13"/>
  <c r="J67" i="13"/>
  <c r="J77" i="13"/>
  <c r="J70" i="13"/>
  <c r="J75" i="13"/>
  <c r="J60" i="13"/>
  <c r="F54" i="14"/>
  <c r="I68" i="13"/>
  <c r="J30" i="13"/>
  <c r="I64" i="13"/>
  <c r="I76" i="13"/>
  <c r="I67" i="13"/>
  <c r="I79" i="13"/>
  <c r="I75" i="13"/>
  <c r="I77" i="13"/>
  <c r="I81" i="13"/>
  <c r="F60" i="14"/>
  <c r="F53" i="14"/>
  <c r="K69" i="13"/>
  <c r="K76" i="13"/>
  <c r="K60" i="13"/>
  <c r="K71" i="13"/>
  <c r="K72" i="13"/>
  <c r="K77" i="13"/>
  <c r="K66" i="13"/>
  <c r="K80" i="13"/>
  <c r="K62" i="13"/>
  <c r="K68" i="13"/>
  <c r="K81" i="13"/>
  <c r="I73" i="13"/>
  <c r="K64" i="13"/>
  <c r="K61" i="13"/>
  <c r="K70" i="13"/>
  <c r="K65" i="13"/>
  <c r="K73" i="13"/>
  <c r="K75" i="13"/>
  <c r="K67" i="13"/>
  <c r="K78" i="13"/>
  <c r="K79" i="13"/>
  <c r="K74" i="13"/>
  <c r="D30" i="13"/>
  <c r="H30" i="13"/>
  <c r="F74" i="13"/>
  <c r="E30" i="13"/>
  <c r="G30" i="13"/>
  <c r="D70" i="13"/>
  <c r="D81" i="13"/>
  <c r="H72" i="13"/>
  <c r="F60" i="13"/>
  <c r="K30" i="13"/>
  <c r="I61" i="13"/>
  <c r="M30" i="13"/>
  <c r="I72" i="13"/>
  <c r="L30" i="13"/>
  <c r="I60" i="13"/>
  <c r="I78" i="13"/>
  <c r="I66" i="13"/>
  <c r="I74" i="13"/>
  <c r="D60" i="13"/>
  <c r="D65" i="13"/>
  <c r="D69" i="13"/>
  <c r="D63" i="13"/>
  <c r="H66" i="13"/>
  <c r="F70" i="13"/>
  <c r="F30" i="13"/>
  <c r="I30" i="13"/>
  <c r="I65" i="13"/>
  <c r="I71" i="13"/>
  <c r="I69" i="13"/>
  <c r="I70" i="13"/>
  <c r="I63" i="13"/>
  <c r="I62" i="13"/>
  <c r="F80" i="13"/>
  <c r="H73" i="13"/>
  <c r="F73" i="13"/>
  <c r="I107" i="13"/>
  <c r="H78" i="13"/>
  <c r="H70" i="13"/>
  <c r="F68" i="13"/>
  <c r="F79" i="13"/>
  <c r="H74" i="13"/>
  <c r="D80" i="13"/>
  <c r="D67" i="13"/>
  <c r="D61" i="13"/>
  <c r="D74" i="13"/>
  <c r="D76" i="13"/>
  <c r="D72" i="13"/>
  <c r="H60" i="13"/>
  <c r="H71" i="13"/>
  <c r="F67" i="13"/>
  <c r="F66" i="13"/>
  <c r="F64" i="13"/>
  <c r="F63" i="13"/>
  <c r="H77" i="13"/>
  <c r="M99" i="13"/>
  <c r="M102" i="13"/>
  <c r="M109" i="13"/>
  <c r="M93" i="13"/>
  <c r="M95" i="13"/>
  <c r="M96" i="13"/>
  <c r="M91" i="13"/>
  <c r="M98" i="13"/>
  <c r="M105" i="13"/>
  <c r="M89" i="13"/>
  <c r="M108" i="13"/>
  <c r="M92" i="13"/>
  <c r="M87" i="13"/>
  <c r="M94" i="13"/>
  <c r="M101" i="13"/>
  <c r="M107" i="13"/>
  <c r="M104" i="13"/>
  <c r="M88" i="13"/>
  <c r="M106" i="13"/>
  <c r="M90" i="13"/>
  <c r="M97" i="13"/>
  <c r="M103" i="13"/>
  <c r="M100" i="13"/>
  <c r="F47" i="14"/>
  <c r="F57" i="14"/>
  <c r="F52" i="14"/>
  <c r="E75" i="13"/>
  <c r="H62" i="13"/>
  <c r="H79" i="13"/>
  <c r="H69" i="13"/>
  <c r="F64" i="14"/>
  <c r="H63" i="13"/>
  <c r="H65" i="13"/>
  <c r="H64" i="13"/>
  <c r="F71" i="13"/>
  <c r="H75" i="13"/>
  <c r="F77" i="13"/>
  <c r="F61" i="13"/>
  <c r="H80" i="13"/>
  <c r="F65" i="13"/>
  <c r="F55" i="14"/>
  <c r="F69" i="13"/>
  <c r="F58" i="14"/>
  <c r="F51" i="14"/>
  <c r="F62" i="14"/>
  <c r="F43" i="14"/>
  <c r="F45" i="14"/>
  <c r="F44" i="14"/>
  <c r="L70" i="13"/>
  <c r="F50" i="14"/>
  <c r="F61" i="14"/>
  <c r="F59" i="14"/>
  <c r="F49" i="14"/>
  <c r="F63" i="14"/>
  <c r="F46" i="14"/>
  <c r="F65" i="14"/>
  <c r="C66" i="14" s="1"/>
  <c r="F48" i="14"/>
  <c r="E63" i="13"/>
  <c r="L67" i="13"/>
  <c r="E65" i="13"/>
  <c r="L81" i="13"/>
  <c r="L61" i="13"/>
  <c r="L64" i="13"/>
  <c r="E69" i="13"/>
  <c r="L63" i="13"/>
  <c r="L76" i="13"/>
  <c r="E73" i="13"/>
  <c r="F81" i="13"/>
  <c r="L80" i="13"/>
  <c r="L78" i="13"/>
  <c r="F76" i="13"/>
  <c r="L65" i="13"/>
  <c r="F72" i="13"/>
  <c r="F62" i="13"/>
  <c r="L79" i="13"/>
  <c r="F75" i="13"/>
  <c r="L100" i="13"/>
  <c r="E64" i="13"/>
  <c r="E71" i="13"/>
  <c r="E78" i="13"/>
  <c r="E72" i="13"/>
  <c r="E76" i="13"/>
  <c r="L69" i="13"/>
  <c r="L72" i="13"/>
  <c r="E79" i="13"/>
  <c r="E77" i="13"/>
  <c r="E61" i="13"/>
  <c r="E74" i="13"/>
  <c r="E81" i="13"/>
  <c r="E80" i="13"/>
  <c r="D102" i="13"/>
  <c r="L60" i="13"/>
  <c r="L71" i="13"/>
  <c r="L74" i="13"/>
  <c r="L62" i="13"/>
  <c r="H103" i="13"/>
  <c r="E66" i="13"/>
  <c r="E62" i="13"/>
  <c r="E60" i="13"/>
  <c r="E68" i="13"/>
  <c r="E70" i="13"/>
  <c r="H61" i="13"/>
  <c r="H68" i="13"/>
  <c r="L75" i="13"/>
  <c r="H67" i="13"/>
  <c r="L68" i="13"/>
  <c r="L77" i="13"/>
  <c r="H81" i="13"/>
  <c r="L66" i="13"/>
  <c r="F105" i="13"/>
  <c r="C63" i="13"/>
  <c r="C71" i="13" l="1"/>
  <c r="C98" i="13" s="1"/>
  <c r="L92" i="13"/>
  <c r="I90" i="13"/>
  <c r="H93" i="13"/>
  <c r="K106" i="13"/>
  <c r="K91" i="13"/>
  <c r="K99" i="13"/>
  <c r="I104" i="13"/>
  <c r="I95" i="13"/>
  <c r="G93" i="13"/>
  <c r="G105" i="13"/>
  <c r="I96" i="13"/>
  <c r="K108" i="13"/>
  <c r="K87" i="13"/>
  <c r="I106" i="13"/>
  <c r="G98" i="13"/>
  <c r="G99" i="13"/>
  <c r="G108" i="13"/>
  <c r="C94" i="13"/>
  <c r="H96" i="13"/>
  <c r="K95" i="13"/>
  <c r="K103" i="13"/>
  <c r="I94" i="13"/>
  <c r="G89" i="13"/>
  <c r="G95" i="13"/>
  <c r="G103" i="13"/>
  <c r="H97" i="13"/>
  <c r="L108" i="13"/>
  <c r="H106" i="13"/>
  <c r="I92" i="13"/>
  <c r="I88" i="13"/>
  <c r="K100" i="13"/>
  <c r="K89" i="13"/>
  <c r="K96" i="13"/>
  <c r="I103" i="13"/>
  <c r="G92" i="13"/>
  <c r="G87" i="13"/>
  <c r="G88" i="13"/>
  <c r="G94" i="13"/>
  <c r="C90" i="13"/>
  <c r="L88" i="13"/>
  <c r="H102" i="13"/>
  <c r="H89" i="13"/>
  <c r="K107" i="13"/>
  <c r="I91" i="13"/>
  <c r="G106" i="13"/>
  <c r="G90" i="13"/>
  <c r="G100" i="13"/>
  <c r="L105" i="13"/>
  <c r="H98" i="13"/>
  <c r="H101" i="13"/>
  <c r="K97" i="13"/>
  <c r="G101" i="13"/>
  <c r="G91" i="13"/>
  <c r="G96" i="13"/>
  <c r="I97" i="13"/>
  <c r="I102" i="13"/>
  <c r="G97" i="13"/>
  <c r="H99" i="13"/>
  <c r="K104" i="13"/>
  <c r="G102" i="13"/>
  <c r="G107" i="13"/>
  <c r="J101" i="13"/>
  <c r="J94" i="13"/>
  <c r="J97" i="13"/>
  <c r="J103" i="13"/>
  <c r="J93" i="13"/>
  <c r="J105" i="13"/>
  <c r="J98" i="13"/>
  <c r="J95" i="13"/>
  <c r="J100" i="13"/>
  <c r="J90" i="13"/>
  <c r="J89" i="13"/>
  <c r="J96" i="13"/>
  <c r="J87" i="13"/>
  <c r="J108" i="13"/>
  <c r="J107" i="13"/>
  <c r="J102" i="13"/>
  <c r="J91" i="13"/>
  <c r="J104" i="13"/>
  <c r="J99" i="13"/>
  <c r="J92" i="13"/>
  <c r="J106" i="13"/>
  <c r="F88" i="13"/>
  <c r="E88" i="13"/>
  <c r="E98" i="13"/>
  <c r="F103" i="13"/>
  <c r="F90" i="13"/>
  <c r="D96" i="13"/>
  <c r="D100" i="13"/>
  <c r="D106" i="13"/>
  <c r="D107" i="13"/>
  <c r="D89" i="13"/>
  <c r="D105" i="13"/>
  <c r="E104" i="13"/>
  <c r="D92" i="13"/>
  <c r="E97" i="13"/>
  <c r="F104" i="13"/>
  <c r="E87" i="13"/>
  <c r="E102" i="13"/>
  <c r="F107" i="13"/>
  <c r="F87" i="13"/>
  <c r="D95" i="13"/>
  <c r="D104" i="13"/>
  <c r="F91" i="13"/>
  <c r="D87" i="13"/>
  <c r="E95" i="13"/>
  <c r="E90" i="13"/>
  <c r="F106" i="13"/>
  <c r="D93" i="13"/>
  <c r="E91" i="13"/>
  <c r="E106" i="13"/>
  <c r="E89" i="13"/>
  <c r="E103" i="13"/>
  <c r="E108" i="13"/>
  <c r="F99" i="13"/>
  <c r="D91" i="13"/>
  <c r="D98" i="13"/>
  <c r="E92" i="13"/>
  <c r="E100" i="13"/>
  <c r="E107" i="13"/>
  <c r="E93" i="13"/>
  <c r="E99" i="13"/>
  <c r="E101" i="13"/>
  <c r="E105" i="13"/>
  <c r="E96" i="13"/>
  <c r="F92" i="13"/>
  <c r="D103" i="13"/>
  <c r="D90" i="13"/>
  <c r="C65" i="13"/>
  <c r="N65" i="13" s="1"/>
  <c r="C72" i="13"/>
  <c r="C80" i="13"/>
  <c r="N80" i="13" s="1"/>
  <c r="C62" i="13"/>
  <c r="N62" i="13" s="1"/>
  <c r="C70" i="13"/>
  <c r="C66" i="13"/>
  <c r="C61" i="13"/>
  <c r="N61" i="13" s="1"/>
  <c r="C64" i="13"/>
  <c r="N64" i="13" s="1"/>
  <c r="C77" i="13"/>
  <c r="C75" i="13"/>
  <c r="C74" i="13"/>
  <c r="C79" i="13"/>
  <c r="C81" i="13"/>
  <c r="C68" i="13"/>
  <c r="C73" i="13"/>
  <c r="C60" i="13"/>
  <c r="C69" i="13"/>
  <c r="C76" i="13"/>
  <c r="C78" i="13"/>
  <c r="G82" i="13"/>
  <c r="J82" i="13"/>
  <c r="H100" i="13"/>
  <c r="H92" i="13"/>
  <c r="I108" i="13"/>
  <c r="K92" i="13"/>
  <c r="H105" i="13"/>
  <c r="I89" i="13"/>
  <c r="K94" i="13"/>
  <c r="I100" i="13"/>
  <c r="F101" i="13"/>
  <c r="D97" i="13"/>
  <c r="K98" i="13"/>
  <c r="H104" i="13"/>
  <c r="I99" i="13"/>
  <c r="K105" i="13"/>
  <c r="K93" i="13"/>
  <c r="K102" i="13"/>
  <c r="D108" i="13"/>
  <c r="I87" i="13"/>
  <c r="K82" i="13"/>
  <c r="F100" i="13"/>
  <c r="K101" i="13"/>
  <c r="K88" i="13"/>
  <c r="F96" i="13"/>
  <c r="F93" i="13"/>
  <c r="N30" i="13"/>
  <c r="F95" i="13"/>
  <c r="I93" i="13"/>
  <c r="F94" i="13"/>
  <c r="I82" i="13"/>
  <c r="I105" i="13"/>
  <c r="I98" i="13"/>
  <c r="F97" i="13"/>
  <c r="I101" i="13"/>
  <c r="D99" i="13"/>
  <c r="D94" i="13"/>
  <c r="D101" i="13"/>
  <c r="D82" i="13"/>
  <c r="L103" i="13"/>
  <c r="H87" i="13"/>
  <c r="D88" i="13"/>
  <c r="H107" i="13"/>
  <c r="H91" i="13"/>
  <c r="H82" i="13"/>
  <c r="L94" i="13"/>
  <c r="H90" i="13"/>
  <c r="F98" i="13"/>
  <c r="F89" i="13"/>
  <c r="L107" i="13"/>
  <c r="L97" i="13"/>
  <c r="L91" i="13"/>
  <c r="E66" i="14"/>
  <c r="D66" i="14"/>
  <c r="F108" i="13"/>
  <c r="F102" i="13"/>
  <c r="L90" i="13"/>
  <c r="F82" i="13"/>
  <c r="L106" i="13"/>
  <c r="H88" i="13"/>
  <c r="E82" i="13"/>
  <c r="L102" i="13"/>
  <c r="L87" i="13"/>
  <c r="L99" i="13"/>
  <c r="L96" i="13"/>
  <c r="H108" i="13"/>
  <c r="L95" i="13"/>
  <c r="L101" i="13"/>
  <c r="L82" i="13"/>
  <c r="L93" i="13"/>
  <c r="L89" i="13"/>
  <c r="L104" i="13"/>
  <c r="H94" i="13"/>
  <c r="H95" i="13"/>
  <c r="L98" i="13"/>
  <c r="N63" i="13"/>
  <c r="N67" i="13"/>
  <c r="N71" i="13" l="1"/>
  <c r="E20" i="12" s="1"/>
  <c r="G20" i="12" s="1"/>
  <c r="I109" i="13"/>
  <c r="C108" i="13"/>
  <c r="N108" i="13" s="1"/>
  <c r="C95" i="13"/>
  <c r="N95" i="13" s="1"/>
  <c r="C93" i="13"/>
  <c r="N93" i="13" s="1"/>
  <c r="C97" i="13"/>
  <c r="N97" i="13" s="1"/>
  <c r="C89" i="13"/>
  <c r="N89" i="13" s="1"/>
  <c r="C105" i="13"/>
  <c r="N105" i="13" s="1"/>
  <c r="C101" i="13"/>
  <c r="N101" i="13" s="1"/>
  <c r="C107" i="13"/>
  <c r="N107" i="13" s="1"/>
  <c r="G109" i="13"/>
  <c r="C103" i="13"/>
  <c r="N103" i="13" s="1"/>
  <c r="C102" i="13"/>
  <c r="N102" i="13" s="1"/>
  <c r="C99" i="13"/>
  <c r="N99" i="13" s="1"/>
  <c r="C106" i="13"/>
  <c r="N106" i="13" s="1"/>
  <c r="C96" i="13"/>
  <c r="N96" i="13" s="1"/>
  <c r="C104" i="13"/>
  <c r="N104" i="13" s="1"/>
  <c r="C92" i="13"/>
  <c r="N92" i="13" s="1"/>
  <c r="N60" i="13"/>
  <c r="E9" i="12" s="1"/>
  <c r="G9" i="12" s="1"/>
  <c r="C91" i="13"/>
  <c r="N91" i="13" s="1"/>
  <c r="K109" i="13"/>
  <c r="N78" i="13"/>
  <c r="E27" i="12" s="1"/>
  <c r="G27" i="12" s="1"/>
  <c r="N72" i="13"/>
  <c r="E21" i="12" s="1"/>
  <c r="G21" i="12" s="1"/>
  <c r="C100" i="13"/>
  <c r="N100" i="13" s="1"/>
  <c r="C88" i="13"/>
  <c r="N88" i="13" s="1"/>
  <c r="J109" i="13"/>
  <c r="E29" i="12"/>
  <c r="G29" i="12" s="1"/>
  <c r="E16" i="12"/>
  <c r="G16" i="12" s="1"/>
  <c r="E10" i="12"/>
  <c r="G10" i="12" s="1"/>
  <c r="E13" i="12"/>
  <c r="G13" i="12" s="1"/>
  <c r="E12" i="12"/>
  <c r="G12" i="12" s="1"/>
  <c r="E14" i="12"/>
  <c r="G14" i="12" s="1"/>
  <c r="E11" i="12"/>
  <c r="G11" i="12" s="1"/>
  <c r="N68" i="13"/>
  <c r="N76" i="13"/>
  <c r="N75" i="13"/>
  <c r="N70" i="13"/>
  <c r="N66" i="13"/>
  <c r="N77" i="13"/>
  <c r="N73" i="13"/>
  <c r="N74" i="13"/>
  <c r="C82" i="13"/>
  <c r="N69" i="13"/>
  <c r="N81" i="13"/>
  <c r="C87" i="13"/>
  <c r="N87" i="13" s="1"/>
  <c r="N79" i="13"/>
  <c r="F109" i="13"/>
  <c r="D109" i="13"/>
  <c r="E109" i="13"/>
  <c r="N90" i="13"/>
  <c r="H109" i="13"/>
  <c r="F66" i="14"/>
  <c r="N94" i="13"/>
  <c r="N98" i="13"/>
  <c r="L109" i="13"/>
  <c r="N82" i="13" l="1"/>
  <c r="E31" i="12" s="1"/>
  <c r="G31" i="12" s="1"/>
  <c r="E25" i="12"/>
  <c r="G25" i="12" s="1"/>
  <c r="E17" i="12"/>
  <c r="G17" i="12" s="1"/>
  <c r="E22" i="12"/>
  <c r="G22" i="12" s="1"/>
  <c r="E23" i="12"/>
  <c r="G23" i="12" s="1"/>
  <c r="E26" i="12"/>
  <c r="G26" i="12" s="1"/>
  <c r="E28" i="12"/>
  <c r="G28" i="12" s="1"/>
  <c r="E30" i="12"/>
  <c r="G30" i="12" s="1"/>
  <c r="E15" i="12"/>
  <c r="G15" i="12" s="1"/>
  <c r="E19" i="12"/>
  <c r="G19" i="12" s="1"/>
  <c r="E18" i="12"/>
  <c r="G18" i="12" s="1"/>
  <c r="E24" i="12"/>
  <c r="G24" i="12" s="1"/>
  <c r="C109" i="13"/>
  <c r="N109" i="13" s="1"/>
  <c r="C110" i="13" s="1"/>
  <c r="I31" i="12" l="1"/>
  <c r="L31" i="12"/>
  <c r="G83" i="13"/>
  <c r="C83" i="13"/>
  <c r="M83" i="13"/>
  <c r="F83" i="13"/>
  <c r="L83" i="13"/>
  <c r="I83" i="13"/>
  <c r="J83" i="13"/>
  <c r="H83" i="13"/>
  <c r="E83" i="13"/>
  <c r="D83" i="13"/>
  <c r="K83" i="13"/>
  <c r="L110" i="13"/>
  <c r="F110" i="13"/>
  <c r="N110" i="13"/>
  <c r="M110" i="13"/>
  <c r="I110" i="13"/>
  <c r="K110" i="13"/>
  <c r="D110" i="13"/>
  <c r="G110" i="13"/>
  <c r="J110" i="13"/>
  <c r="H110" i="13"/>
  <c r="E110" i="13"/>
  <c r="N83" i="13" l="1"/>
  <c r="K41" i="12" l="1"/>
  <c r="N41" i="12"/>
  <c r="L41" i="12"/>
  <c r="J41" i="12"/>
  <c r="M41" i="12"/>
  <c r="K49" i="12"/>
  <c r="N49" i="12"/>
  <c r="L49" i="12"/>
  <c r="J49" i="12"/>
  <c r="M49" i="12"/>
  <c r="K40" i="12"/>
  <c r="J40" i="12"/>
  <c r="L40" i="12"/>
  <c r="M40" i="12"/>
  <c r="N40" i="12"/>
  <c r="K36" i="12"/>
  <c r="J36" i="12"/>
  <c r="L36" i="12"/>
  <c r="M36" i="12"/>
  <c r="N36" i="12"/>
  <c r="K55" i="12"/>
  <c r="L55" i="12"/>
  <c r="J55" i="12"/>
  <c r="M55" i="12"/>
  <c r="N55" i="12"/>
  <c r="K45" i="12"/>
  <c r="J45" i="12"/>
  <c r="N45" i="12"/>
  <c r="L45" i="12"/>
  <c r="M45" i="12"/>
  <c r="K50" i="12"/>
  <c r="L50" i="12"/>
  <c r="N50" i="12"/>
  <c r="M50" i="12"/>
  <c r="J50" i="12"/>
  <c r="K48" i="12"/>
  <c r="J48" i="12"/>
  <c r="L48" i="12"/>
  <c r="M48" i="12"/>
  <c r="N48" i="12"/>
  <c r="K52" i="12"/>
  <c r="J52" i="12"/>
  <c r="L52" i="12"/>
  <c r="M52" i="12"/>
  <c r="N52" i="12"/>
  <c r="K39" i="12"/>
  <c r="J39" i="12"/>
  <c r="L39" i="12"/>
  <c r="M39" i="12"/>
  <c r="N39" i="12"/>
  <c r="K47" i="12"/>
  <c r="L47" i="12"/>
  <c r="N47" i="12"/>
  <c r="J47" i="12"/>
  <c r="M47" i="12"/>
  <c r="K44" i="12"/>
  <c r="J44" i="12"/>
  <c r="L44" i="12"/>
  <c r="M44" i="12"/>
  <c r="N44" i="12"/>
  <c r="K56" i="12"/>
  <c r="J56" i="12"/>
  <c r="L56" i="12"/>
  <c r="N56" i="12"/>
  <c r="M56" i="12"/>
  <c r="K53" i="12"/>
  <c r="J53" i="12"/>
  <c r="L53" i="12"/>
  <c r="N53" i="12"/>
  <c r="M53" i="12"/>
  <c r="K42" i="12"/>
  <c r="L42" i="12"/>
  <c r="N42" i="12"/>
  <c r="M42" i="12"/>
  <c r="J42" i="12"/>
  <c r="K37" i="12"/>
  <c r="J37" i="12"/>
  <c r="L37" i="12"/>
  <c r="M37" i="12"/>
  <c r="N37" i="12"/>
  <c r="K43" i="12"/>
  <c r="N43" i="12"/>
  <c r="L43" i="12"/>
  <c r="M43" i="12"/>
  <c r="J43" i="12"/>
  <c r="K51" i="12"/>
  <c r="N51" i="12"/>
  <c r="J51" i="12"/>
  <c r="L51" i="12"/>
  <c r="M51" i="12"/>
  <c r="K46" i="12"/>
  <c r="N46" i="12"/>
  <c r="L46" i="12"/>
  <c r="M46" i="12"/>
  <c r="J46" i="12"/>
  <c r="K54" i="12"/>
  <c r="L54" i="12"/>
  <c r="N54" i="12"/>
  <c r="M54" i="12"/>
  <c r="J54" i="12"/>
  <c r="K38" i="12"/>
  <c r="N38" i="12"/>
  <c r="L38" i="12"/>
  <c r="M38" i="12"/>
  <c r="J38" i="12"/>
  <c r="L14" i="12"/>
  <c r="L10" i="12"/>
  <c r="L29" i="12"/>
  <c r="L19" i="12"/>
  <c r="L24" i="12"/>
  <c r="L22" i="12"/>
  <c r="L26" i="12"/>
  <c r="L13" i="12"/>
  <c r="L21" i="12"/>
  <c r="L18" i="12"/>
  <c r="L27" i="12"/>
  <c r="L16" i="12"/>
  <c r="L11" i="12"/>
  <c r="L17" i="12"/>
  <c r="L30" i="12"/>
  <c r="L25" i="12"/>
  <c r="L15" i="12"/>
  <c r="L20" i="12"/>
  <c r="L23" i="12"/>
  <c r="L28" i="12"/>
  <c r="L12" i="12"/>
  <c r="H10" i="12"/>
  <c r="I10" i="12"/>
  <c r="H30" i="12"/>
  <c r="I30" i="12"/>
  <c r="H19" i="12"/>
  <c r="I19" i="12"/>
  <c r="H26" i="12"/>
  <c r="I26" i="12"/>
  <c r="H11" i="12"/>
  <c r="I11" i="12"/>
  <c r="H23" i="12"/>
  <c r="I23" i="12"/>
  <c r="H14" i="12"/>
  <c r="I14" i="12"/>
  <c r="H29" i="12"/>
  <c r="I29" i="12"/>
  <c r="H22" i="12"/>
  <c r="I22" i="12"/>
  <c r="H25" i="12"/>
  <c r="I25" i="12"/>
  <c r="H21" i="12"/>
  <c r="I21" i="12"/>
  <c r="H27" i="12"/>
  <c r="I27" i="12"/>
  <c r="H15" i="12"/>
  <c r="I15" i="12"/>
  <c r="H12" i="12"/>
  <c r="I12" i="12"/>
  <c r="H24" i="12"/>
  <c r="I24" i="12"/>
  <c r="H13" i="12"/>
  <c r="I13" i="12"/>
  <c r="H18" i="12"/>
  <c r="I18" i="12"/>
  <c r="H16" i="12"/>
  <c r="I16" i="12"/>
  <c r="H17" i="12"/>
  <c r="I17" i="12"/>
  <c r="H20" i="12"/>
  <c r="I20" i="12"/>
  <c r="H28" i="12"/>
  <c r="I28" i="12"/>
  <c r="H31" i="12"/>
  <c r="K35" i="12" l="1"/>
  <c r="K57" i="12" s="1"/>
  <c r="L35" i="12"/>
  <c r="L57" i="12" s="1"/>
  <c r="J35" i="12"/>
  <c r="J57" i="12" s="1"/>
  <c r="M35" i="12"/>
  <c r="M57" i="12" s="1"/>
  <c r="N35" i="12"/>
  <c r="N57" i="12" s="1"/>
  <c r="O36" i="12"/>
  <c r="O48" i="12"/>
  <c r="O44" i="12"/>
  <c r="O47" i="12"/>
  <c r="O40" i="12"/>
  <c r="O41" i="12"/>
  <c r="O37" i="12"/>
  <c r="O46" i="12"/>
  <c r="O45" i="12"/>
  <c r="O54" i="12"/>
  <c r="O42" i="12"/>
  <c r="O43" i="12"/>
  <c r="O39" i="12"/>
  <c r="L9" i="12"/>
  <c r="O38" i="12"/>
  <c r="O49" i="12"/>
  <c r="O51" i="12"/>
  <c r="O56" i="12"/>
  <c r="O53" i="12"/>
  <c r="O52" i="12"/>
  <c r="O50" i="12"/>
  <c r="O55" i="12"/>
  <c r="H9" i="12"/>
  <c r="I9" i="12"/>
  <c r="B25" i="10"/>
  <c r="B27" i="10" s="1"/>
  <c r="O57" i="12" l="1"/>
  <c r="O35" i="12"/>
</calcChain>
</file>

<file path=xl/sharedStrings.xml><?xml version="1.0" encoding="utf-8"?>
<sst xmlns="http://schemas.openxmlformats.org/spreadsheetml/2006/main" count="1560" uniqueCount="607">
  <si>
    <t>Rahoituserä</t>
  </si>
  <si>
    <t>euroa</t>
  </si>
  <si>
    <t>Satakunta</t>
  </si>
  <si>
    <t>Manner-Suomi yhteensä</t>
  </si>
  <si>
    <t>Diabetes</t>
  </si>
  <si>
    <t>Astma</t>
  </si>
  <si>
    <t>Osuus sote-rahoituksesta</t>
  </si>
  <si>
    <t>Osuus pela-rahoituksesta</t>
  </si>
  <si>
    <t>Kuntien käyttötalous muuttujina Alue, Kulu-/tuottolaji, Tehtävä ja Vuosi 2020</t>
  </si>
  <si>
    <t>Kuntayhtymien käyttötalous muuttujina Alue, Kulu-/tuottolaji, Tehtävä ja Vuosi 2020</t>
  </si>
  <si>
    <t>Palkat ja palkkiot</t>
  </si>
  <si>
    <t>Eläkekulut</t>
  </si>
  <si>
    <t>Muut henkilösivukulut</t>
  </si>
  <si>
    <t>Asiakaspalvelujen ostot:</t>
  </si>
  <si>
    <t>.</t>
  </si>
  <si>
    <t>Asiakaspalvelujen ostot valtiolta</t>
  </si>
  <si>
    <t>Asiakaspalvelujen ostot kunnilta</t>
  </si>
  <si>
    <t>Asiakaspalvelujen ostot kuntayhtymiltä</t>
  </si>
  <si>
    <t>Asiakaspalvelujen ostot muilta</t>
  </si>
  <si>
    <t>Muiden palvelujen ostot</t>
  </si>
  <si>
    <t>Aineet, tarvikkeet ja tavarat</t>
  </si>
  <si>
    <t>Avustukset</t>
  </si>
  <si>
    <t>Vuokrakulut, ulkoiset</t>
  </si>
  <si>
    <t>Vuokrakulut, sisäiset</t>
  </si>
  <si>
    <t>Muut kulut</t>
  </si>
  <si>
    <t>Toimintakulut yhteensä</t>
  </si>
  <si>
    <t>Toimintakuluista: Sisäiset kulut yhteensä</t>
  </si>
  <si>
    <t>Poistot ja arvonalentumiset</t>
  </si>
  <si>
    <t>Vyörytyskulut</t>
  </si>
  <si>
    <t>Palautusjärjestelmän arvonlisävero</t>
  </si>
  <si>
    <t>TUOTTOLAJIT</t>
  </si>
  <si>
    <t>Myyntituotot valtiolta</t>
  </si>
  <si>
    <t>Myyntituotot kunnilta</t>
  </si>
  <si>
    <t>Myyntituotot kuntayhtymiltä</t>
  </si>
  <si>
    <t>Myyntituotot muilta</t>
  </si>
  <si>
    <t>Sisäiset myyntituotot</t>
  </si>
  <si>
    <t>Maksutuotot</t>
  </si>
  <si>
    <t>Tuet ja avustukset:</t>
  </si>
  <si>
    <t>Työllistämistuet</t>
  </si>
  <si>
    <t>Muut tuet ja avustukset valtiolta</t>
  </si>
  <si>
    <t>Tuet ja avustukset kunnilta ja kuntayhtymiltä</t>
  </si>
  <si>
    <t>Tuet ja avustukset sosiaaliturvarahastoilta (mm. Kela)</t>
  </si>
  <si>
    <t>Tuet ja avustukset Euroopan unionilta</t>
  </si>
  <si>
    <t>Tuet ja avustukset muilta</t>
  </si>
  <si>
    <t>Vuokratuotot, ulkoiset</t>
  </si>
  <si>
    <t>Vuokratuotot, sisäiset</t>
  </si>
  <si>
    <t>Muut tuotot</t>
  </si>
  <si>
    <t>Toimintatuotot yhteensä</t>
  </si>
  <si>
    <t>Toimintatuotoista: Sisäiset tuotot yhteensä</t>
  </si>
  <si>
    <t>Valmistevarastojen muutos</t>
  </si>
  <si>
    <t>Valmistus omaan käyttöön</t>
  </si>
  <si>
    <t>Vyörytystuotot</t>
  </si>
  <si>
    <t>Käyttökustannukset</t>
  </si>
  <si>
    <t>Käyttötuotot</t>
  </si>
  <si>
    <t>Nettokustannukset</t>
  </si>
  <si>
    <t xml:space="preserve"> </t>
  </si>
  <si>
    <t>Finansieringskalkyl för välfärdsområdena för 2024</t>
  </si>
  <si>
    <t>Finansministeriet/Kommun- och regionavdelningen 27.6.2024</t>
  </si>
  <si>
    <t>På fliken finansieringsnivå beskrivs hur finansieringsnivån bildas utifrån föregående års finansiering, HVA-indexet enligt prognosen hösten 2023, uppskattningen av ökningen av servicebehovet och åtgärderna enligt budgetpropositionen för 2024. I välfärdsområdenas kalkylerade finansiering beaktas universitetssjukhustillägget (130,2 miljoner euro) som en ny bestämningsfaktor i enlighet med den ändring av finansieringslagen som stadfästs 23.3. Den övergångsutjämning som ska beaktas i finansieringen för 2024 har justerats med de kostnader som överförs enligt den uppdaterade överföringskalkylen (se separat arbetsbok, välfärdsområdenas övergångsperiod 2023–2029, den 27 juni 2024).</t>
  </si>
  <si>
    <t>På flikarna SOTE laskennallinen rahoitus och PELA laskennallinen rahoitus beräknas välfärdsområdenas kalkylerade finansiering enligt kriterierna i finansieringslagen och deras uppdaterade andelar. Bestämningsfaktorerna för den kalkylerade finansieringen baserar sig på Statistikcentralens statistik över befolkningsstrukturen 2022, som publicerades den 31 mars 2023. När det gäller den kalkylerade finansieringen av social- och hälsovården baserar sig behovskoefficienterna för hälso- och sjukvården, äldreomsorgen och socialvården 2021 på de kalkyler som Institutet för hälsa och välfärd uppdaterade i augusti 2023. När det gäller den kalkylerade finansieringen av räddningsväsendet har riskfaktorerna inom räddningsväsendet uppdaterats av inrikesministeriet i mars 2023.</t>
  </si>
  <si>
    <r>
      <t xml:space="preserve">I denna arbetsbok beskrivs en uppdaterad kalkyl över den statliga finansiering som beviljats välfärdsområdena för 2024. </t>
    </r>
    <r>
      <rPr>
        <b/>
        <sz val="11"/>
        <rFont val="Arial"/>
        <family val="2"/>
        <scheme val="major"/>
      </rPr>
      <t>Denna kalkyl ersätter välfärdsområdenas finansieringskalkyl för 2024, som publicerades den 13 december 2023.</t>
    </r>
  </si>
  <si>
    <r>
      <t xml:space="preserve">Nettokostnaderna för social- och hälsovården och räddningsväsendet som överförts från kommunerna till välfärdsområdena har preciserats utifrån begäran om omprövning av statsandelsbesluten för kommunal basservice 2024 och välfärdsområdenas finansieringsbeslut 2024 samt finansministeriets utredningar och korrigeringar. (se separat arbetsbok, överföringskalkyl över de kostnader som överförs från kommunerna till välfärdsområdena den 27 juni 2024, vm.fi/valtionosuuslaskelmia). </t>
    </r>
    <r>
      <rPr>
        <b/>
        <sz val="11"/>
        <rFont val="Arial"/>
        <family val="2"/>
        <scheme val="major"/>
      </rPr>
      <t xml:space="preserve">Preciseringen av de kostnader som överförs ökar i någon mån nivån på finansieringen av välfärdsområdena i hela landet och ändrar de områdesspecifika övergångsutjämningarna. Övriga faktorer som påverkar finansieringen för 2024 har inte förändrats i denna kalkyl. </t>
    </r>
    <r>
      <rPr>
        <sz val="11"/>
        <rFont val="Arial"/>
        <family val="2"/>
        <scheme val="major"/>
      </rPr>
      <t>Begäran om omprövning gäller finansieringen för 2024, vilket innebär att preciseringarna av de kostnader som överförs inte ändrar den statliga finansiering som beviljats för 2023.</t>
    </r>
  </si>
  <si>
    <r>
      <t xml:space="preserve">Välfärdsområdenas beslut om utbetalning för 2024 fattades den 21 december 2023. </t>
    </r>
    <r>
      <rPr>
        <b/>
        <u/>
        <sz val="11"/>
        <rFont val="Arial"/>
        <family val="2"/>
        <scheme val="major"/>
      </rPr>
      <t xml:space="preserve">Preciseringen av de överförda kostnaderna påverkar den områdesspecifika finansieringen på det sätt som beskrivs ovan. Betalningsposterna för välfärdsområdenas finansiering för 2024 ändras fr.o.m. den 1 augusti 2024. </t>
    </r>
    <r>
      <rPr>
        <sz val="11"/>
        <rFont val="Arial"/>
        <family val="2"/>
        <scheme val="major"/>
      </rPr>
      <t>Utbetalningsbeslutet om de ändrade betalningsposterna (augusti 2024-december 2024) sänds till välfärdsområdena före utgången av juni. De ändrade betalningsposterna beskrivs också på fliken Sammanfattning i denna arbetsbok. De övriga betalningsposterna för 2024 (januari 2024-juli 2024) har betalats till regionerna den 21 december 2023 i enlighet med utbetalningsbeslutet.</t>
    </r>
  </si>
  <si>
    <t>Ytterligare upplysningar:</t>
  </si>
  <si>
    <t>Jenni Jaakkola, konsultativ tjänsteman</t>
  </si>
  <si>
    <t>Finansministeriet/Kommun- och regionavdelningen</t>
  </si>
  <si>
    <t>02955 30570, fornamn.efternamn@gov.fi</t>
  </si>
  <si>
    <t>Roosa Valkama, finansexpert</t>
  </si>
  <si>
    <t>02955 30560, fornamn.efternamn@gov.fi</t>
  </si>
  <si>
    <t xml:space="preserve">Sammandrag av välfärdsområdenas finansiering 2024 </t>
  </si>
  <si>
    <t>Kod för välfärdsområdet</t>
  </si>
  <si>
    <t>Välfärdsområde</t>
  </si>
  <si>
    <t>Invånarantal</t>
  </si>
  <si>
    <t>Finansieringen sammanlagt 2023, euro</t>
  </si>
  <si>
    <t>Kalkylerad finansiering sammanlagt 2024, euro</t>
  </si>
  <si>
    <t>Helsingfors</t>
  </si>
  <si>
    <t>Vanda + Kervo</t>
  </si>
  <si>
    <t>Västra Nyland</t>
  </si>
  <si>
    <t>Östra Nyland</t>
  </si>
  <si>
    <t>Mellersta Nyland</t>
  </si>
  <si>
    <t>Egentliga Finland</t>
  </si>
  <si>
    <t>Egentliga Tavastland</t>
  </si>
  <si>
    <t>Birkaland</t>
  </si>
  <si>
    <t>Päijänne-Tavastland</t>
  </si>
  <si>
    <t>Kymmenedalen</t>
  </si>
  <si>
    <t>Södra Karelen</t>
  </si>
  <si>
    <t>Södra Savolax</t>
  </si>
  <si>
    <t>Norra Savolax</t>
  </si>
  <si>
    <t>Norra Karelen</t>
  </si>
  <si>
    <t>Mellersta Finland</t>
  </si>
  <si>
    <t>Södra Österbotten</t>
  </si>
  <si>
    <t>Österbotten</t>
  </si>
  <si>
    <t>Mellersta Österbotten</t>
  </si>
  <si>
    <t>Norra Österbotten</t>
  </si>
  <si>
    <t>Kajanaland</t>
  </si>
  <si>
    <t>Lappland</t>
  </si>
  <si>
    <t>Fastlandet sammanlagt</t>
  </si>
  <si>
    <r>
      <t xml:space="preserve">Nedan beskrivs i den första tabellen välfärdsområdenas finansiering för 2024, som består av kalkylerad finansiering, övergångsutjämning och tillägg enligt 35 § 8 mom. i finansieringslagen. </t>
    </r>
    <r>
      <rPr>
        <sz val="11"/>
        <rFont val="Arial"/>
        <family val="2"/>
        <scheme val="major"/>
      </rPr>
      <t>Beräkningen av övergångsutjämningen och tillägget enligt 35 § 8 mom. i finansieringslagen beskrivs i en separat arbetsbok (se Övergångsperioden 2024–2029 för finansieringen av välfärdsområdena, den 27 juni 2024). I tabellen presenteras välfärdsområdets kalkylerade finansiering med allmän täckning i euro och euro per invånare.</t>
    </r>
  </si>
  <si>
    <r>
      <t>I den andra tabellen beskrivs välfärdsområdenas finansiering för 2024 i månatliga betalningsposter.</t>
    </r>
    <r>
      <rPr>
        <sz val="11"/>
        <rFont val="Arial"/>
        <family val="2"/>
        <scheme val="major"/>
      </rPr>
      <t xml:space="preserve"> Betalningsposterna för början av året (januari 2024-juli 2024) har betalats ut den 21 december 2023 i enlighet med utbetalningsbeslutet. Betalningsposterna för resten av året (augusti 2024-december 2024) betalas i enlighet med det uppdaterade utbetalningsbeslutet den 26 juni 2024.</t>
    </r>
  </si>
  <si>
    <t>Obs! i de månadsposter av finansieringen för 2024 som presenteras i den lägre tabellen har varken ökningen eller minskningen av engångsersättningen för korrigering av finansieringen för 2023 beaktats. Engångsersättningen beskrivs i en separat arbetsbok (Engångsersättning för välfärdsområdenas finansiering 2023, den 24 november 2023).</t>
  </si>
  <si>
    <t>Sammanfattning av välfärdsområdenas finansiering för 2024</t>
  </si>
  <si>
    <t>Finansieringen sammanlagt 2024, euro</t>
  </si>
  <si>
    <t>Finansieringen sammanlagt, euro/invånare</t>
  </si>
  <si>
    <t>Ökning av finansieringen för 2024, euro</t>
  </si>
  <si>
    <t>Övergångsutjämning 2024 (inkl. tillägg enligt 35 § 8 mom. i finansieringslagen), euro</t>
  </si>
  <si>
    <t>Den 21 december 2023 finansiering enligt utbetalningsbeslutet för 2024, euro</t>
  </si>
  <si>
    <t>Förändring i finansieringen för 2024 till följd av preciseringen av de kostnader som överförs sammanlagt, euro</t>
  </si>
  <si>
    <t>Månatliga betalningsposter för finansieringen för 2024</t>
  </si>
  <si>
    <t>Betalningspost för januari 2024, euro</t>
  </si>
  <si>
    <t>Betalningspost för februari 2024, euro</t>
  </si>
  <si>
    <t>Betalningspost för mars 2024, euro</t>
  </si>
  <si>
    <t>Betalningspost för april 2024, euro</t>
  </si>
  <si>
    <t>Betalningspost för maj 2024, euro</t>
  </si>
  <si>
    <t>Betalningspost för juni 2024, euro</t>
  </si>
  <si>
    <t>Betalningspost för juli 2024, euro</t>
  </si>
  <si>
    <t>Betalningspost för augusti 2024, euro</t>
  </si>
  <si>
    <t xml:space="preserve">Betalningspost för september 2024, euro </t>
  </si>
  <si>
    <t>Betalningspost för oktober 2024, euro</t>
  </si>
  <si>
    <t>Betalningspost för november 2024, euro</t>
  </si>
  <si>
    <t>Betalningspost för december 2024, euro</t>
  </si>
  <si>
    <t>Finansiering för 2024, sammanlagt</t>
  </si>
  <si>
    <t>Den 26 juni 2024 betalningsposter enligt utbetalningsbeslutet</t>
  </si>
  <si>
    <t>Finansieringen av räddningsväsendet 2023</t>
  </si>
  <si>
    <t>Konsumentprisindexet</t>
  </si>
  <si>
    <t>Finansieringsnivå 2024</t>
  </si>
  <si>
    <t>På denna flik beskrivs hur välfärdsområdenas finansiering för 2024 bildas på riksnivå.</t>
  </si>
  <si>
    <t>I finansieringen för 2024 har de åtgärder som anges i budgetpropositionen för 2024 beaktats. Finansieringen för 2024 har höjts på basis av det ökade servicebehovet enligt finansieringslagen (ca 283 miljoner euro) och förändringen i kostnadsnivån enligt prognosen för välfärdsområdenas prisindex hösten 2023 (2,53%) (ca 593 miljoner euro). Dessutom ökas den kalkylerade finansieringen för 2024 med ca 130,2 miljoner euro i universitetssjukhustillägget, vilket beaktas i övergångsutjämningarna från och med 2024.</t>
  </si>
  <si>
    <r>
      <t xml:space="preserve">Grunden för den kalkylerade finansieringen för 2024 är nivån på finansieringen för 2023, som uppgår till sammanlagt ca 23,2 miljarder euro. </t>
    </r>
    <r>
      <rPr>
        <b/>
        <sz val="11"/>
        <rFont val="Arial"/>
        <family val="2"/>
        <scheme val="major"/>
      </rPr>
      <t>Finansieringen för 2023 som presenteras på denna flik har korrigerats med de kostnader som överförs enligt den uppdaterade överföringskalkylen för att finansieringen ska höjas rätt för 2024. Preciseringarna av de kostnader som överförs ändrar inte den statliga finansiering som beviljats för 2023.</t>
    </r>
  </si>
  <si>
    <t>Finansiering 2024</t>
  </si>
  <si>
    <t>Social- och hälsovårdsfinansiering år 2023</t>
  </si>
  <si>
    <t>Servicebehov, social- och hälsovård</t>
  </si>
  <si>
    <t>Välfärdsområdesindex, social- och hälsovård</t>
  </si>
  <si>
    <t>Välvärdsområdesindex, räddningsväsendet</t>
  </si>
  <si>
    <t>Nya social- och hälsovårdsuppgifter sammanlagt</t>
  </si>
  <si>
    <t>Universitetssjukhustillägg</t>
  </si>
  <si>
    <t>Nya räddningsuppgifter sammanlagt</t>
  </si>
  <si>
    <t>Kalkylerad social- och hälsovårdsfinansiering år 2024</t>
  </si>
  <si>
    <t>Kalkylerad finansiering av räddningsväsendet 2024</t>
  </si>
  <si>
    <t>Kalkylerad finansiering sammanlagt år 2024</t>
  </si>
  <si>
    <t>Övergångsutjämningarnas sammanlagda belopp 2024</t>
  </si>
  <si>
    <t>Finansiering sammanlagt år 2024</t>
  </si>
  <si>
    <t>Uppgiftsändringar enligt statsbudgeten för 2024</t>
  </si>
  <si>
    <t>Genomförande av vårdgarantin</t>
  </si>
  <si>
    <t>Finansiering av minimidimensioneringen av omsorgspersonalen (0,7)</t>
  </si>
  <si>
    <t>Omsorg om äldre dygnet runt; uppskjutande av dimensioneringen 0,7</t>
  </si>
  <si>
    <t>Nationell strategi för psykisk hälsa</t>
  </si>
  <si>
    <t>Minimipersonaldimensionering inom barnskyddet</t>
  </si>
  <si>
    <t>Sänkning av åldersgränsen för eftervård inom barnskyddet från 25 till 23 år</t>
  </si>
  <si>
    <t>Stärkande av elev- och studerandevården</t>
  </si>
  <si>
    <t>Lagen om tillsyn över social- och hälsovården (nettoförändring)</t>
  </si>
  <si>
    <t>Lagen om patientombudspersoner och socialombudspersoner (nettoförändring)</t>
  </si>
  <si>
    <t>Ändring av mentalvårdslagen</t>
  </si>
  <si>
    <t>Ändringsförslag som gäller utredning av den mor som har fött barnet och rättsgenetiska föräldraskapsundersökningar</t>
  </si>
  <si>
    <t>Finansiering av nya uppgifter sammanlagt 2024</t>
  </si>
  <si>
    <t>Välfärdsområdesindex</t>
  </si>
  <si>
    <t>Index</t>
  </si>
  <si>
    <t>Det allmänna förtjänstnivåindexet</t>
  </si>
  <si>
    <t>Den årliga förändringen i välfärdsområdesarbetsgivarens socialskyddsavgifter</t>
  </si>
  <si>
    <t>Viktkoefficienten</t>
  </si>
  <si>
    <t>Inverkan av preciseringen av de kostnader som överförs på grunden för social- och hälsovårdsfinansieringen</t>
  </si>
  <si>
    <t>Inverkan av preciseringen av de kostnader som överförs på grunden för finansieringen av räddningsväsendet</t>
  </si>
  <si>
    <t>Grund för finansieringen genom korrigeringar sammanlagt 2023</t>
  </si>
  <si>
    <t>Som grund för finansieringen av social- och hälsovårdsuppgifterna har nivån på finansieringen för 2023 uppdaterats. nivån höjs till 2024 års nivå på basis av servicebehovet, prisförändringar och uppgiftsändringar. Bestämningsfaktorerna för den kalkylerade finansieringen av social- och hälsovårdsuppgifterna är invånarorientering, behovskoefficienten för social- och hälsovårdstjänster (som består av servicebehovskoefficienterna för hälso- och sjukvården, äldreomsorgen och socialvården), främmandespråkighet, tvåspråkighet, befolkningstäthet, karaktären av skärgård, samiskspråkighet, hyte-koefficient och universitetssjukhustillägg.</t>
  </si>
  <si>
    <t>Universitetssjukdomen beaktas som en ny bestämningsfaktor i välfärdsområdenas kalkylerade finansiering från och med 2024. Universitetssjukhustilläggets belopp beräknas utifrån andelen enligt finansieringslagen (0,556%) av den kalkylerade finansieringen av social- och hälsovården enligt nivån 2022. Universitetssjukhustillägget har höjts till 2024 års nivå, varvid dess belopp 2024 är cirka 130,2 miljoner euro. Hyte-kriteriet inkluderas i finansieringen enligt principen euro per invånare 2023–2025. Avsikten är att hyte-koefficienten ska inkluderas i välfärdsområdenas kalkylerade finansiering från och med 2026.</t>
  </si>
  <si>
    <t>Social- och hälsovårdens kalkylerade finansiering</t>
  </si>
  <si>
    <t>Kalkylerad finansiering av social- och hälsovården</t>
  </si>
  <si>
    <t>Social- och hälsovårdens kalkylerade finansiering 2024</t>
  </si>
  <si>
    <t>Invånarantal 2022</t>
  </si>
  <si>
    <t>Social- och hälsovårdsfinansieringen höjd till 2024 års nivå</t>
  </si>
  <si>
    <t>Universitetssjukhustillägg (på 2024 års nivå)</t>
  </si>
  <si>
    <t>Nya uppgifter 2024</t>
  </si>
  <si>
    <t>inriktning</t>
  </si>
  <si>
    <t>hälsovård</t>
  </si>
  <si>
    <t>äldreomsorg</t>
  </si>
  <si>
    <t>socialvård</t>
  </si>
  <si>
    <t xml:space="preserve">hela den kalkylerade social- och hälsovårdsfinansieringen
</t>
  </si>
  <si>
    <t>Finansiering sammanlagt 2024</t>
  </si>
  <si>
    <t>Grundpriser för bestämningsfaktorer</t>
  </si>
  <si>
    <t>Kriterium</t>
  </si>
  <si>
    <t>Fördelning av finansieringen för 2023 på kriterierna</t>
  </si>
  <si>
    <t>Finansiering för kriteriet sammanlagt:</t>
  </si>
  <si>
    <t>Grundpris för kriteriet:</t>
  </si>
  <si>
    <t>Fördelning av finansieringen för 2024 på kriterierna</t>
  </si>
  <si>
    <t>Invånarbaserad andel</t>
  </si>
  <si>
    <t>Behovet av social- och hälsovårdstjänster sammanlagt</t>
  </si>
  <si>
    <t>Servicebehovet inom hälso- och sjukvården</t>
  </si>
  <si>
    <t>Servicebehovet inom äldreomsorgen</t>
  </si>
  <si>
    <t>Servicebehovet inom socialvården</t>
  </si>
  <si>
    <t>Främmande språk</t>
  </si>
  <si>
    <t>Tvåspråkighet</t>
  </si>
  <si>
    <t>Befolkningstäthet</t>
  </si>
  <si>
    <t>Karaktär av skärgård</t>
  </si>
  <si>
    <t>Kriteriet för främjande av hälsa och välfärd</t>
  </si>
  <si>
    <t>Samiskspråkighet</t>
  </si>
  <si>
    <t>Universitetssjukhustillägget</t>
  </si>
  <si>
    <t>Sammanlagt</t>
  </si>
  <si>
    <t>Bestämningsfaktorer och koefficienter (med planhänvisningar)</t>
  </si>
  <si>
    <t>Servicebehovskoefficient för hälso- och sjukvården</t>
  </si>
  <si>
    <t>Servicebehovskoefficient för äldreomsorgen</t>
  </si>
  <si>
    <t>Servicebehovskoefficient för socialvården</t>
  </si>
  <si>
    <t>Antalet personer med främmande språk som modersmål</t>
  </si>
  <si>
    <t>Antalet svenskspråkiga i tvåspråkiga välfärdsområden</t>
  </si>
  <si>
    <t>Befolkningstäthetskoefficient</t>
  </si>
  <si>
    <t>Skärgårdskommunernas oinvånarantal i skärgården</t>
  </si>
  <si>
    <t>Koefficient för främjande av hälsa och välfärd (uppskattning)</t>
  </si>
  <si>
    <t xml:space="preserve">Antalet samiskspråkiga inom välfärdsområdet där kommunerna inom samernas hembygdsområde finns </t>
  </si>
  <si>
    <t>Invånarantal inom universitetssjukhusområdet</t>
  </si>
  <si>
    <t xml:space="preserve">Kalkylerad finansiering, euro sammanlagt </t>
  </si>
  <si>
    <t>Sammanlagt, €</t>
  </si>
  <si>
    <t>Kalkylerad finansiering, euro/invånare</t>
  </si>
  <si>
    <t>Kalkylerad finansiering av räddningsväsendet</t>
  </si>
  <si>
    <t>Grunden för finansieringen av räddningsväsendets uppgifter är den uppdaterade finansieringsnivån för 2023, som höjs till 2024 års nivå på basis av prisförändringar. Bestämningsfaktorerna för den kalkylerade finansieringen av räddningsväsendet är invånarorientering, befolkningstäthet och riskfaktorer inom räddningsväsendet. Riskfaktorerna inom räddningsväsendet uppdaterades av inrikesministeriet i mars 2023.</t>
  </si>
  <si>
    <t>Kalkylerade finansieringen av räddningsväsendet</t>
  </si>
  <si>
    <t>Finansiering per invånare</t>
  </si>
  <si>
    <t>Riskfaktorer</t>
  </si>
  <si>
    <t>Viktning av kriteriet enligt finansieringslagen</t>
  </si>
  <si>
    <t>Riskkoefficient</t>
  </si>
  <si>
    <t>Kalkylerad finansiering av räddningsväsendet, euro sammanlagt</t>
  </si>
  <si>
    <t>Kalkylerad finansiering av räddningsväsendet, euro/invånare</t>
  </si>
  <si>
    <t>Sammanlagt, €/inv.</t>
  </si>
  <si>
    <t>Bestämningsfaktorer per välfärdsområde</t>
  </si>
  <si>
    <t>Bestämningsfaktorer för social- och hälsovårdskalkylen enligt välfärdsområde, 2022</t>
  </si>
  <si>
    <t>Källa: Statistikcentralen, statistik över befolkningsstrukturen, 31.3.2023</t>
  </si>
  <si>
    <t>Antalet skärgårdsbor i skärgårdskommunerna har uppdaterats den 22 maj 2023.</t>
  </si>
  <si>
    <t>Antalet samiskspråkiga inom välfärdsområdet där kommunerna inom samernas hembygdsområde finns</t>
  </si>
  <si>
    <t>Landareal, km2</t>
  </si>
  <si>
    <t>Antalet invånare i skärgården i skärgårdskommunerna</t>
  </si>
  <si>
    <t>Bestämningsfaktorer för räddningsväsendets finansieringskalkyl per välfärdsområde</t>
  </si>
  <si>
    <t>Källa: Inrikesministeriet 30.3.2023</t>
  </si>
  <si>
    <t>Totala landarealen</t>
  </si>
  <si>
    <t>Riskklassificering I</t>
  </si>
  <si>
    <t>Riskklassificering II</t>
  </si>
  <si>
    <t>Riskklassificering III</t>
  </si>
  <si>
    <t>Riskklassificering IV</t>
  </si>
  <si>
    <t xml:space="preserve">Riskklassificering I-IV sammanlagt </t>
  </si>
  <si>
    <t>Vägd summa</t>
  </si>
  <si>
    <t>Behovskoefficienter för hälso- och sjukvården, äldreomsorgen och socialvården per välfärdsområde</t>
  </si>
  <si>
    <t>Kolumnerna G, H och I innehåller de regionala behovsfaktorer som tagits fram av Institutet för hälsa och välfärd och som tagits med I finansieringskalkylen UTDRAG på fliken kalkylerad finansiering. Enligt 38 § i finansieringslagen används i finansieringen för 2024 medeltalet av de servicebehovskoefficienter som fastställts utifrån uppgifterna för 2019 och 2021.</t>
  </si>
  <si>
    <t>Institutet för hälsa och välfärd uppdaterade behovsfaktorerna för 2021 i mars 2023. Koefficienterna har beräknats på basis av de uppdaterade behovsfaktorerna enligt finansieringslagen och deras vikter (se fliken Tarvetekijät).</t>
  </si>
  <si>
    <t>Hälsovårdens sektorsvikt</t>
  </si>
  <si>
    <t>Äldrevårdens sektorsvikt</t>
  </si>
  <si>
    <t>Socialvårdens sektorsvikt</t>
  </si>
  <si>
    <t>Behovskoefficient för hälsovården 2019-2021 medeltal</t>
  </si>
  <si>
    <t>Behovskoefficient för äldrevården 2019-2021 medeltal</t>
  </si>
  <si>
    <t>Behovskoefficient för sjukvården 2019-2021 medeltal</t>
  </si>
  <si>
    <t>Sammanlagt 2019–2021 medeltal</t>
  </si>
  <si>
    <t>Behovskoefficient för hälsovården vägd med invånarantalet 2021</t>
  </si>
  <si>
    <t>Behovskoefficienten för äldrevården vägd med invånarantalet 2021</t>
  </si>
  <si>
    <t>Behovskoefficienten för sjukvården vägd med invånarantalet 2021</t>
  </si>
  <si>
    <t>Servicebehovskoefficient för hälsovård som används vid beräkningen</t>
  </si>
  <si>
    <t>Servicebehovskoefficient för äldrevård som används vid beräkningen</t>
  </si>
  <si>
    <t>Servicebehovskoefficient för socialvård som används vid beräkningen</t>
  </si>
  <si>
    <t>Behovskoefficient för social- och hälsotjänster sammanlagt</t>
  </si>
  <si>
    <t>behovskoefficient för hälso- och sjukvården 2019</t>
  </si>
  <si>
    <t>behovskoefficient för äldreomsorgen 2019</t>
  </si>
  <si>
    <t>behovskoefficient för socialvården 2019</t>
  </si>
  <si>
    <t>behovskoefficient för hälso- och sjukvården 2021</t>
  </si>
  <si>
    <t>behovskoefficient för äldreomsorgen 2021</t>
  </si>
  <si>
    <t>behovskoefficient för socialvården 2021</t>
  </si>
  <si>
    <t>Servicebehov inom social- och hälsovården</t>
  </si>
  <si>
    <t>Uppgifterna enligt den nyaste undersökningen av Institutet för hälsa och välfärd (Holster m.fl. 5/2022)</t>
  </si>
  <si>
    <t>De områdesspecifika behovskoefficienterna beräknas separat för hälso- och sjukvården, äldreomsorgen och socialvården</t>
  </si>
  <si>
    <t>Behovsfaktor inom hälso- och sjukvården</t>
  </si>
  <si>
    <t>Viktkoefficient</t>
  </si>
  <si>
    <t>Ålder 0 år, kvinna</t>
  </si>
  <si>
    <t>Ålder 1–6 år, kvinna</t>
  </si>
  <si>
    <t>Ålder 7–12 år, kvinna</t>
  </si>
  <si>
    <t>Ålder 13–18 år, kvinna</t>
  </si>
  <si>
    <t>Ålder 19–25 år, kvinna</t>
  </si>
  <si>
    <t>Ålder 26–30 år, kvinna</t>
  </si>
  <si>
    <t>Ålder 31–35 år, kvinna</t>
  </si>
  <si>
    <t>Ålder 36–40 år, kvinna</t>
  </si>
  <si>
    <t>Ålder 41–45 år, kvinna</t>
  </si>
  <si>
    <t>Ålder 46–50 år, kvinna</t>
  </si>
  <si>
    <t>Ålder 51–55 år, kvinna</t>
  </si>
  <si>
    <t>Ålder 55–60 år, kvinna</t>
  </si>
  <si>
    <t>Ålder 61–65 år, kvinna</t>
  </si>
  <si>
    <t>Ålder 66–70 år, kvinna</t>
  </si>
  <si>
    <t>Ålder 71–75 år, kvinna</t>
  </si>
  <si>
    <t>Ålder 76–80 år, kvinna</t>
  </si>
  <si>
    <t>Ålder 81–85 år, kvinna</t>
  </si>
  <si>
    <t>Ålder 86–90 år, kvinna</t>
  </si>
  <si>
    <t>Ålder 91–95 år, kvinna</t>
  </si>
  <si>
    <t>Ålder minst 96 år, kvinna</t>
  </si>
  <si>
    <t>Ålder 0 år, man</t>
  </si>
  <si>
    <t>Ålder 1–6 år, man</t>
  </si>
  <si>
    <t>Ålder 7–12 år, man</t>
  </si>
  <si>
    <t>Ålder 13–18 år, man</t>
  </si>
  <si>
    <t>Ålder 19–25 år, man</t>
  </si>
  <si>
    <t>Ålder 26–30 år, man</t>
  </si>
  <si>
    <t>Ålder 31–35 år, man</t>
  </si>
  <si>
    <t>Ålder 36–40 år, man</t>
  </si>
  <si>
    <t>Ålder 41–45 år, man</t>
  </si>
  <si>
    <t>Ålder 46–50 år, man</t>
  </si>
  <si>
    <t>Ålder 51–55 år, man</t>
  </si>
  <si>
    <t>Ålder 55–60 år, man</t>
  </si>
  <si>
    <t>Ålder 61–65 år, man</t>
  </si>
  <si>
    <t>Ålder 66–70 år, man</t>
  </si>
  <si>
    <t>Ålder 71–75 år, man</t>
  </si>
  <si>
    <t>Ålder 76–80 år, man</t>
  </si>
  <si>
    <t>Ålder 81–85 år, man</t>
  </si>
  <si>
    <t>Ålder 86–90 år, man</t>
  </si>
  <si>
    <t>Ålder 91–95 år, man</t>
  </si>
  <si>
    <t>Ålder minst 96 år, man</t>
  </si>
  <si>
    <t>Tuberkulos</t>
  </si>
  <si>
    <t>HIV, hepatit C</t>
  </si>
  <si>
    <t>Hepatit B</t>
  </si>
  <si>
    <t>Icke-tuberkulösa mykobakterier</t>
  </si>
  <si>
    <t>Ros</t>
  </si>
  <si>
    <t>Condyloma acuminatum</t>
  </si>
  <si>
    <t>Maligna tumörer i läpp, munhåla och svalg C00-C14</t>
  </si>
  <si>
    <t>Maligna tumörer i matsmältningsorganen C15-C26</t>
  </si>
  <si>
    <t>Maligna tumörer i andningsorganen och brösthålans organ C30-C39</t>
  </si>
  <si>
    <t>Maligna tumörer i ben och ledbrosk C40-C41</t>
  </si>
  <si>
    <t>Melanom och andra maligna tumörer i huden C43-C44</t>
  </si>
  <si>
    <t>Maligna tumörer i mesotelial vävnad och mjukvävnad C45-C49</t>
  </si>
  <si>
    <t>Bröstcancer C50</t>
  </si>
  <si>
    <t>Maligna tumörer i de kvinnliga könsorganen C51-C58</t>
  </si>
  <si>
    <t>Maligna tumörer i de manliga könsorganen C60-C63</t>
  </si>
  <si>
    <t>Maligna tumörer i urinorganen C64-C68</t>
  </si>
  <si>
    <t>Maligna tumörer i öga, hjärnan och andra delar av centrala nervsystemet C69-C72</t>
  </si>
  <si>
    <t>Maligna tumörer i tyreoidea och andra endokrina körtlar C73-C75</t>
  </si>
  <si>
    <t>Maligna tumörer med ofullständigt angivna, sekundära och ospecificerade lokalisationer C76-C80, C97</t>
  </si>
  <si>
    <t>Maligna tumörer i lymfatisk, blodbildande och besläktad vävnad C81-C96</t>
  </si>
  <si>
    <t>Cancer in situ i huden D04</t>
  </si>
  <si>
    <t>Benigna tumörer i hjärnan och andra delar av centrala nervsystemet</t>
  </si>
  <si>
    <t>Tumörer av osäker eller okänd natur</t>
  </si>
  <si>
    <t>Kroniska förvärvade och ärftliga former av anemi, koagulationsrubbningar, neutropeni</t>
  </si>
  <si>
    <t>Immunbrist/immunologiska störningar</t>
  </si>
  <si>
    <t>Amyloidos</t>
  </si>
  <si>
    <t>Hypotyreos</t>
  </si>
  <si>
    <t>Hypertyreos</t>
  </si>
  <si>
    <t>Struma</t>
  </si>
  <si>
    <t>Hyperparatyreos</t>
  </si>
  <si>
    <t>Fetma</t>
  </si>
  <si>
    <t>Missbruksproblem och beroendestörningar (exkl. Opioidberoende</t>
  </si>
  <si>
    <t>Opioidberoende</t>
  </si>
  <si>
    <t>Skador orsakade av tobaksrökning</t>
  </si>
  <si>
    <t>Psykossjukdomar och bipolärt syndrom</t>
  </si>
  <si>
    <t>Depressions- och ångestsyndrom</t>
  </si>
  <si>
    <t>Dissociativa syndrom och somatoformat syndrom</t>
  </si>
  <si>
    <t>Anorexi</t>
  </si>
  <si>
    <t>Ätstörningar (exkl. Anorexi)</t>
  </si>
  <si>
    <t>Sömnstörningar</t>
  </si>
  <si>
    <t>Personlighetsstörningar</t>
  </si>
  <si>
    <t>Inlärningssvårigheter i kombination med andra än genomgripande utvecklingsstörningar</t>
  </si>
  <si>
    <t>Genomgripande utvecklingsstörningar (”autismspektrum”)</t>
  </si>
  <si>
    <t>Uppmärksamhets- och beteendestörningar</t>
  </si>
  <si>
    <t>Delirium och psykiska störningar</t>
  </si>
  <si>
    <t>Transsexualism och ospecificerad könsidentitetsstörning</t>
  </si>
  <si>
    <t>Ospecificerad psykisk störning</t>
  </si>
  <si>
    <t>Andningsförlamning</t>
  </si>
  <si>
    <t>Parkinson och andra degenerativa rörelsestörningar</t>
  </si>
  <si>
    <t>Epilepsi</t>
  </si>
  <si>
    <t>Sömnapné</t>
  </si>
  <si>
    <t>Neuroimmunologiska sjukdomar</t>
  </si>
  <si>
    <t>Inflammation/inflammatoriska sjukdomar i centrala och perifera nervsystemet</t>
  </si>
  <si>
    <t>Migrän och andra huvudvärkssjukdomar, annan kronisk smärta</t>
  </si>
  <si>
    <t>Hydrocefalus</t>
  </si>
  <si>
    <t>Neuromuskulära sjukdomar</t>
  </si>
  <si>
    <t>Allergisk ögoninflammation + allergisk snuva</t>
  </si>
  <si>
    <t>Degenerativa ögonsjukdomar</t>
  </si>
  <si>
    <t>Glaukom</t>
  </si>
  <si>
    <t>Synskada (som saknar uppgift om WHO-klassificering)</t>
  </si>
  <si>
    <t>Sjukdomar i ögats hornhinna</t>
  </si>
  <si>
    <t>Näthinneavlossning och trombos i ögat</t>
  </si>
  <si>
    <t>Brytningsfel i ögat</t>
  </si>
  <si>
    <t>Sjukdomar i glaskroppen</t>
  </si>
  <si>
    <t>Öronkirurgi</t>
  </si>
  <si>
    <t>Svindel/Störningar i balansorganet i örat</t>
  </si>
  <si>
    <t>Konduktiv och sensorineural hörselnedsättning</t>
  </si>
  <si>
    <t>Blodtryckssjukdom</t>
  </si>
  <si>
    <t>Koronarkärlssjukdom</t>
  </si>
  <si>
    <t>Förmaksflimmer</t>
  </si>
  <si>
    <t>Hjärtsvikt</t>
  </si>
  <si>
    <t>Cirkulationsrubbningar i hjärnan</t>
  </si>
  <si>
    <t>Ateroskleros</t>
  </si>
  <si>
    <t>Hjärtklaffsjukdomar</t>
  </si>
  <si>
    <t>Kardiomyopati</t>
  </si>
  <si>
    <t>Hjärtblock</t>
  </si>
  <si>
    <t>Lungemboli</t>
  </si>
  <si>
    <t>Aortaaneurysm</t>
  </si>
  <si>
    <t>Lunginflammation</t>
  </si>
  <si>
    <t>KOL (COPD)</t>
  </si>
  <si>
    <t>Sjukdomar i lungvävnaden</t>
  </si>
  <si>
    <t>Kronisk funktionsnedsättning i andningsorganen</t>
  </si>
  <si>
    <t>Tandkaries och sjukdomar i vävnaderna kring tandpulpan och tandrotens spets</t>
  </si>
  <si>
    <t>Avvikelser i tuggorgan</t>
  </si>
  <si>
    <t>Parodontala sjukdomar</t>
  </si>
  <si>
    <t>Oral protetik</t>
  </si>
  <si>
    <t>Reflux och ulcus</t>
  </si>
  <si>
    <t>Divertiklar och känslig tarm (IBS)</t>
  </si>
  <si>
    <t>Sjukdomar i gallblåsa och gallgångar</t>
  </si>
  <si>
    <t>Leverinflammationssjukdomar och leverinsufficiens</t>
  </si>
  <si>
    <t>Crohns sjukdom och ulcerös kolit</t>
  </si>
  <si>
    <t>Celiaki</t>
  </si>
  <si>
    <t>Atopiskt eksem</t>
  </si>
  <si>
    <t>Psoriasis</t>
  </si>
  <si>
    <t>Kroniska sår</t>
  </si>
  <si>
    <t>Allergiskt kontakteksem</t>
  </si>
  <si>
    <t>Aktinisk keratos</t>
  </si>
  <si>
    <t>Ledgångsreumatism</t>
  </si>
  <si>
    <t>Artrossjukdomar</t>
  </si>
  <si>
    <t>Axelbesvär</t>
  </si>
  <si>
    <t>Andra artropatier som inte klassificerats annorstädes</t>
  </si>
  <si>
    <t>Sjukdomar i ryggraden</t>
  </si>
  <si>
    <t>Benskörhet</t>
  </si>
  <si>
    <t>Andra sjukliga förändringar i knäled</t>
  </si>
  <si>
    <t>Andra tådeformiteter</t>
  </si>
  <si>
    <t>Smärtor i extremitet</t>
  </si>
  <si>
    <t>Nedsatt njurfunktion</t>
  </si>
  <si>
    <t>Njursjukdomar</t>
  </si>
  <si>
    <t>Sten i urinvägarna och urineringsstörningar</t>
  </si>
  <si>
    <t>Endometrios</t>
  </si>
  <si>
    <t>Dysplasi i cervix</t>
  </si>
  <si>
    <t>Oregelbunden menstruation</t>
  </si>
  <si>
    <t>Infertilitet</t>
  </si>
  <si>
    <t>Sjukdomar i de manliga könsorganen</t>
  </si>
  <si>
    <t>Skador och förgiftningar</t>
  </si>
  <si>
    <t>Höftfraktur</t>
  </si>
  <si>
    <t>WHO:s klassificering av synskada, 1:e stadiet</t>
  </si>
  <si>
    <t>WHO:s klassificering av synskada, 2:e stadiet</t>
  </si>
  <si>
    <t>WHO:s klassificering av synskada, 3:e stadiet</t>
  </si>
  <si>
    <t>WHO:s klassificering av synskada, 4:e stadiet</t>
  </si>
  <si>
    <t>WHO:s klassificering av synskada, 5:e stadiet</t>
  </si>
  <si>
    <t>WHO:s klassificering av synskada, icke definierad (9:e stadiet)</t>
  </si>
  <si>
    <t>Prematurbörd i dagar, 1:a stadiet</t>
  </si>
  <si>
    <t>Prematurbörd i dagar, 2:a stadiet</t>
  </si>
  <si>
    <t>Förlossning</t>
  </si>
  <si>
    <t>Arbetsoförmögen, 1:e ålderskvantilen</t>
  </si>
  <si>
    <t>Arbetsoförmögen, 2:e ålderskvantilen</t>
  </si>
  <si>
    <t>Arbetsoförmögen, 3:e ålderskvantilen</t>
  </si>
  <si>
    <t>Arbetsoförmögen, 4:e ålderskvantilen</t>
  </si>
  <si>
    <t>Arbetsoförmögen, 5:e ålderskvantilen</t>
  </si>
  <si>
    <t>Sysselsatt</t>
  </si>
  <si>
    <t>Studerande</t>
  </si>
  <si>
    <t>Beväring</t>
  </si>
  <si>
    <t>Andra stadiet</t>
  </si>
  <si>
    <t>Högskola</t>
  </si>
  <si>
    <t>Hushållets driftsinkomst per konsumtionsenhet, naturlig logaritm</t>
  </si>
  <si>
    <t>Ogift</t>
  </si>
  <si>
    <t>Frånskild</t>
  </si>
  <si>
    <t>Efterlevande make</t>
  </si>
  <si>
    <t>Ensamförsörjare</t>
  </si>
  <si>
    <t>Ensamboende, under 75 år</t>
  </si>
  <si>
    <t>Ensamboende, 75–84 år</t>
  </si>
  <si>
    <t>Ensamboende, 85–89 år</t>
  </si>
  <si>
    <t>Ensamboende, minst 90 år</t>
  </si>
  <si>
    <t>Bakgrundsland annat än Finland</t>
  </si>
  <si>
    <t>Restid i minuter, 1:a stadiet</t>
  </si>
  <si>
    <t>Restid i minuter, 2:a stadiet</t>
  </si>
  <si>
    <t>Behovsfaktor inom äldreomsorgen</t>
  </si>
  <si>
    <t>Behovsfaktor inom socialvården</t>
  </si>
  <si>
    <t>Ålder 65–70 år, kvinna</t>
  </si>
  <si>
    <t>Ålder 65–70 år, man</t>
  </si>
  <si>
    <t>Minnessjukdomar och Alzheimers sjukdom</t>
  </si>
  <si>
    <t>CP-syndrom</t>
  </si>
  <si>
    <t xml:space="preserve">Lunginflammation </t>
  </si>
  <si>
    <t>Änka</t>
  </si>
  <si>
    <t>Kvinna</t>
  </si>
  <si>
    <t>Ålder 0 år</t>
  </si>
  <si>
    <t>Ålder 1–6 år</t>
  </si>
  <si>
    <t>Ålder 7–12 år</t>
  </si>
  <si>
    <t>Ålder 13–18 år</t>
  </si>
  <si>
    <t>Ålder 19–25 år</t>
  </si>
  <si>
    <t>Ålder 26–30 år</t>
  </si>
  <si>
    <t>Ålder 31–35 år</t>
  </si>
  <si>
    <t>Ålder 36–40 år</t>
  </si>
  <si>
    <t>Ålder 41–45 år</t>
  </si>
  <si>
    <t>Ålder 46–50 år</t>
  </si>
  <si>
    <t>Ålder 51–55 år</t>
  </si>
  <si>
    <t>Ålder 56–60 år</t>
  </si>
  <si>
    <t>Ålder 61–65 år</t>
  </si>
  <si>
    <t>Ålder 66–70 år</t>
  </si>
  <si>
    <t>Ålder 71–75 år</t>
  </si>
  <si>
    <t>Ålder 76–80 år</t>
  </si>
  <si>
    <t>Ålder 81–85 år</t>
  </si>
  <si>
    <t>Ålder 86–90 år</t>
  </si>
  <si>
    <t>Ålder 91–95 år</t>
  </si>
  <si>
    <t>Ålder minst 96 år</t>
  </si>
  <si>
    <t>Intellektuell funktionsnedsättning</t>
  </si>
  <si>
    <t>På denna fliken beskrivs de regionala behovskoefficienter som beräknats enligt den nya undersökningen</t>
  </si>
  <si>
    <t>De sektorsvisa viktningarna inom hälso- och sjukvården, äldreomsorgen och socialvården enligt bokslutsuppgifterna för 2020</t>
  </si>
  <si>
    <t>KOMMUNALEKONOMIN TOTALT (kommuner + samkommuner) driftsekonomin Område, utgifts-/avkastningsslag, Uppgift och År 2020 som variabler</t>
  </si>
  <si>
    <t>Sjukvård</t>
  </si>
  <si>
    <t>Äldrevård</t>
  </si>
  <si>
    <t>Äldrevård/Sjukvård</t>
  </si>
  <si>
    <t>Hälsovård</t>
  </si>
  <si>
    <t>Den kommunala ekonomin på fastlandet sammanlagt</t>
  </si>
  <si>
    <t>Social- och hälsovården sammanlagt</t>
  </si>
  <si>
    <t>Allmän förvaltning</t>
  </si>
  <si>
    <t>Institutions- och familjevård inom barnskydd</t>
  </si>
  <si>
    <t>Öppen vård inom barnskyddet</t>
  </si>
  <si>
    <t>Annan barn- och familjevård</t>
  </si>
  <si>
    <t>Institutionsvård för äldre</t>
  </si>
  <si>
    <t>Boendeservice inom heldygnsomsorgen för äldre</t>
  </si>
  <si>
    <t>Övrig äldreservice</t>
  </si>
  <si>
    <t>Institutionsvård för personer med funktionsnedsättning</t>
  </si>
  <si>
    <t>Boendeservice inom heldygnsomsorgen för personer med funktionsnedsättning</t>
  </si>
  <si>
    <t>Övrig service för personer med funktionsnedsättning</t>
  </si>
  <si>
    <t>Hemvård</t>
  </si>
  <si>
    <t>Sysselsättningsfrämjande service</t>
  </si>
  <si>
    <t>Särskild service inom missbrukarvården</t>
  </si>
  <si>
    <t>Öppenvård inom primärvården</t>
  </si>
  <si>
    <t>Mun- och tandvård</t>
  </si>
  <si>
    <t>Vårdavdelningsvård inom primärvården</t>
  </si>
  <si>
    <t>Specialiserad sjukvård</t>
  </si>
  <si>
    <t>Miljö- och hälsoskydd</t>
  </si>
  <si>
    <t>Övrig social- och hälsovård</t>
  </si>
  <si>
    <t>Småbarnspedagogik</t>
  </si>
  <si>
    <t>Förskoleundervisning</t>
  </si>
  <si>
    <t>Grundläggande utbildning</t>
  </si>
  <si>
    <t>Gymnasieutbildning</t>
  </si>
  <si>
    <t>Yrkesutbildning</t>
  </si>
  <si>
    <t>Fritt bildningsarbete vid medborgarinstitut</t>
  </si>
  <si>
    <t>Grundläggande konstundervisning</t>
  </si>
  <si>
    <t>Övrig undervisningsverksamhet</t>
  </si>
  <si>
    <t>Biblioteksverksamhet</t>
  </si>
  <si>
    <t>Idrott och friluftsliv</t>
  </si>
  <si>
    <t>Ungdomsverksamhet</t>
  </si>
  <si>
    <t>Musei- och utställningsverksamhet</t>
  </si>
  <si>
    <t>Teater-, dans- och cirkusverksamhet</t>
  </si>
  <si>
    <t>Musikverksamhet</t>
  </si>
  <si>
    <t>Övrig kulturverksamhet</t>
  </si>
  <si>
    <t>Undervisnings- och kulturverksamhet sammanlagt</t>
  </si>
  <si>
    <t>Samhällsplanering</t>
  </si>
  <si>
    <t>Byggnadstillsyn</t>
  </si>
  <si>
    <t>Miljövård</t>
  </si>
  <si>
    <t>Trafikleder</t>
  </si>
  <si>
    <t>Parker och allmänna områden</t>
  </si>
  <si>
    <t>Brand- och räddningsverksamhet</t>
  </si>
  <si>
    <t>Avbytarservice</t>
  </si>
  <si>
    <t>Byggnader och lokaler samt uthyrning</t>
  </si>
  <si>
    <t>Stödtjänster</t>
  </si>
  <si>
    <t>Främjande av näringslivet</t>
  </si>
  <si>
    <t>Vattentjänster</t>
  </si>
  <si>
    <t>Energiförsörjningen</t>
  </si>
  <si>
    <t>Avfallshantering</t>
  </si>
  <si>
    <t>Kollektivtrafiken</t>
  </si>
  <si>
    <t>Hamnverksamhet</t>
  </si>
  <si>
    <t>Jord- och skogsbrukslägenheter</t>
  </si>
  <si>
    <t>Annan verksamhet</t>
  </si>
  <si>
    <t>Driftsekonomi sammanlagt</t>
  </si>
  <si>
    <t>Fastlandets kommuner sammanlagt</t>
  </si>
  <si>
    <t>Samkommunerna på fastlandet sammanlagt</t>
  </si>
  <si>
    <t>Löner och arvoden</t>
  </si>
  <si>
    <t>Pensionskostnader</t>
  </si>
  <si>
    <t>Övriga lönebikostnader</t>
  </si>
  <si>
    <t>Köp av kundtjänster</t>
  </si>
  <si>
    <t>Köp av kundtjänster från staten</t>
  </si>
  <si>
    <t>Köp av kundtjänster från kommunerna</t>
  </si>
  <si>
    <t>Köp av kundtjänster från samkommuner</t>
  </si>
  <si>
    <t>Köp av kundtjänster från andra</t>
  </si>
  <si>
    <t>Köp av övriga tjänster</t>
  </si>
  <si>
    <t>Material, förnödenheter och varor</t>
  </si>
  <si>
    <t>Understöd</t>
  </si>
  <si>
    <t>Hyreskostnader, externa</t>
  </si>
  <si>
    <t>Hyreskostnader, interna</t>
  </si>
  <si>
    <t>Andra kostnader</t>
  </si>
  <si>
    <t>Omkostnader sammanlagt</t>
  </si>
  <si>
    <t>Av omkomstnaderna: Interna kostnader sammanlagt</t>
  </si>
  <si>
    <t>Avskrivningar och nedskrivningar</t>
  </si>
  <si>
    <t>Överföringskostnader</t>
  </si>
  <si>
    <t>Återbäringssystemets mervärdesskatt</t>
  </si>
  <si>
    <t>AVKASTNINGSSLAG</t>
  </si>
  <si>
    <t>Försäljningsintäkter från staten</t>
  </si>
  <si>
    <t>Försäljningsintäkter från kommuner</t>
  </si>
  <si>
    <t>Försäljningsintäkter från samkommuner</t>
  </si>
  <si>
    <t>Försäljningsintäkter från andra</t>
  </si>
  <si>
    <t>Interna försäljningsintäkter</t>
  </si>
  <si>
    <t>Avgiftsintäkter</t>
  </si>
  <si>
    <t>Understöd och bidrag:</t>
  </si>
  <si>
    <t>Sysselsättningsstöd</t>
  </si>
  <si>
    <t>Övriga stöd och understöd från staten</t>
  </si>
  <si>
    <t>Stöd och understöd från kommuner och samkommuner</t>
  </si>
  <si>
    <t>Understöd och bidrag från socialskyddsfonderna (bl.a. FPA)</t>
  </si>
  <si>
    <t>Stöd och bidrag från Europeiska unionen</t>
  </si>
  <si>
    <t>Stöd och bidrag från andra</t>
  </si>
  <si>
    <t>Hyresintäkter, externa</t>
  </si>
  <si>
    <t>Hyresintäkter, interna</t>
  </si>
  <si>
    <t>Andra intäkter</t>
  </si>
  <si>
    <t>Verksamhetsintäkter totalt *)</t>
  </si>
  <si>
    <t>Av verksamhetsintäkterna: Interna intäkter sammanlagt</t>
  </si>
  <si>
    <t>Förändring av produktlager</t>
  </si>
  <si>
    <t>Tillverkning för eget bruk</t>
  </si>
  <si>
    <t>Överrullningsintäkter</t>
  </si>
  <si>
    <t>Driftskostnader</t>
  </si>
  <si>
    <t>Driftsintäkter</t>
  </si>
  <si>
    <t>Nettokostnader</t>
  </si>
  <si>
    <t>Statistikcentralens definition:</t>
  </si>
  <si>
    <t xml:space="preserve">Driftskostnader t = verksamhetskostnader sammanlagt + avskrivningar och nedskrivningar + överföringskostnader </t>
  </si>
  <si>
    <t xml:space="preserve">Driftsintäkter = verksamhetsintäkter sammanlagt + ändring av produktlager + tillverkning för eget bruk + överföringsintäkter </t>
  </si>
  <si>
    <t>Sektorspecifika nettokostnader</t>
  </si>
  <si>
    <t>euro totalt</t>
  </si>
  <si>
    <t>Proportionella andelar</t>
  </si>
  <si>
    <t>Hälso- och sjukvård</t>
  </si>
  <si>
    <t>Äldreomsorg</t>
  </si>
  <si>
    <t>Socialvård</t>
  </si>
  <si>
    <t>Hemvården delas</t>
  </si>
  <si>
    <t xml:space="preserve"> - ÄO 90%</t>
  </si>
  <si>
    <t xml:space="preserve"> - SOC 10%</t>
  </si>
  <si>
    <t>Därtill beaktas</t>
  </si>
  <si>
    <t>Källa</t>
  </si>
  <si>
    <t>Sysselsättningsstödjande service, från vilken avdras</t>
  </si>
  <si>
    <t>källa: TK 2020</t>
  </si>
  <si>
    <t>kommunernas finansieringsandel arbetsmarknadsstöd</t>
  </si>
  <si>
    <t>källa: Folkpensionsanstalten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</si>
</sst>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_-* #,##0.00\ _€_-;\-* #,##0.00\ _€_-;_-* &quot;-&quot;??\ _€_-;_-@_-"/>
    <numFmt numFmtId="165" formatCode="#,##0_ ;[Red]\-#,##0\ "/>
    <numFmt numFmtId="166" formatCode="0.000"/>
    <numFmt numFmtId="167" formatCode="0.0"/>
    <numFmt numFmtId="168" formatCode="0.0000"/>
    <numFmt numFmtId="169" formatCode="0.000\ %"/>
    <numFmt numFmtId="170" formatCode="0.0\ %"/>
    <numFmt numFmtId="171" formatCode="#,##0.000"/>
    <numFmt numFmtId="172" formatCode="#,##0.000000"/>
    <numFmt numFmtId="173" formatCode="0.000000"/>
    <numFmt numFmtId="174" formatCode="#,##0.0000"/>
    <numFmt numFmtId="175" formatCode="_-* #,##0_-;\-* #,##0_-;_-* &quot;-&quot;??_-;_-@_-"/>
  </numFmts>
  <fonts count="59" x14ac:knownFonts="1">
    <font>
      <sz val="11"/>
      <color theme="1"/>
      <name val="Arial"/>
      <family val="2"/>
      <scheme val="minor"/>
    </font>
    <font>
      <sz val="11"/>
      <color theme="1"/>
      <name val="Arial"/>
      <family val="2"/>
      <scheme val="minor"/>
    </font>
    <font>
      <sz val="18"/>
      <color theme="3"/>
      <name val="Arial"/>
      <family val="2"/>
      <scheme val="major"/>
    </font>
    <font>
      <b/>
      <sz val="11"/>
      <color theme="3"/>
      <name val="Arial"/>
      <family val="2"/>
      <scheme val="minor"/>
    </font>
    <font>
      <b/>
      <sz val="11"/>
      <color theme="0"/>
      <name val="Arial"/>
      <family val="2"/>
      <scheme val="minor"/>
    </font>
    <font>
      <sz val="10"/>
      <name val="Arial"/>
      <family val="2"/>
    </font>
    <font>
      <sz val="11"/>
      <color theme="1"/>
      <name val="Arial"/>
      <family val="2"/>
      <scheme val="major"/>
    </font>
    <font>
      <sz val="11"/>
      <name val="Arial"/>
      <family val="2"/>
      <scheme val="major"/>
    </font>
    <font>
      <b/>
      <sz val="11"/>
      <name val="Arial"/>
      <family val="2"/>
      <scheme val="major"/>
    </font>
    <font>
      <b/>
      <sz val="11"/>
      <color theme="1"/>
      <name val="Arial"/>
      <family val="2"/>
      <scheme val="major"/>
    </font>
    <font>
      <b/>
      <sz val="11"/>
      <color theme="0"/>
      <name val="Arial"/>
      <family val="2"/>
      <scheme val="major"/>
    </font>
    <font>
      <sz val="11"/>
      <name val="Arial"/>
      <family val="2"/>
    </font>
    <font>
      <sz val="11"/>
      <color rgb="FFFF0000"/>
      <name val="Arial"/>
      <family val="2"/>
    </font>
    <font>
      <b/>
      <sz val="11"/>
      <color rgb="FFFF0000"/>
      <name val="Arial"/>
      <family val="2"/>
      <scheme val="major"/>
    </font>
    <font>
      <sz val="11"/>
      <color rgb="FFFF0000"/>
      <name val="Arial"/>
      <family val="2"/>
      <scheme val="major"/>
    </font>
    <font>
      <b/>
      <sz val="11"/>
      <color theme="3"/>
      <name val="Arial"/>
      <family val="2"/>
      <scheme val="major"/>
    </font>
    <font>
      <sz val="12"/>
      <name val="Arial"/>
      <family val="2"/>
      <scheme val="major"/>
    </font>
    <font>
      <b/>
      <sz val="12"/>
      <name val="Arial"/>
      <family val="2"/>
      <scheme val="major"/>
    </font>
    <font>
      <b/>
      <sz val="12"/>
      <color rgb="FF000000"/>
      <name val="Arial"/>
      <family val="2"/>
      <scheme val="major"/>
    </font>
    <font>
      <sz val="11"/>
      <color rgb="FF000000"/>
      <name val="Calibri"/>
      <family val="2"/>
    </font>
    <font>
      <sz val="12"/>
      <color rgb="FF000000"/>
      <name val="Arial"/>
      <family val="2"/>
      <scheme val="major"/>
    </font>
    <font>
      <b/>
      <sz val="12"/>
      <color theme="1"/>
      <name val="Arial"/>
      <family val="2"/>
      <scheme val="major"/>
    </font>
    <font>
      <b/>
      <sz val="12"/>
      <color theme="0"/>
      <name val="Arial"/>
      <family val="2"/>
      <scheme val="major"/>
    </font>
    <font>
      <b/>
      <u/>
      <sz val="12"/>
      <name val="Arial"/>
      <family val="2"/>
      <scheme val="major"/>
    </font>
    <font>
      <u/>
      <sz val="12"/>
      <name val="Arial"/>
      <family val="2"/>
      <scheme val="major"/>
    </font>
    <font>
      <sz val="12"/>
      <color theme="0"/>
      <name val="Arial"/>
      <family val="2"/>
      <scheme val="major"/>
    </font>
    <font>
      <sz val="11"/>
      <color rgb="FF000000"/>
      <name val="Arial"/>
      <family val="2"/>
    </font>
    <font>
      <sz val="12"/>
      <color rgb="FFFF0000"/>
      <name val="Arial"/>
      <family val="2"/>
      <scheme val="major"/>
    </font>
    <font>
      <sz val="12"/>
      <color theme="1"/>
      <name val="Arial"/>
      <family val="2"/>
      <scheme val="major"/>
    </font>
    <font>
      <sz val="12"/>
      <color theme="1"/>
      <name val="Arial"/>
      <family val="2"/>
      <scheme val="minor"/>
    </font>
    <font>
      <i/>
      <sz val="12"/>
      <name val="Arial"/>
      <family val="2"/>
      <scheme val="major"/>
    </font>
    <font>
      <sz val="12"/>
      <color theme="0" tint="-0.249977111117893"/>
      <name val="Arial"/>
      <family val="2"/>
      <scheme val="major"/>
    </font>
    <font>
      <b/>
      <sz val="12"/>
      <color theme="0" tint="-0.249977111117893"/>
      <name val="Arial"/>
      <family val="2"/>
      <scheme val="major"/>
    </font>
    <font>
      <b/>
      <strike/>
      <sz val="11"/>
      <color theme="1"/>
      <name val="Arial"/>
      <family val="2"/>
      <scheme val="major"/>
    </font>
    <font>
      <sz val="10"/>
      <color theme="1"/>
      <name val="Arial Narrow"/>
      <family val="2"/>
    </font>
    <font>
      <b/>
      <sz val="11"/>
      <color theme="1"/>
      <name val="Arial"/>
      <family val="2"/>
      <scheme val="minor"/>
    </font>
    <font>
      <b/>
      <sz val="12"/>
      <color theme="1"/>
      <name val="Arial"/>
      <family val="2"/>
      <scheme val="minor"/>
    </font>
    <font>
      <b/>
      <sz val="11"/>
      <color rgb="FFFF0000"/>
      <name val="Arial"/>
      <family val="2"/>
      <scheme val="minor"/>
    </font>
    <font>
      <sz val="12"/>
      <name val="Arial"/>
      <family val="2"/>
      <scheme val="major"/>
    </font>
    <font>
      <b/>
      <sz val="12"/>
      <color theme="0"/>
      <name val="Arial"/>
      <family val="2"/>
      <scheme val="major"/>
    </font>
    <font>
      <b/>
      <i/>
      <sz val="12"/>
      <name val="Arial"/>
      <family val="2"/>
      <scheme val="major"/>
    </font>
    <font>
      <i/>
      <sz val="12"/>
      <color theme="1"/>
      <name val="Arial"/>
      <family val="2"/>
      <scheme val="minor"/>
    </font>
    <font>
      <sz val="11"/>
      <color theme="1"/>
      <name val="Arial Narrow"/>
      <family val="2"/>
    </font>
    <font>
      <b/>
      <sz val="11"/>
      <color theme="1"/>
      <name val="Arial Narrow"/>
      <family val="2"/>
    </font>
    <font>
      <sz val="11"/>
      <name val="Arial"/>
      <family val="2"/>
      <scheme val="major"/>
    </font>
    <font>
      <sz val="11"/>
      <name val="Arial"/>
      <family val="2"/>
      <scheme val="minor"/>
    </font>
    <font>
      <b/>
      <sz val="11"/>
      <color rgb="FF000000"/>
      <name val="Arial"/>
      <family val="2"/>
      <scheme val="minor"/>
    </font>
    <font>
      <sz val="11"/>
      <color rgb="FFFF0000"/>
      <name val="Arial"/>
      <family val="2"/>
      <scheme val="minor"/>
    </font>
    <font>
      <sz val="11"/>
      <color theme="1"/>
      <name val="Arial"/>
      <family val="2"/>
      <scheme val="major"/>
    </font>
    <font>
      <b/>
      <sz val="13"/>
      <color theme="3"/>
      <name val="Arial"/>
      <family val="2"/>
      <scheme val="minor"/>
    </font>
    <font>
      <i/>
      <sz val="11"/>
      <name val="Arial"/>
      <family val="2"/>
      <scheme val="major"/>
    </font>
    <font>
      <b/>
      <sz val="16"/>
      <color theme="3"/>
      <name val="Arial"/>
      <family val="2"/>
      <scheme val="major"/>
    </font>
    <font>
      <b/>
      <sz val="14"/>
      <color theme="3"/>
      <name val="Arial"/>
      <family val="2"/>
      <scheme val="major"/>
    </font>
    <font>
      <sz val="12"/>
      <name val="Arial"/>
      <family val="2"/>
      <scheme val="major"/>
    </font>
    <font>
      <sz val="12"/>
      <name val="Arial"/>
      <family val="2"/>
      <scheme val="minor"/>
    </font>
    <font>
      <b/>
      <sz val="15"/>
      <color theme="3"/>
      <name val="Arial"/>
      <family val="2"/>
      <scheme val="minor"/>
    </font>
    <font>
      <b/>
      <i/>
      <sz val="15"/>
      <color theme="3"/>
      <name val="Arial"/>
      <family val="2"/>
      <scheme val="minor"/>
    </font>
    <font>
      <b/>
      <u/>
      <sz val="11"/>
      <name val="Arial"/>
      <family val="2"/>
      <scheme val="major"/>
    </font>
    <font>
      <sz val="11"/>
      <color rgb="FF5A6672"/>
      <name val="Arial"/>
      <family val="2"/>
      <scheme val="minor"/>
    </font>
  </fonts>
  <fills count="12">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4"/>
        <bgColor theme="4"/>
      </patternFill>
    </fill>
    <fill>
      <patternFill patternType="solid">
        <fgColor theme="8"/>
        <bgColor indexed="64"/>
      </patternFill>
    </fill>
    <fill>
      <patternFill patternType="solid">
        <fgColor theme="8"/>
        <bgColor theme="8"/>
      </patternFill>
    </fill>
    <fill>
      <patternFill patternType="solid">
        <fgColor theme="4"/>
        <bgColor indexed="64"/>
      </patternFill>
    </fill>
    <fill>
      <patternFill patternType="solid">
        <fgColor theme="9" tint="0.79998168889431442"/>
        <bgColor indexed="64"/>
      </patternFill>
    </fill>
    <fill>
      <patternFill patternType="solid">
        <fgColor theme="9"/>
        <bgColor indexed="64"/>
      </patternFill>
    </fill>
    <fill>
      <patternFill patternType="solid">
        <fgColor theme="0" tint="-4.9989318521683403E-2"/>
        <bgColor indexed="64"/>
      </patternFill>
    </fill>
    <fill>
      <patternFill patternType="solid">
        <fgColor theme="7" tint="0.79998168889431442"/>
        <bgColor indexed="64"/>
      </patternFill>
    </fill>
  </fills>
  <borders count="63">
    <border>
      <left/>
      <right/>
      <top/>
      <bottom/>
      <diagonal/>
    </border>
    <border>
      <left/>
      <right/>
      <top/>
      <bottom style="medium">
        <color theme="4" tint="0.39997558519241921"/>
      </bottom>
      <diagonal/>
    </border>
    <border>
      <left/>
      <right/>
      <top style="thin">
        <color theme="4"/>
      </top>
      <bottom/>
      <diagonal/>
    </border>
    <border>
      <left style="thin">
        <color theme="4"/>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bottom style="thin">
        <color indexed="64"/>
      </bottom>
      <diagonal/>
    </border>
    <border>
      <left/>
      <right/>
      <top style="thin">
        <color auto="1"/>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theme="8"/>
      </left>
      <right/>
      <top style="thin">
        <color theme="8"/>
      </top>
      <bottom/>
      <diagonal/>
    </border>
    <border>
      <left/>
      <right/>
      <top style="thin">
        <color theme="8"/>
      </top>
      <bottom/>
      <diagonal/>
    </border>
    <border>
      <left style="thin">
        <color theme="8"/>
      </left>
      <right/>
      <top style="thin">
        <color indexed="64"/>
      </top>
      <bottom/>
      <diagonal/>
    </border>
    <border>
      <left/>
      <right/>
      <top style="thin">
        <color theme="4"/>
      </top>
      <bottom style="thin">
        <color theme="4"/>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indexed="64"/>
      </left>
      <right/>
      <top/>
      <bottom/>
      <diagonal/>
    </border>
    <border>
      <left style="thin">
        <color indexed="64"/>
      </left>
      <right/>
      <top style="thin">
        <color indexed="64"/>
      </top>
      <bottom/>
      <diagonal/>
    </border>
    <border>
      <left style="thin">
        <color theme="4"/>
      </left>
      <right/>
      <top/>
      <bottom/>
      <diagonal/>
    </border>
    <border>
      <left/>
      <right style="thin">
        <color theme="4"/>
      </right>
      <top/>
      <bottom/>
      <diagonal/>
    </border>
    <border>
      <left/>
      <right style="thin">
        <color indexed="64"/>
      </right>
      <top style="thin">
        <color theme="8"/>
      </top>
      <bottom/>
      <diagonal/>
    </border>
    <border>
      <left/>
      <right style="thin">
        <color indexed="64"/>
      </right>
      <top style="thin">
        <color theme="8"/>
      </top>
      <bottom style="thin">
        <color theme="8"/>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top style="thin">
        <color indexed="64"/>
      </top>
      <bottom style="thin">
        <color indexed="64"/>
      </bottom>
      <diagonal/>
    </border>
    <border>
      <left/>
      <right style="thin">
        <color theme="8"/>
      </right>
      <top style="thin">
        <color theme="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8"/>
      </left>
      <right style="thin">
        <color theme="8"/>
      </right>
      <top style="thin">
        <color theme="8"/>
      </top>
      <bottom/>
      <diagonal/>
    </border>
    <border>
      <left style="thin">
        <color theme="8"/>
      </left>
      <right/>
      <top/>
      <bottom/>
      <diagonal/>
    </border>
    <border>
      <left/>
      <right style="thin">
        <color theme="8"/>
      </right>
      <top/>
      <bottom/>
      <diagonal/>
    </border>
    <border>
      <left style="thin">
        <color theme="8"/>
      </left>
      <right/>
      <top style="thin">
        <color theme="4"/>
      </top>
      <bottom/>
      <diagonal/>
    </border>
    <border>
      <left style="thin">
        <color theme="8"/>
      </left>
      <right/>
      <top style="thin">
        <color theme="4"/>
      </top>
      <bottom style="thin">
        <color theme="8"/>
      </bottom>
      <diagonal/>
    </border>
    <border>
      <left style="thin">
        <color theme="4"/>
      </left>
      <right/>
      <top style="thin">
        <color theme="4"/>
      </top>
      <bottom style="thin">
        <color theme="8"/>
      </bottom>
      <diagonal/>
    </border>
    <border>
      <left/>
      <right/>
      <top style="thin">
        <color theme="8"/>
      </top>
      <bottom style="thin">
        <color indexed="64"/>
      </bottom>
      <diagonal/>
    </border>
    <border>
      <left/>
      <right/>
      <top/>
      <bottom style="thick">
        <color theme="4" tint="0.499984740745262"/>
      </bottom>
      <diagonal/>
    </border>
    <border>
      <left/>
      <right/>
      <top style="thin">
        <color theme="9"/>
      </top>
      <bottom style="thin">
        <color theme="9"/>
      </bottom>
      <diagonal/>
    </border>
    <border>
      <left/>
      <right style="thin">
        <color indexed="64"/>
      </right>
      <top style="thin">
        <color indexed="64"/>
      </top>
      <bottom/>
      <diagonal/>
    </border>
    <border>
      <left style="thin">
        <color indexed="64"/>
      </left>
      <right/>
      <top style="thin">
        <color theme="8"/>
      </top>
      <bottom/>
      <diagonal/>
    </border>
    <border>
      <left style="thin">
        <color indexed="64"/>
      </left>
      <right/>
      <top style="thin">
        <color theme="9"/>
      </top>
      <bottom/>
      <diagonal/>
    </border>
    <border>
      <left/>
      <right style="thin">
        <color indexed="64"/>
      </right>
      <top style="thin">
        <color theme="9"/>
      </top>
      <bottom/>
      <diagonal/>
    </border>
    <border>
      <left style="thin">
        <color indexed="64"/>
      </left>
      <right style="thin">
        <color theme="3"/>
      </right>
      <top style="thin">
        <color theme="3"/>
      </top>
      <bottom style="thin">
        <color indexed="64"/>
      </bottom>
      <diagonal/>
    </border>
    <border>
      <left/>
      <right style="thin">
        <color indexed="64"/>
      </right>
      <top style="thin">
        <color theme="9"/>
      </top>
      <bottom style="thin">
        <color indexed="64"/>
      </bottom>
      <diagonal/>
    </border>
    <border>
      <left style="thin">
        <color theme="4"/>
      </left>
      <right/>
      <top style="thin">
        <color indexed="64"/>
      </top>
      <bottom/>
      <diagonal/>
    </border>
    <border>
      <left style="thin">
        <color theme="3"/>
      </left>
      <right/>
      <top style="thin">
        <color theme="9"/>
      </top>
      <bottom style="thin">
        <color theme="9"/>
      </bottom>
      <diagonal/>
    </border>
    <border>
      <left/>
      <right/>
      <top/>
      <bottom style="thick">
        <color theme="4"/>
      </bottom>
      <diagonal/>
    </border>
    <border>
      <left/>
      <right/>
      <top style="medium">
        <color indexed="64"/>
      </top>
      <bottom/>
      <diagonal/>
    </border>
    <border>
      <left style="medium">
        <color indexed="64"/>
      </left>
      <right/>
      <top style="thin">
        <color theme="9"/>
      </top>
      <bottom/>
      <diagonal/>
    </border>
    <border>
      <left/>
      <right style="medium">
        <color indexed="64"/>
      </right>
      <top style="thin">
        <color theme="9"/>
      </top>
      <bottom/>
      <diagonal/>
    </border>
    <border>
      <left style="medium">
        <color indexed="64"/>
      </left>
      <right/>
      <top style="thin">
        <color theme="9"/>
      </top>
      <bottom style="medium">
        <color indexed="64"/>
      </bottom>
      <diagonal/>
    </border>
    <border>
      <left/>
      <right/>
      <top style="thin">
        <color theme="9"/>
      </top>
      <bottom style="medium">
        <color indexed="64"/>
      </bottom>
      <diagonal/>
    </border>
    <border>
      <left/>
      <right style="medium">
        <color indexed="64"/>
      </right>
      <top style="thin">
        <color theme="9"/>
      </top>
      <bottom style="medium">
        <color indexed="64"/>
      </bottom>
      <diagonal/>
    </border>
  </borders>
  <cellStyleXfs count="14">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5" fillId="0" borderId="0"/>
    <xf numFmtId="0" fontId="1" fillId="0" borderId="0"/>
    <xf numFmtId="0" fontId="11"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9" fillId="0" borderId="0" applyNumberFormat="0" applyBorder="0" applyAlignment="0"/>
    <xf numFmtId="0" fontId="49" fillId="0" borderId="46" applyNumberFormat="0" applyFill="0" applyAlignment="0" applyProtection="0"/>
    <xf numFmtId="0" fontId="55" fillId="0" borderId="56" applyNumberFormat="0" applyFill="0" applyAlignment="0" applyProtection="0"/>
  </cellStyleXfs>
  <cellXfs count="462">
    <xf numFmtId="0" fontId="0" fillId="0" borderId="0" xfId="0"/>
    <xf numFmtId="0" fontId="6" fillId="0" borderId="0" xfId="4" applyFont="1"/>
    <xf numFmtId="0" fontId="7" fillId="0" borderId="0" xfId="4" applyFont="1"/>
    <xf numFmtId="0" fontId="6" fillId="0" borderId="0" xfId="0" applyFont="1"/>
    <xf numFmtId="0" fontId="8" fillId="3" borderId="0" xfId="4" applyFont="1" applyFill="1"/>
    <xf numFmtId="0" fontId="11" fillId="0" borderId="0" xfId="4" applyFont="1"/>
    <xf numFmtId="0" fontId="12" fillId="0" borderId="0" xfId="4" applyFont="1"/>
    <xf numFmtId="0" fontId="13" fillId="3" borderId="0" xfId="4" applyFont="1" applyFill="1"/>
    <xf numFmtId="3" fontId="7" fillId="0" borderId="0" xfId="4" applyNumberFormat="1" applyFont="1" applyFill="1"/>
    <xf numFmtId="3" fontId="7" fillId="0" borderId="0" xfId="4" applyNumberFormat="1" applyFont="1" applyFill="1" applyBorder="1"/>
    <xf numFmtId="0" fontId="7" fillId="0" borderId="0" xfId="4" applyFont="1" applyFill="1" applyBorder="1"/>
    <xf numFmtId="0" fontId="7" fillId="0" borderId="0" xfId="4" applyFont="1" applyFill="1"/>
    <xf numFmtId="0" fontId="10" fillId="4" borderId="0" xfId="0" applyFont="1" applyFill="1" applyBorder="1" applyAlignment="1">
      <alignment wrapText="1"/>
    </xf>
    <xf numFmtId="0" fontId="6" fillId="0" borderId="2" xfId="0" applyFont="1" applyBorder="1"/>
    <xf numFmtId="166" fontId="6" fillId="0" borderId="2" xfId="0" applyNumberFormat="1" applyFont="1" applyFill="1" applyBorder="1"/>
    <xf numFmtId="168" fontId="6" fillId="0" borderId="2" xfId="0" applyNumberFormat="1" applyFont="1" applyFill="1" applyBorder="1"/>
    <xf numFmtId="166" fontId="6" fillId="0" borderId="7" xfId="0" applyNumberFormat="1" applyFont="1" applyBorder="1"/>
    <xf numFmtId="166" fontId="6" fillId="0" borderId="2" xfId="0" applyNumberFormat="1" applyFont="1" applyBorder="1"/>
    <xf numFmtId="0" fontId="1" fillId="0" borderId="0" xfId="0" applyFont="1"/>
    <xf numFmtId="0" fontId="10" fillId="4" borderId="0" xfId="4" applyNumberFormat="1" applyFont="1" applyFill="1" applyBorder="1" applyAlignment="1">
      <alignment wrapText="1"/>
    </xf>
    <xf numFmtId="0" fontId="10" fillId="4" borderId="0" xfId="0" applyFont="1" applyFill="1" applyBorder="1" applyAlignment="1">
      <alignment horizontal="left" wrapText="1"/>
    </xf>
    <xf numFmtId="0" fontId="7" fillId="0" borderId="7" xfId="5" applyNumberFormat="1" applyFont="1" applyBorder="1" applyAlignment="1"/>
    <xf numFmtId="0" fontId="7" fillId="0" borderId="7" xfId="4" applyNumberFormat="1" applyFont="1" applyBorder="1" applyAlignment="1"/>
    <xf numFmtId="3" fontId="7" fillId="0" borderId="2" xfId="4" applyNumberFormat="1" applyFont="1" applyBorder="1" applyAlignment="1"/>
    <xf numFmtId="166" fontId="7" fillId="0" borderId="7" xfId="7" applyNumberFormat="1" applyFont="1" applyBorder="1" applyAlignment="1"/>
    <xf numFmtId="2" fontId="7" fillId="0" borderId="7" xfId="7" applyNumberFormat="1" applyFont="1" applyBorder="1" applyAlignment="1"/>
    <xf numFmtId="0" fontId="7" fillId="0" borderId="2" xfId="5" applyNumberFormat="1" applyFont="1" applyBorder="1" applyAlignment="1"/>
    <xf numFmtId="0" fontId="7" fillId="0" borderId="2" xfId="4" applyNumberFormat="1" applyFont="1" applyBorder="1" applyAlignment="1"/>
    <xf numFmtId="2" fontId="7" fillId="0" borderId="2" xfId="7" applyNumberFormat="1" applyFont="1" applyBorder="1" applyAlignment="1"/>
    <xf numFmtId="166" fontId="7" fillId="0" borderId="2" xfId="7" applyNumberFormat="1" applyFont="1" applyBorder="1" applyAlignment="1"/>
    <xf numFmtId="0" fontId="8" fillId="0" borderId="2" xfId="4" applyNumberFormat="1" applyFont="1" applyBorder="1" applyAlignment="1"/>
    <xf numFmtId="3" fontId="8" fillId="0" borderId="2" xfId="4" applyNumberFormat="1" applyFont="1" applyBorder="1" applyAlignment="1"/>
    <xf numFmtId="2" fontId="7" fillId="0" borderId="7" xfId="0" applyNumberFormat="1" applyFont="1" applyBorder="1"/>
    <xf numFmtId="2" fontId="7" fillId="0" borderId="2" xfId="0" applyNumberFormat="1" applyFont="1" applyBorder="1"/>
    <xf numFmtId="166" fontId="7" fillId="0" borderId="2" xfId="0" applyNumberFormat="1" applyFont="1" applyBorder="1"/>
    <xf numFmtId="0" fontId="6" fillId="0" borderId="0" xfId="0" applyFont="1" applyFill="1"/>
    <xf numFmtId="0" fontId="14" fillId="0" borderId="0" xfId="0" applyFont="1" applyFill="1"/>
    <xf numFmtId="166" fontId="7" fillId="0" borderId="7" xfId="0" applyNumberFormat="1" applyFont="1" applyBorder="1"/>
    <xf numFmtId="0" fontId="15" fillId="0" borderId="0" xfId="3" applyFont="1" applyBorder="1"/>
    <xf numFmtId="168" fontId="6" fillId="0" borderId="0" xfId="0" applyNumberFormat="1" applyFont="1"/>
    <xf numFmtId="166" fontId="6" fillId="0" borderId="0" xfId="0" applyNumberFormat="1" applyFont="1"/>
    <xf numFmtId="0" fontId="9" fillId="0" borderId="8" xfId="0" applyFont="1" applyBorder="1" applyAlignment="1">
      <alignment vertical="center"/>
    </xf>
    <xf numFmtId="0" fontId="9" fillId="0" borderId="9" xfId="0" applyFont="1" applyBorder="1" applyAlignment="1">
      <alignment vertical="center"/>
    </xf>
    <xf numFmtId="0" fontId="6" fillId="0" borderId="10" xfId="0" applyFont="1" applyBorder="1" applyAlignment="1">
      <alignment vertical="center"/>
    </xf>
    <xf numFmtId="168" fontId="6" fillId="0" borderId="0" xfId="0" applyNumberFormat="1" applyFont="1" applyBorder="1" applyAlignment="1">
      <alignment vertical="center"/>
    </xf>
    <xf numFmtId="0" fontId="6" fillId="0" borderId="0" xfId="0" applyFont="1" applyAlignment="1">
      <alignment vertical="center"/>
    </xf>
    <xf numFmtId="0" fontId="6" fillId="0" borderId="0" xfId="0" applyFont="1" applyAlignment="1"/>
    <xf numFmtId="0" fontId="0" fillId="0" borderId="0" xfId="0" applyAlignment="1"/>
    <xf numFmtId="0" fontId="7" fillId="0" borderId="0" xfId="0" applyFont="1" applyAlignment="1"/>
    <xf numFmtId="0" fontId="9" fillId="0" borderId="0" xfId="4" applyFont="1"/>
    <xf numFmtId="0" fontId="6" fillId="0" borderId="0" xfId="4" applyFont="1" applyAlignment="1">
      <alignment horizontal="right"/>
    </xf>
    <xf numFmtId="0" fontId="6" fillId="0" borderId="0" xfId="4" applyFont="1" applyFill="1"/>
    <xf numFmtId="1" fontId="6" fillId="0" borderId="0" xfId="4" applyNumberFormat="1" applyFont="1" applyFill="1"/>
    <xf numFmtId="0" fontId="16" fillId="0" borderId="0" xfId="4" applyFont="1"/>
    <xf numFmtId="0" fontId="16" fillId="0" borderId="0" xfId="4" applyFont="1" applyFill="1" applyProtection="1"/>
    <xf numFmtId="0" fontId="18" fillId="0" borderId="0" xfId="4" applyFont="1" applyFill="1" applyProtection="1"/>
    <xf numFmtId="0" fontId="17" fillId="0" borderId="0" xfId="4" applyFont="1" applyFill="1" applyProtection="1"/>
    <xf numFmtId="0" fontId="17" fillId="0" borderId="0" xfId="11" applyFont="1" applyFill="1" applyProtection="1"/>
    <xf numFmtId="0" fontId="20" fillId="0" borderId="0" xfId="11" applyFont="1" applyFill="1" applyProtection="1"/>
    <xf numFmtId="0" fontId="16" fillId="0" borderId="0" xfId="4" applyFont="1" applyFill="1"/>
    <xf numFmtId="0" fontId="17" fillId="0" borderId="0" xfId="4" applyFont="1" applyFill="1" applyAlignment="1" applyProtection="1">
      <alignment horizontal="center"/>
    </xf>
    <xf numFmtId="0" fontId="21" fillId="0" borderId="0" xfId="4" applyFont="1" applyFill="1" applyAlignment="1" applyProtection="1">
      <alignment horizontal="center"/>
    </xf>
    <xf numFmtId="0" fontId="22" fillId="0" borderId="0" xfId="4" applyFont="1" applyFill="1" applyProtection="1"/>
    <xf numFmtId="0" fontId="22" fillId="0" borderId="0" xfId="4" applyFont="1" applyFill="1" applyAlignment="1" applyProtection="1">
      <alignment wrapText="1"/>
    </xf>
    <xf numFmtId="0" fontId="22" fillId="4" borderId="19" xfId="11" applyFont="1" applyFill="1" applyBorder="1" applyAlignment="1">
      <alignment wrapText="1"/>
    </xf>
    <xf numFmtId="0" fontId="22" fillId="4" borderId="0" xfId="11" applyFont="1" applyFill="1" applyBorder="1" applyAlignment="1">
      <alignment wrapText="1"/>
    </xf>
    <xf numFmtId="0" fontId="22" fillId="4" borderId="20" xfId="11" applyFont="1" applyFill="1" applyBorder="1" applyAlignment="1">
      <alignment wrapText="1"/>
    </xf>
    <xf numFmtId="3" fontId="16" fillId="0" borderId="0" xfId="4" applyNumberFormat="1" applyFont="1" applyFill="1" applyProtection="1"/>
    <xf numFmtId="1" fontId="16" fillId="0" borderId="0" xfId="4" applyNumberFormat="1" applyFont="1" applyFill="1" applyProtection="1"/>
    <xf numFmtId="0" fontId="18" fillId="0" borderId="3" xfId="11" applyFont="1" applyBorder="1"/>
    <xf numFmtId="1" fontId="20" fillId="0" borderId="2" xfId="11" applyNumberFormat="1" applyFont="1" applyBorder="1"/>
    <xf numFmtId="0" fontId="16" fillId="0" borderId="0" xfId="4" applyFont="1" applyFill="1" applyAlignment="1" applyProtection="1">
      <alignment horizontal="right"/>
    </xf>
    <xf numFmtId="0" fontId="18" fillId="0" borderId="5" xfId="11" applyFont="1" applyBorder="1"/>
    <xf numFmtId="3" fontId="17" fillId="0" borderId="0" xfId="4" applyNumberFormat="1" applyFont="1" applyFill="1" applyProtection="1"/>
    <xf numFmtId="0" fontId="18" fillId="0" borderId="0" xfId="11" applyFont="1" applyFill="1" applyProtection="1"/>
    <xf numFmtId="3" fontId="16" fillId="0" borderId="0" xfId="4" applyNumberFormat="1" applyFont="1"/>
    <xf numFmtId="0" fontId="23" fillId="0" borderId="0" xfId="4" applyFont="1" applyFill="1" applyProtection="1"/>
    <xf numFmtId="3" fontId="23" fillId="0" borderId="0" xfId="4" applyNumberFormat="1" applyFont="1" applyFill="1" applyProtection="1"/>
    <xf numFmtId="0" fontId="24" fillId="0" borderId="0" xfId="4" applyFont="1" applyFill="1" applyProtection="1"/>
    <xf numFmtId="3" fontId="22" fillId="0" borderId="0" xfId="4" applyNumberFormat="1" applyFont="1" applyFill="1" applyProtection="1"/>
    <xf numFmtId="170" fontId="16" fillId="0" borderId="0" xfId="9" applyNumberFormat="1" applyFont="1" applyFill="1" applyProtection="1"/>
    <xf numFmtId="1" fontId="16" fillId="0" borderId="0" xfId="4" applyNumberFormat="1" applyFont="1"/>
    <xf numFmtId="168" fontId="16" fillId="0" borderId="0" xfId="4" applyNumberFormat="1" applyFont="1"/>
    <xf numFmtId="173" fontId="16" fillId="0" borderId="0" xfId="4" applyNumberFormat="1" applyFont="1"/>
    <xf numFmtId="174" fontId="16" fillId="0" borderId="0" xfId="4" applyNumberFormat="1" applyFont="1"/>
    <xf numFmtId="3" fontId="16" fillId="0" borderId="0" xfId="4" applyNumberFormat="1" applyFont="1" applyFill="1" applyBorder="1" applyProtection="1"/>
    <xf numFmtId="9" fontId="17" fillId="0" borderId="0" xfId="9" applyFont="1" applyFill="1" applyProtection="1"/>
    <xf numFmtId="0" fontId="22" fillId="0" borderId="3" xfId="4" applyNumberFormat="1" applyFont="1" applyFill="1" applyBorder="1" applyAlignment="1"/>
    <xf numFmtId="0" fontId="25" fillId="0" borderId="0" xfId="4" applyFont="1" applyFill="1"/>
    <xf numFmtId="3" fontId="16" fillId="0" borderId="4" xfId="4" applyNumberFormat="1" applyFont="1" applyFill="1" applyBorder="1" applyAlignment="1">
      <alignment horizontal="right"/>
    </xf>
    <xf numFmtId="0" fontId="16" fillId="0" borderId="3" xfId="4" applyNumberFormat="1" applyFont="1" applyFill="1" applyBorder="1" applyAlignment="1">
      <alignment horizontal="right"/>
    </xf>
    <xf numFmtId="3" fontId="16" fillId="0" borderId="4" xfId="4" applyNumberFormat="1" applyFont="1" applyFill="1" applyBorder="1" applyAlignment="1"/>
    <xf numFmtId="0" fontId="16" fillId="0" borderId="0" xfId="4" applyNumberFormat="1" applyFont="1" applyFill="1" applyBorder="1" applyAlignment="1">
      <alignment horizontal="right"/>
    </xf>
    <xf numFmtId="3" fontId="16" fillId="0" borderId="0" xfId="4" applyNumberFormat="1" applyFont="1" applyFill="1" applyBorder="1" applyAlignment="1"/>
    <xf numFmtId="0" fontId="25" fillId="0" borderId="0" xfId="4" applyFont="1"/>
    <xf numFmtId="3" fontId="16" fillId="0" borderId="0" xfId="4" applyNumberFormat="1" applyFont="1" applyFill="1"/>
    <xf numFmtId="175" fontId="16" fillId="0" borderId="0" xfId="10" applyNumberFormat="1" applyFont="1"/>
    <xf numFmtId="3" fontId="26" fillId="0" borderId="0" xfId="0" applyNumberFormat="1" applyFont="1"/>
    <xf numFmtId="0" fontId="27" fillId="0" borderId="0" xfId="4" applyFont="1"/>
    <xf numFmtId="3" fontId="27" fillId="0" borderId="0" xfId="4" applyNumberFormat="1" applyFont="1"/>
    <xf numFmtId="0" fontId="28" fillId="0" borderId="0" xfId="4" applyFont="1"/>
    <xf numFmtId="0" fontId="29" fillId="0" borderId="0" xfId="0" applyFont="1"/>
    <xf numFmtId="169" fontId="16" fillId="0" borderId="0" xfId="4" applyNumberFormat="1" applyFont="1"/>
    <xf numFmtId="0" fontId="16" fillId="0" borderId="0" xfId="0" applyFont="1" applyAlignment="1">
      <alignment horizontal="left"/>
    </xf>
    <xf numFmtId="0" fontId="16" fillId="0" borderId="0" xfId="4" applyFont="1" applyFill="1" applyBorder="1"/>
    <xf numFmtId="0" fontId="22" fillId="6" borderId="11" xfId="4" applyNumberFormat="1" applyFont="1" applyFill="1" applyBorder="1" applyAlignment="1"/>
    <xf numFmtId="0" fontId="22" fillId="0" borderId="0" xfId="4" applyNumberFormat="1" applyFont="1" applyFill="1" applyBorder="1" applyAlignment="1"/>
    <xf numFmtId="0" fontId="16" fillId="0" borderId="0" xfId="0" applyFont="1" applyFill="1"/>
    <xf numFmtId="0" fontId="17" fillId="0" borderId="0" xfId="4" applyFont="1" applyFill="1" applyBorder="1" applyAlignment="1"/>
    <xf numFmtId="0" fontId="16" fillId="3" borderId="0" xfId="4" applyFont="1" applyFill="1"/>
    <xf numFmtId="0" fontId="22" fillId="6" borderId="0" xfId="4" applyNumberFormat="1" applyFont="1" applyFill="1" applyBorder="1" applyAlignment="1"/>
    <xf numFmtId="0" fontId="22" fillId="6" borderId="0" xfId="4" applyNumberFormat="1" applyFont="1" applyFill="1" applyBorder="1" applyAlignment="1">
      <alignment wrapText="1"/>
    </xf>
    <xf numFmtId="3" fontId="22" fillId="6" borderId="0" xfId="4" applyNumberFormat="1" applyFont="1" applyFill="1" applyBorder="1" applyAlignment="1"/>
    <xf numFmtId="0" fontId="22" fillId="5" borderId="0" xfId="4" applyNumberFormat="1" applyFont="1" applyFill="1" applyBorder="1" applyAlignment="1"/>
    <xf numFmtId="0" fontId="16" fillId="0" borderId="12" xfId="4" applyNumberFormat="1" applyFont="1" applyBorder="1" applyAlignment="1"/>
    <xf numFmtId="3" fontId="16" fillId="0" borderId="12" xfId="4" applyNumberFormat="1" applyFont="1" applyBorder="1" applyAlignment="1"/>
    <xf numFmtId="0" fontId="17" fillId="0" borderId="7" xfId="4" applyNumberFormat="1" applyFont="1" applyBorder="1" applyAlignment="1"/>
    <xf numFmtId="0" fontId="16" fillId="0" borderId="7" xfId="4" applyNumberFormat="1" applyFont="1" applyBorder="1" applyAlignment="1"/>
    <xf numFmtId="3" fontId="17" fillId="0" borderId="7" xfId="4" applyNumberFormat="1" applyFont="1" applyBorder="1" applyAlignment="1"/>
    <xf numFmtId="0" fontId="17" fillId="0" borderId="0" xfId="4" applyFont="1"/>
    <xf numFmtId="0" fontId="31" fillId="0" borderId="0" xfId="4" applyFont="1" applyFill="1" applyBorder="1"/>
    <xf numFmtId="0" fontId="17" fillId="3" borderId="0" xfId="4" applyFont="1" applyFill="1"/>
    <xf numFmtId="0" fontId="27" fillId="3" borderId="0" xfId="4" applyFont="1" applyFill="1"/>
    <xf numFmtId="0" fontId="22" fillId="5" borderId="2" xfId="4" applyNumberFormat="1" applyFont="1" applyFill="1" applyBorder="1" applyAlignment="1"/>
    <xf numFmtId="0" fontId="22" fillId="6" borderId="12" xfId="4" applyNumberFormat="1" applyFont="1" applyFill="1" applyBorder="1" applyAlignment="1">
      <alignment horizontal="left"/>
    </xf>
    <xf numFmtId="0" fontId="22" fillId="6" borderId="12" xfId="4" applyNumberFormat="1" applyFont="1" applyFill="1" applyBorder="1" applyAlignment="1">
      <alignment wrapText="1"/>
    </xf>
    <xf numFmtId="0" fontId="22" fillId="5" borderId="12" xfId="4" applyNumberFormat="1" applyFont="1" applyFill="1" applyBorder="1" applyAlignment="1">
      <alignment horizontal="left" wrapText="1"/>
    </xf>
    <xf numFmtId="0" fontId="22" fillId="6" borderId="12" xfId="4" applyNumberFormat="1" applyFont="1" applyFill="1" applyBorder="1" applyAlignment="1">
      <alignment horizontal="left" wrapText="1"/>
    </xf>
    <xf numFmtId="0" fontId="32" fillId="0" borderId="0" xfId="4" applyFont="1" applyFill="1" applyBorder="1"/>
    <xf numFmtId="0" fontId="28" fillId="0" borderId="7" xfId="5" applyNumberFormat="1" applyFont="1" applyBorder="1" applyAlignment="1"/>
    <xf numFmtId="3" fontId="16" fillId="0" borderId="7" xfId="4" applyNumberFormat="1" applyFont="1" applyBorder="1" applyAlignment="1"/>
    <xf numFmtId="2" fontId="16" fillId="0" borderId="7" xfId="4" applyNumberFormat="1" applyFont="1" applyBorder="1" applyAlignment="1"/>
    <xf numFmtId="166" fontId="16" fillId="0" borderId="7" xfId="4" applyNumberFormat="1" applyFont="1" applyBorder="1" applyAlignment="1"/>
    <xf numFmtId="3" fontId="31" fillId="0" borderId="0" xfId="4" applyNumberFormat="1" applyFont="1" applyFill="1" applyBorder="1"/>
    <xf numFmtId="0" fontId="28" fillId="0" borderId="2" xfId="5" applyNumberFormat="1" applyFont="1" applyBorder="1" applyAlignment="1"/>
    <xf numFmtId="166" fontId="16" fillId="0" borderId="12" xfId="4" applyNumberFormat="1" applyFont="1" applyBorder="1" applyAlignment="1"/>
    <xf numFmtId="0" fontId="16" fillId="0" borderId="2" xfId="4" applyNumberFormat="1" applyFont="1" applyBorder="1" applyAlignment="1"/>
    <xf numFmtId="0" fontId="16" fillId="0" borderId="14" xfId="4" applyNumberFormat="1" applyFont="1" applyBorder="1" applyAlignment="1"/>
    <xf numFmtId="2" fontId="17" fillId="0" borderId="7" xfId="4" applyNumberFormat="1" applyFont="1" applyBorder="1" applyAlignment="1"/>
    <xf numFmtId="166" fontId="17" fillId="0" borderId="7" xfId="4" applyNumberFormat="1" applyFont="1" applyBorder="1" applyAlignment="1"/>
    <xf numFmtId="166" fontId="17" fillId="0" borderId="16" xfId="4" applyNumberFormat="1" applyFont="1" applyBorder="1" applyAlignment="1"/>
    <xf numFmtId="3" fontId="17" fillId="0" borderId="0" xfId="4" applyNumberFormat="1" applyFont="1"/>
    <xf numFmtId="2" fontId="17" fillId="0" borderId="0" xfId="4" applyNumberFormat="1" applyFont="1"/>
    <xf numFmtId="166" fontId="17" fillId="0" borderId="0" xfId="4" applyNumberFormat="1" applyFont="1"/>
    <xf numFmtId="3" fontId="17" fillId="0" borderId="0" xfId="4" applyNumberFormat="1" applyFont="1" applyFill="1"/>
    <xf numFmtId="0" fontId="22" fillId="6" borderId="0" xfId="4" applyNumberFormat="1" applyFont="1" applyFill="1" applyBorder="1" applyAlignment="1">
      <alignment horizontal="center"/>
    </xf>
    <xf numFmtId="0" fontId="22" fillId="6" borderId="17" xfId="4" applyNumberFormat="1" applyFont="1" applyFill="1" applyBorder="1" applyAlignment="1"/>
    <xf numFmtId="3" fontId="17" fillId="0" borderId="18" xfId="4" applyNumberFormat="1" applyFont="1" applyBorder="1" applyAlignment="1"/>
    <xf numFmtId="0" fontId="28" fillId="0" borderId="12" xfId="5" applyNumberFormat="1" applyFont="1" applyBorder="1" applyAlignment="1"/>
    <xf numFmtId="169" fontId="17" fillId="0" borderId="12" xfId="8" applyNumberFormat="1" applyFont="1" applyBorder="1"/>
    <xf numFmtId="169" fontId="17" fillId="0" borderId="12" xfId="9" applyNumberFormat="1" applyFont="1" applyBorder="1" applyAlignment="1"/>
    <xf numFmtId="0" fontId="16" fillId="3" borderId="0" xfId="4" applyFont="1" applyFill="1" applyBorder="1"/>
    <xf numFmtId="0" fontId="28" fillId="3" borderId="0" xfId="4" applyFont="1" applyFill="1" applyBorder="1"/>
    <xf numFmtId="0" fontId="28" fillId="0" borderId="0" xfId="4" applyFont="1" applyFill="1" applyBorder="1"/>
    <xf numFmtId="0" fontId="16" fillId="0" borderId="0" xfId="4" applyFont="1" applyFill="1" applyBorder="1" applyAlignment="1">
      <alignment wrapText="1"/>
    </xf>
    <xf numFmtId="0" fontId="16" fillId="0" borderId="0" xfId="4" applyFont="1" applyFill="1" applyBorder="1" applyAlignment="1">
      <alignment horizontal="left"/>
    </xf>
    <xf numFmtId="3" fontId="16" fillId="0" borderId="0" xfId="4" applyNumberFormat="1" applyFont="1" applyFill="1" applyBorder="1"/>
    <xf numFmtId="3" fontId="28" fillId="0" borderId="0" xfId="4" applyNumberFormat="1" applyFont="1" applyFill="1" applyBorder="1"/>
    <xf numFmtId="0" fontId="17" fillId="0" borderId="0" xfId="4" applyFont="1" applyFill="1" applyBorder="1"/>
    <xf numFmtId="0" fontId="21" fillId="3" borderId="0" xfId="4" applyFont="1" applyFill="1" applyBorder="1"/>
    <xf numFmtId="0" fontId="22" fillId="0" borderId="6" xfId="4" applyFont="1" applyFill="1" applyBorder="1" applyAlignment="1">
      <alignment wrapText="1"/>
    </xf>
    <xf numFmtId="0" fontId="21" fillId="0" borderId="0" xfId="4" applyFont="1" applyFill="1" applyBorder="1"/>
    <xf numFmtId="166" fontId="28" fillId="0" borderId="0" xfId="4" applyNumberFormat="1" applyFont="1" applyFill="1" applyBorder="1"/>
    <xf numFmtId="2" fontId="28" fillId="0" borderId="0" xfId="4" applyNumberFormat="1" applyFont="1" applyFill="1" applyBorder="1"/>
    <xf numFmtId="3" fontId="21" fillId="0" borderId="0" xfId="4" applyNumberFormat="1" applyFont="1" applyFill="1" applyBorder="1"/>
    <xf numFmtId="166" fontId="21" fillId="0" borderId="0" xfId="4" applyNumberFormat="1" applyFont="1" applyFill="1" applyBorder="1"/>
    <xf numFmtId="2" fontId="21" fillId="0" borderId="0" xfId="4" applyNumberFormat="1" applyFont="1" applyFill="1" applyBorder="1"/>
    <xf numFmtId="0" fontId="21" fillId="0" borderId="0" xfId="4" applyFont="1"/>
    <xf numFmtId="9" fontId="28" fillId="0" borderId="0" xfId="4" applyNumberFormat="1" applyFont="1"/>
    <xf numFmtId="3" fontId="28" fillId="0" borderId="0" xfId="4" applyNumberFormat="1" applyFont="1"/>
    <xf numFmtId="1" fontId="28" fillId="0" borderId="0" xfId="4" applyNumberFormat="1" applyFont="1"/>
    <xf numFmtId="0" fontId="28" fillId="0" borderId="0" xfId="4" applyFont="1" applyAlignment="1">
      <alignment horizontal="right"/>
    </xf>
    <xf numFmtId="0" fontId="28" fillId="0" borderId="0" xfId="4" applyFont="1" applyFill="1"/>
    <xf numFmtId="1" fontId="28" fillId="0" borderId="0" xfId="4" applyNumberFormat="1" applyFont="1" applyFill="1"/>
    <xf numFmtId="9" fontId="21" fillId="0" borderId="0" xfId="9" applyFont="1" applyFill="1" applyBorder="1"/>
    <xf numFmtId="3" fontId="6" fillId="0" borderId="0" xfId="0" applyNumberFormat="1" applyFont="1" applyAlignment="1">
      <alignment horizontal="right"/>
    </xf>
    <xf numFmtId="0" fontId="16" fillId="0" borderId="0" xfId="4" applyFont="1" applyAlignment="1">
      <alignment wrapText="1"/>
    </xf>
    <xf numFmtId="0" fontId="22" fillId="0" borderId="0" xfId="4" applyNumberFormat="1" applyFont="1" applyFill="1" applyBorder="1" applyAlignment="1">
      <alignment wrapText="1"/>
    </xf>
    <xf numFmtId="3" fontId="17" fillId="0" borderId="21" xfId="4" applyNumberFormat="1" applyFont="1" applyBorder="1" applyAlignment="1"/>
    <xf numFmtId="3" fontId="17" fillId="0" borderId="22" xfId="4" applyNumberFormat="1" applyFont="1" applyBorder="1" applyAlignment="1"/>
    <xf numFmtId="0" fontId="17" fillId="0" borderId="0" xfId="0" applyNumberFormat="1" applyFont="1" applyFill="1" applyBorder="1" applyAlignment="1"/>
    <xf numFmtId="0" fontId="22" fillId="6" borderId="0" xfId="4" applyNumberFormat="1" applyFont="1" applyFill="1" applyBorder="1" applyAlignment="1">
      <alignment horizontal="right" wrapText="1"/>
    </xf>
    <xf numFmtId="0" fontId="22" fillId="6" borderId="0" xfId="4" applyNumberFormat="1" applyFont="1" applyFill="1" applyBorder="1" applyAlignment="1">
      <alignment horizontal="right"/>
    </xf>
    <xf numFmtId="0" fontId="8" fillId="3" borderId="0" xfId="4" applyFont="1" applyFill="1" applyAlignment="1"/>
    <xf numFmtId="0" fontId="10" fillId="2" borderId="0" xfId="0" applyFont="1" applyFill="1" applyAlignment="1"/>
    <xf numFmtId="165" fontId="9" fillId="0" borderId="0" xfId="0" applyNumberFormat="1" applyFont="1" applyBorder="1" applyAlignment="1"/>
    <xf numFmtId="165" fontId="6" fillId="0" borderId="0" xfId="0" applyNumberFormat="1" applyFont="1" applyBorder="1" applyAlignment="1"/>
    <xf numFmtId="165" fontId="6" fillId="0" borderId="0" xfId="0" applyNumberFormat="1" applyFont="1" applyAlignment="1"/>
    <xf numFmtId="0" fontId="9" fillId="0" borderId="0" xfId="0" applyFont="1" applyAlignment="1"/>
    <xf numFmtId="165" fontId="9" fillId="0" borderId="0" xfId="0" applyNumberFormat="1" applyFont="1" applyFill="1" applyBorder="1" applyAlignment="1"/>
    <xf numFmtId="0" fontId="0" fillId="0" borderId="0" xfId="0" applyFont="1"/>
    <xf numFmtId="3" fontId="7" fillId="0" borderId="0" xfId="0" applyNumberFormat="1" applyFont="1" applyBorder="1" applyAlignment="1"/>
    <xf numFmtId="0" fontId="33" fillId="3" borderId="0" xfId="4" applyFont="1" applyFill="1" applyAlignment="1">
      <alignment horizontal="right"/>
    </xf>
    <xf numFmtId="0" fontId="14" fillId="0" borderId="0" xfId="2" applyFont="1" applyFill="1"/>
    <xf numFmtId="0" fontId="27" fillId="0" borderId="0" xfId="4" applyFont="1" applyFill="1" applyBorder="1"/>
    <xf numFmtId="0" fontId="6" fillId="0" borderId="3" xfId="0" applyFont="1" applyFill="1" applyBorder="1" applyAlignment="1"/>
    <xf numFmtId="3" fontId="6" fillId="0" borderId="4" xfId="0" applyNumberFormat="1" applyFont="1" applyFill="1" applyBorder="1" applyAlignment="1"/>
    <xf numFmtId="0" fontId="4" fillId="2" borderId="0" xfId="0" applyFont="1" applyFill="1" applyAlignment="1">
      <alignment horizontal="right"/>
    </xf>
    <xf numFmtId="3" fontId="6" fillId="0" borderId="0" xfId="0" applyNumberFormat="1" applyFont="1" applyFill="1" applyBorder="1" applyAlignment="1"/>
    <xf numFmtId="3" fontId="9" fillId="0" borderId="4" xfId="0" applyNumberFormat="1" applyFont="1" applyFill="1" applyBorder="1" applyAlignment="1"/>
    <xf numFmtId="0" fontId="34" fillId="0" borderId="0" xfId="0" applyFont="1"/>
    <xf numFmtId="172" fontId="34" fillId="0" borderId="0" xfId="0" applyNumberFormat="1" applyFont="1"/>
    <xf numFmtId="0" fontId="10" fillId="4" borderId="23" xfId="4" applyNumberFormat="1" applyFont="1" applyFill="1" applyBorder="1" applyAlignment="1">
      <alignment horizontal="left"/>
    </xf>
    <xf numFmtId="0" fontId="10" fillId="4" borderId="24" xfId="4" applyNumberFormat="1" applyFont="1" applyFill="1" applyBorder="1" applyAlignment="1">
      <alignment horizontal="left"/>
    </xf>
    <xf numFmtId="0" fontId="7" fillId="0" borderId="3" xfId="5" applyNumberFormat="1" applyFont="1" applyBorder="1" applyAlignment="1"/>
    <xf numFmtId="0" fontId="7" fillId="0" borderId="3" xfId="4" applyNumberFormat="1" applyFont="1" applyBorder="1" applyAlignment="1"/>
    <xf numFmtId="3" fontId="16" fillId="0" borderId="0" xfId="4" applyNumberFormat="1" applyFont="1" applyBorder="1" applyAlignment="1"/>
    <xf numFmtId="0" fontId="35" fillId="8" borderId="0" xfId="0" applyFont="1" applyFill="1"/>
    <xf numFmtId="0" fontId="36" fillId="0" borderId="0" xfId="0" applyFont="1"/>
    <xf numFmtId="0" fontId="9" fillId="0" borderId="3" xfId="0" applyFont="1" applyFill="1" applyBorder="1" applyAlignment="1"/>
    <xf numFmtId="0" fontId="34" fillId="0" borderId="0" xfId="0" applyFont="1" applyAlignment="1">
      <alignment horizontal="left"/>
    </xf>
    <xf numFmtId="3" fontId="7" fillId="0" borderId="7" xfId="4" applyNumberFormat="1" applyFont="1" applyBorder="1" applyAlignment="1"/>
    <xf numFmtId="1" fontId="7" fillId="0" borderId="7" xfId="0" applyNumberFormat="1" applyFont="1" applyBorder="1" applyAlignment="1"/>
    <xf numFmtId="167" fontId="7" fillId="0" borderId="7" xfId="6" applyNumberFormat="1" applyFont="1" applyBorder="1" applyAlignment="1"/>
    <xf numFmtId="1" fontId="7" fillId="0" borderId="2" xfId="0" applyNumberFormat="1" applyFont="1" applyBorder="1" applyAlignment="1"/>
    <xf numFmtId="167" fontId="7" fillId="0" borderId="2" xfId="6" applyNumberFormat="1" applyFont="1" applyBorder="1" applyAlignment="1"/>
    <xf numFmtId="0" fontId="7" fillId="0" borderId="0" xfId="4" applyNumberFormat="1" applyFont="1" applyBorder="1" applyAlignment="1"/>
    <xf numFmtId="3" fontId="7" fillId="0" borderId="0" xfId="4" applyNumberFormat="1" applyFont="1" applyBorder="1" applyAlignment="1"/>
    <xf numFmtId="167" fontId="7" fillId="0" borderId="0" xfId="6" applyNumberFormat="1" applyFont="1" applyBorder="1" applyAlignment="1"/>
    <xf numFmtId="166" fontId="7" fillId="0" borderId="0" xfId="4" applyNumberFormat="1" applyFont="1" applyBorder="1" applyAlignment="1"/>
    <xf numFmtId="0" fontId="9" fillId="3" borderId="0" xfId="4" applyFont="1" applyFill="1"/>
    <xf numFmtId="0" fontId="8" fillId="3" borderId="0" xfId="4" applyNumberFormat="1" applyFont="1" applyFill="1" applyBorder="1" applyAlignment="1"/>
    <xf numFmtId="3" fontId="8" fillId="3" borderId="0" xfId="4" applyNumberFormat="1" applyFont="1" applyFill="1" applyBorder="1" applyAlignment="1"/>
    <xf numFmtId="167" fontId="8" fillId="3" borderId="0" xfId="6" applyNumberFormat="1" applyFont="1" applyFill="1" applyBorder="1" applyAlignment="1"/>
    <xf numFmtId="166" fontId="8" fillId="3" borderId="0" xfId="4" applyNumberFormat="1" applyFont="1" applyFill="1" applyBorder="1" applyAlignment="1"/>
    <xf numFmtId="0" fontId="13" fillId="3" borderId="0" xfId="4" applyNumberFormat="1" applyFont="1" applyFill="1" applyBorder="1" applyAlignment="1"/>
    <xf numFmtId="0" fontId="13" fillId="0" borderId="0" xfId="0" applyFont="1" applyFill="1"/>
    <xf numFmtId="0" fontId="7" fillId="0" borderId="0" xfId="2" applyFont="1" applyFill="1"/>
    <xf numFmtId="0" fontId="7" fillId="0" borderId="0" xfId="0" applyFont="1"/>
    <xf numFmtId="0" fontId="13" fillId="0" borderId="0" xfId="0" applyFont="1"/>
    <xf numFmtId="0" fontId="37" fillId="8" borderId="0" xfId="0" applyFont="1" applyFill="1"/>
    <xf numFmtId="0" fontId="22" fillId="6" borderId="12" xfId="4" applyNumberFormat="1" applyFont="1" applyFill="1" applyBorder="1" applyAlignment="1"/>
    <xf numFmtId="3" fontId="22" fillId="6" borderId="12" xfId="4" applyNumberFormat="1" applyFont="1" applyFill="1" applyBorder="1" applyAlignment="1"/>
    <xf numFmtId="0" fontId="22" fillId="5" borderId="12" xfId="4" applyNumberFormat="1" applyFont="1" applyFill="1" applyBorder="1" applyAlignment="1"/>
    <xf numFmtId="0" fontId="22" fillId="6" borderId="26" xfId="4" applyNumberFormat="1" applyFont="1" applyFill="1" applyBorder="1" applyAlignment="1"/>
    <xf numFmtId="0" fontId="16" fillId="8" borderId="0" xfId="4" applyFont="1" applyFill="1"/>
    <xf numFmtId="0" fontId="39" fillId="5" borderId="0" xfId="4" applyNumberFormat="1" applyFont="1" applyFill="1" applyAlignment="1">
      <alignment horizontal="left" wrapText="1"/>
    </xf>
    <xf numFmtId="3" fontId="38" fillId="0" borderId="0" xfId="4" applyNumberFormat="1" applyFont="1" applyFill="1" applyBorder="1" applyAlignment="1"/>
    <xf numFmtId="3" fontId="17" fillId="0" borderId="0" xfId="4" applyNumberFormat="1" applyFont="1" applyFill="1" applyBorder="1" applyAlignment="1"/>
    <xf numFmtId="0" fontId="41" fillId="0" borderId="0" xfId="0" applyFont="1" applyFill="1"/>
    <xf numFmtId="0" fontId="6" fillId="0" borderId="0" xfId="0" applyFont="1" applyBorder="1"/>
    <xf numFmtId="0" fontId="0" fillId="0" borderId="0" xfId="0" applyBorder="1"/>
    <xf numFmtId="0" fontId="7" fillId="0" borderId="0" xfId="0" applyFont="1" applyFill="1" applyBorder="1"/>
    <xf numFmtId="0" fontId="14" fillId="0" borderId="0" xfId="0" applyFont="1" applyFill="1" applyBorder="1"/>
    <xf numFmtId="0" fontId="7" fillId="0" borderId="0" xfId="4" applyFont="1" applyAlignment="1">
      <alignment wrapText="1"/>
    </xf>
    <xf numFmtId="0" fontId="42" fillId="8" borderId="0" xfId="0" applyFont="1" applyFill="1"/>
    <xf numFmtId="0" fontId="43" fillId="0" borderId="0" xfId="0" applyFont="1" applyFill="1" applyAlignment="1">
      <alignment horizontal="right"/>
    </xf>
    <xf numFmtId="0" fontId="42" fillId="0" borderId="0" xfId="0" applyFont="1"/>
    <xf numFmtId="0" fontId="42" fillId="0" borderId="0" xfId="0" applyFont="1" applyAlignment="1">
      <alignment horizontal="left"/>
    </xf>
    <xf numFmtId="172" fontId="42" fillId="0" borderId="0" xfId="0" applyNumberFormat="1" applyFont="1" applyAlignment="1">
      <alignment horizontal="left"/>
    </xf>
    <xf numFmtId="172" fontId="42" fillId="0" borderId="0" xfId="0" applyNumberFormat="1" applyFont="1"/>
    <xf numFmtId="0" fontId="6" fillId="0" borderId="0" xfId="0" applyFont="1" applyFill="1" applyAlignment="1"/>
    <xf numFmtId="175" fontId="6" fillId="0" borderId="0" xfId="10" applyNumberFormat="1" applyFont="1" applyFill="1"/>
    <xf numFmtId="0" fontId="7" fillId="0" borderId="29" xfId="4" applyNumberFormat="1" applyFont="1" applyBorder="1" applyAlignment="1"/>
    <xf numFmtId="0" fontId="8" fillId="0" borderId="30" xfId="4" applyNumberFormat="1" applyFont="1" applyBorder="1" applyAlignment="1"/>
    <xf numFmtId="3" fontId="9" fillId="0" borderId="30" xfId="0" applyNumberFormat="1" applyFont="1" applyBorder="1"/>
    <xf numFmtId="3" fontId="0" fillId="0" borderId="0" xfId="0" applyNumberFormat="1" applyFont="1"/>
    <xf numFmtId="3" fontId="7" fillId="0" borderId="0" xfId="4" applyNumberFormat="1" applyFont="1"/>
    <xf numFmtId="3" fontId="0" fillId="0" borderId="0" xfId="0" applyNumberFormat="1" applyAlignment="1"/>
    <xf numFmtId="1" fontId="27" fillId="0" borderId="0" xfId="4" applyNumberFormat="1" applyFont="1"/>
    <xf numFmtId="0" fontId="7" fillId="0" borderId="8" xfId="0" applyFont="1" applyFill="1" applyBorder="1" applyAlignment="1">
      <alignment vertical="center"/>
    </xf>
    <xf numFmtId="168" fontId="7" fillId="0" borderId="9" xfId="0" applyNumberFormat="1" applyFont="1" applyFill="1" applyBorder="1" applyAlignment="1">
      <alignment vertical="center"/>
    </xf>
    <xf numFmtId="0" fontId="10" fillId="4" borderId="31" xfId="0" applyFont="1" applyFill="1" applyBorder="1" applyAlignment="1">
      <alignment vertical="center"/>
    </xf>
    <xf numFmtId="0" fontId="10" fillId="4" borderId="32" xfId="0" applyFont="1" applyFill="1" applyBorder="1" applyAlignment="1">
      <alignment vertical="center"/>
    </xf>
    <xf numFmtId="0" fontId="6" fillId="0" borderId="31" xfId="0" applyFont="1" applyBorder="1" applyAlignment="1">
      <alignment vertical="center"/>
    </xf>
    <xf numFmtId="168" fontId="6" fillId="0" borderId="32" xfId="0" applyNumberFormat="1" applyFont="1" applyBorder="1" applyAlignment="1">
      <alignment vertical="center"/>
    </xf>
    <xf numFmtId="0" fontId="44" fillId="0" borderId="8" xfId="0" applyFont="1" applyFill="1" applyBorder="1" applyAlignment="1">
      <alignment vertical="center"/>
    </xf>
    <xf numFmtId="168" fontId="44" fillId="0" borderId="9" xfId="0" applyNumberFormat="1" applyFont="1" applyFill="1" applyBorder="1" applyAlignment="1">
      <alignment vertical="center"/>
    </xf>
    <xf numFmtId="0" fontId="6" fillId="0" borderId="32" xfId="0" applyFont="1" applyBorder="1" applyAlignment="1">
      <alignment vertical="center"/>
    </xf>
    <xf numFmtId="168" fontId="6" fillId="0" borderId="35" xfId="0" applyNumberFormat="1" applyFont="1" applyBorder="1" applyAlignment="1">
      <alignment vertical="center"/>
    </xf>
    <xf numFmtId="0" fontId="6" fillId="0" borderId="33" xfId="0" applyFont="1" applyBorder="1" applyAlignment="1">
      <alignment vertical="center"/>
    </xf>
    <xf numFmtId="168" fontId="6" fillId="0" borderId="34" xfId="0" applyNumberFormat="1" applyFont="1" applyBorder="1" applyAlignment="1">
      <alignment vertical="center"/>
    </xf>
    <xf numFmtId="0" fontId="14" fillId="0" borderId="0" xfId="0" applyFont="1"/>
    <xf numFmtId="0" fontId="45" fillId="0" borderId="0" xfId="0" applyFont="1"/>
    <xf numFmtId="0" fontId="30" fillId="0" borderId="27" xfId="4" applyNumberFormat="1" applyFont="1" applyFill="1" applyBorder="1" applyAlignment="1">
      <alignment wrapText="1"/>
    </xf>
    <xf numFmtId="169" fontId="30" fillId="0" borderId="25" xfId="8" applyNumberFormat="1" applyFont="1" applyFill="1" applyBorder="1"/>
    <xf numFmtId="170" fontId="40" fillId="0" borderId="28" xfId="4" applyNumberFormat="1" applyFont="1" applyFill="1" applyBorder="1" applyAlignment="1"/>
    <xf numFmtId="3" fontId="46" fillId="0" borderId="0" xfId="0" applyNumberFormat="1" applyFont="1"/>
    <xf numFmtId="0" fontId="48" fillId="0" borderId="0" xfId="0" applyFont="1" applyAlignment="1"/>
    <xf numFmtId="165" fontId="7" fillId="0" borderId="0" xfId="0" applyNumberFormat="1" applyFont="1" applyBorder="1" applyAlignment="1"/>
    <xf numFmtId="165" fontId="7" fillId="0" borderId="0" xfId="0" applyNumberFormat="1" applyFont="1" applyFill="1" applyBorder="1" applyAlignment="1"/>
    <xf numFmtId="0" fontId="47" fillId="0" borderId="0" xfId="0" applyFont="1"/>
    <xf numFmtId="3" fontId="29" fillId="0" borderId="0" xfId="0" applyNumberFormat="1" applyFont="1"/>
    <xf numFmtId="3" fontId="16" fillId="0" borderId="37" xfId="4" applyNumberFormat="1" applyFont="1" applyBorder="1" applyAlignment="1"/>
    <xf numFmtId="0" fontId="9" fillId="0" borderId="0" xfId="4" applyFont="1" applyFill="1"/>
    <xf numFmtId="175" fontId="9" fillId="0" borderId="0" xfId="10" applyNumberFormat="1" applyFont="1" applyFill="1" applyAlignment="1">
      <alignment horizontal="right"/>
    </xf>
    <xf numFmtId="0" fontId="13" fillId="0" borderId="0" xfId="4" applyFont="1" applyBorder="1"/>
    <xf numFmtId="0" fontId="7" fillId="3" borderId="0" xfId="4" applyFont="1" applyFill="1"/>
    <xf numFmtId="0" fontId="7" fillId="3" borderId="0" xfId="4" applyNumberFormat="1" applyFont="1" applyFill="1" applyBorder="1" applyAlignment="1"/>
    <xf numFmtId="167" fontId="8" fillId="0" borderId="2" xfId="6" applyNumberFormat="1" applyFont="1" applyBorder="1" applyAlignment="1"/>
    <xf numFmtId="171" fontId="7" fillId="0" borderId="7" xfId="4" applyNumberFormat="1" applyFont="1" applyBorder="1" applyAlignment="1"/>
    <xf numFmtId="171" fontId="7" fillId="0" borderId="2" xfId="4" applyNumberFormat="1" applyFont="1" applyBorder="1" applyAlignment="1"/>
    <xf numFmtId="171" fontId="8" fillId="0" borderId="2" xfId="4" applyNumberFormat="1" applyFont="1" applyBorder="1" applyAlignment="1"/>
    <xf numFmtId="3" fontId="17" fillId="0" borderId="42" xfId="4" applyNumberFormat="1" applyFont="1" applyBorder="1" applyAlignment="1"/>
    <xf numFmtId="3" fontId="17" fillId="0" borderId="3" xfId="4" applyNumberFormat="1" applyFont="1" applyBorder="1" applyAlignment="1"/>
    <xf numFmtId="3" fontId="17" fillId="0" borderId="39" xfId="4" applyNumberFormat="1" applyFont="1" applyBorder="1" applyAlignment="1"/>
    <xf numFmtId="3" fontId="17" fillId="0" borderId="43" xfId="4" applyNumberFormat="1" applyFont="1" applyBorder="1" applyAlignment="1"/>
    <xf numFmtId="3" fontId="17" fillId="0" borderId="44" xfId="4" applyNumberFormat="1" applyFont="1" applyBorder="1" applyAlignment="1"/>
    <xf numFmtId="3" fontId="22" fillId="9" borderId="36" xfId="4" applyNumberFormat="1" applyFont="1" applyFill="1" applyBorder="1" applyAlignment="1"/>
    <xf numFmtId="3" fontId="22" fillId="9" borderId="37" xfId="4" applyNumberFormat="1" applyFont="1" applyFill="1" applyBorder="1" applyAlignment="1"/>
    <xf numFmtId="3" fontId="25" fillId="9" borderId="38" xfId="4" applyNumberFormat="1" applyFont="1" applyFill="1" applyBorder="1" applyAlignment="1"/>
    <xf numFmtId="3" fontId="22" fillId="5" borderId="36" xfId="4" applyNumberFormat="1" applyFont="1" applyFill="1" applyBorder="1" applyAlignment="1"/>
    <xf numFmtId="3" fontId="22" fillId="5" borderId="37" xfId="4" applyNumberFormat="1" applyFont="1" applyFill="1" applyBorder="1" applyAlignment="1"/>
    <xf numFmtId="0" fontId="47" fillId="0" borderId="0" xfId="0" applyFont="1" applyFill="1"/>
    <xf numFmtId="0" fontId="0" fillId="0" borderId="0" xfId="0" applyFill="1"/>
    <xf numFmtId="167" fontId="7" fillId="0" borderId="7" xfId="4" applyNumberFormat="1" applyFont="1" applyBorder="1" applyAlignment="1"/>
    <xf numFmtId="166" fontId="7" fillId="0" borderId="7" xfId="4" applyNumberFormat="1" applyFont="1" applyBorder="1" applyAlignment="1"/>
    <xf numFmtId="0" fontId="6" fillId="0" borderId="7" xfId="4" applyNumberFormat="1" applyFont="1" applyBorder="1" applyAlignment="1"/>
    <xf numFmtId="167" fontId="7" fillId="0" borderId="2" xfId="4" applyNumberFormat="1" applyFont="1" applyBorder="1" applyAlignment="1"/>
    <xf numFmtId="166" fontId="7" fillId="0" borderId="2" xfId="4" applyNumberFormat="1" applyFont="1" applyBorder="1" applyAlignment="1"/>
    <xf numFmtId="0" fontId="6" fillId="0" borderId="2" xfId="4" applyNumberFormat="1" applyFont="1" applyBorder="1" applyAlignment="1"/>
    <xf numFmtId="167" fontId="8" fillId="0" borderId="2" xfId="4" applyNumberFormat="1" applyFont="1" applyBorder="1" applyAlignment="1"/>
    <xf numFmtId="166" fontId="8" fillId="0" borderId="2" xfId="4" applyNumberFormat="1" applyFont="1" applyBorder="1" applyAlignment="1"/>
    <xf numFmtId="2" fontId="7" fillId="0" borderId="7" xfId="4" applyNumberFormat="1" applyFont="1" applyBorder="1" applyAlignment="1"/>
    <xf numFmtId="2" fontId="7" fillId="0" borderId="2" xfId="4" applyNumberFormat="1" applyFont="1" applyBorder="1" applyAlignment="1"/>
    <xf numFmtId="0" fontId="10" fillId="4" borderId="0" xfId="4" applyNumberFormat="1" applyFont="1" applyFill="1" applyBorder="1" applyAlignment="1"/>
    <xf numFmtId="0" fontId="10" fillId="4" borderId="0" xfId="4" applyNumberFormat="1" applyFont="1" applyFill="1" applyBorder="1" applyAlignment="1">
      <alignment horizontal="center"/>
    </xf>
    <xf numFmtId="0" fontId="10" fillId="4" borderId="0" xfId="4" applyNumberFormat="1" applyFont="1" applyFill="1" applyBorder="1" applyAlignment="1">
      <alignment horizontal="center" wrapText="1"/>
    </xf>
    <xf numFmtId="0" fontId="6" fillId="0" borderId="7" xfId="5" applyNumberFormat="1" applyFont="1" applyBorder="1" applyAlignment="1"/>
    <xf numFmtId="0" fontId="6" fillId="0" borderId="2" xfId="5" applyNumberFormat="1" applyFont="1" applyBorder="1" applyAlignment="1"/>
    <xf numFmtId="0" fontId="10" fillId="4" borderId="6" xfId="4" applyNumberFormat="1" applyFont="1" applyFill="1" applyBorder="1" applyAlignment="1">
      <alignment wrapText="1"/>
    </xf>
    <xf numFmtId="49" fontId="10" fillId="4" borderId="0" xfId="4" applyNumberFormat="1" applyFont="1" applyFill="1" applyBorder="1" applyAlignment="1">
      <alignment wrapText="1"/>
    </xf>
    <xf numFmtId="3" fontId="16" fillId="0" borderId="45" xfId="4" applyNumberFormat="1" applyFont="1" applyBorder="1" applyAlignment="1"/>
    <xf numFmtId="169" fontId="21" fillId="0" borderId="2" xfId="9" applyNumberFormat="1" applyFont="1" applyBorder="1"/>
    <xf numFmtId="3" fontId="28" fillId="0" borderId="2" xfId="4" applyNumberFormat="1" applyFont="1" applyBorder="1" applyAlignment="1"/>
    <xf numFmtId="3" fontId="21" fillId="0" borderId="2" xfId="4" applyNumberFormat="1" applyFont="1" applyBorder="1" applyAlignment="1"/>
    <xf numFmtId="0" fontId="28" fillId="0" borderId="0" xfId="4" applyNumberFormat="1" applyFont="1" applyBorder="1" applyAlignment="1"/>
    <xf numFmtId="0" fontId="21" fillId="0" borderId="0" xfId="4" applyNumberFormat="1" applyFont="1" applyBorder="1" applyAlignment="1"/>
    <xf numFmtId="172" fontId="28" fillId="0" borderId="0" xfId="4" applyNumberFormat="1" applyFont="1" applyBorder="1" applyAlignment="1"/>
    <xf numFmtId="3" fontId="21" fillId="0" borderId="0" xfId="4" applyNumberFormat="1" applyFont="1" applyBorder="1" applyAlignment="1"/>
    <xf numFmtId="0" fontId="28" fillId="0" borderId="0" xfId="4" applyFont="1" applyBorder="1" applyAlignment="1">
      <alignment horizontal="right"/>
    </xf>
    <xf numFmtId="0" fontId="6" fillId="0" borderId="0" xfId="4" applyFont="1" applyBorder="1" applyAlignment="1">
      <alignment horizontal="right"/>
    </xf>
    <xf numFmtId="0" fontId="28" fillId="0" borderId="2" xfId="4" applyNumberFormat="1" applyFont="1" applyBorder="1" applyAlignment="1"/>
    <xf numFmtId="0" fontId="22" fillId="4" borderId="0" xfId="4" applyNumberFormat="1" applyFont="1" applyFill="1" applyBorder="1" applyAlignment="1"/>
    <xf numFmtId="0" fontId="22" fillId="6" borderId="40" xfId="0" applyNumberFormat="1" applyFont="1" applyFill="1" applyBorder="1" applyAlignment="1" applyProtection="1">
      <alignment horizontal="left" wrapText="1"/>
    </xf>
    <xf numFmtId="0" fontId="22" fillId="6" borderId="0" xfId="0" applyNumberFormat="1" applyFont="1" applyFill="1" applyBorder="1" applyAlignment="1" applyProtection="1">
      <alignment horizontal="right"/>
    </xf>
    <xf numFmtId="0" fontId="22" fillId="6" borderId="41" xfId="0" applyNumberFormat="1" applyFont="1" applyFill="1" applyBorder="1" applyAlignment="1" applyProtection="1">
      <alignment horizontal="right"/>
    </xf>
    <xf numFmtId="3" fontId="7" fillId="0" borderId="7" xfId="4" applyNumberFormat="1" applyFont="1" applyFill="1" applyBorder="1" applyAlignment="1"/>
    <xf numFmtId="3" fontId="7" fillId="0" borderId="2" xfId="4" applyNumberFormat="1" applyFont="1" applyFill="1" applyBorder="1" applyAlignment="1"/>
    <xf numFmtId="3" fontId="8" fillId="0" borderId="2" xfId="4" applyNumberFormat="1" applyFont="1" applyFill="1" applyBorder="1" applyAlignment="1"/>
    <xf numFmtId="0" fontId="49" fillId="3" borderId="46" xfId="12" applyFill="1"/>
    <xf numFmtId="0" fontId="49" fillId="3" borderId="46" xfId="12" applyFill="1" applyAlignment="1">
      <alignment horizontal="left"/>
    </xf>
    <xf numFmtId="0" fontId="16" fillId="0" borderId="13" xfId="4" applyNumberFormat="1" applyFont="1" applyBorder="1" applyAlignment="1"/>
    <xf numFmtId="0" fontId="16" fillId="0" borderId="11" xfId="4" applyNumberFormat="1" applyFont="1" applyBorder="1" applyAlignment="1"/>
    <xf numFmtId="0" fontId="16" fillId="0" borderId="15" xfId="4" applyNumberFormat="1" applyFont="1" applyBorder="1" applyAlignment="1"/>
    <xf numFmtId="0" fontId="16" fillId="0" borderId="16" xfId="4" applyNumberFormat="1" applyFont="1" applyBorder="1" applyAlignment="1"/>
    <xf numFmtId="0" fontId="49" fillId="3" borderId="46" xfId="12" applyNumberFormat="1" applyFill="1" applyAlignment="1"/>
    <xf numFmtId="0" fontId="20" fillId="0" borderId="0" xfId="4" applyFont="1" applyFill="1" applyProtection="1"/>
    <xf numFmtId="0" fontId="16" fillId="0" borderId="0" xfId="11" applyFont="1" applyFill="1" applyProtection="1"/>
    <xf numFmtId="3" fontId="0" fillId="0" borderId="0" xfId="0" applyNumberFormat="1"/>
    <xf numFmtId="3" fontId="6" fillId="0" borderId="2" xfId="0" applyNumberFormat="1" applyFont="1" applyFill="1" applyBorder="1" applyAlignment="1"/>
    <xf numFmtId="3" fontId="16" fillId="0" borderId="37" xfId="4" applyNumberFormat="1" applyFont="1" applyFill="1" applyBorder="1" applyAlignment="1"/>
    <xf numFmtId="0" fontId="6" fillId="0" borderId="0" xfId="0" applyFont="1" applyFill="1" applyBorder="1" applyAlignment="1"/>
    <xf numFmtId="0" fontId="9" fillId="0" borderId="0" xfId="0" applyFont="1" applyFill="1" applyBorder="1" applyAlignment="1"/>
    <xf numFmtId="3" fontId="9" fillId="0" borderId="0" xfId="0" applyNumberFormat="1" applyFont="1" applyFill="1" applyBorder="1" applyAlignment="1"/>
    <xf numFmtId="3" fontId="17" fillId="0" borderId="15" xfId="4" applyNumberFormat="1" applyFont="1" applyBorder="1" applyAlignment="1"/>
    <xf numFmtId="0" fontId="16" fillId="0" borderId="0" xfId="4" applyFont="1" applyBorder="1"/>
    <xf numFmtId="0" fontId="16" fillId="0" borderId="0" xfId="4" applyFont="1" applyBorder="1" applyAlignment="1">
      <alignment wrapText="1"/>
    </xf>
    <xf numFmtId="0" fontId="50" fillId="3" borderId="0" xfId="4" applyFont="1" applyFill="1"/>
    <xf numFmtId="0" fontId="7" fillId="0" borderId="0" xfId="0" applyFont="1" applyFill="1"/>
    <xf numFmtId="0" fontId="6" fillId="0" borderId="0" xfId="4" applyFont="1" applyAlignment="1">
      <alignment wrapText="1"/>
    </xf>
    <xf numFmtId="0" fontId="22" fillId="0" borderId="0" xfId="4" applyFont="1" applyFill="1" applyBorder="1" applyAlignment="1">
      <alignment wrapText="1"/>
    </xf>
    <xf numFmtId="0" fontId="28" fillId="0" borderId="0" xfId="4" applyFont="1" applyAlignment="1">
      <alignment horizontal="right" wrapText="1"/>
    </xf>
    <xf numFmtId="0" fontId="6" fillId="0" borderId="0" xfId="4" applyFont="1" applyAlignment="1">
      <alignment horizontal="right" wrapText="1"/>
    </xf>
    <xf numFmtId="0" fontId="0" fillId="0" borderId="0" xfId="0" applyAlignment="1">
      <alignment wrapText="1"/>
    </xf>
    <xf numFmtId="0" fontId="51" fillId="0" borderId="0" xfId="2" applyFont="1"/>
    <xf numFmtId="0" fontId="52" fillId="0" borderId="0" xfId="2" applyFont="1"/>
    <xf numFmtId="0" fontId="52" fillId="0" borderId="0" xfId="2" applyFont="1" applyFill="1"/>
    <xf numFmtId="0" fontId="35" fillId="3" borderId="0" xfId="0" applyFont="1" applyFill="1" applyAlignment="1"/>
    <xf numFmtId="0" fontId="35" fillId="0" borderId="0" xfId="0" applyFont="1" applyAlignment="1"/>
    <xf numFmtId="2" fontId="35" fillId="0" borderId="0" xfId="0" applyNumberFormat="1" applyFont="1" applyAlignment="1"/>
    <xf numFmtId="3" fontId="53" fillId="0" borderId="37" xfId="4" applyNumberFormat="1" applyFont="1" applyFill="1" applyBorder="1" applyAlignment="1"/>
    <xf numFmtId="3" fontId="53" fillId="0" borderId="38" xfId="4" applyNumberFormat="1" applyFont="1" applyFill="1" applyBorder="1" applyAlignment="1"/>
    <xf numFmtId="167" fontId="0" fillId="0" borderId="0" xfId="0" applyNumberFormat="1" applyAlignment="1"/>
    <xf numFmtId="4" fontId="17" fillId="0" borderId="7" xfId="4" applyNumberFormat="1" applyFont="1" applyBorder="1" applyAlignment="1"/>
    <xf numFmtId="4" fontId="16" fillId="0" borderId="7" xfId="4" applyNumberFormat="1" applyFont="1" applyBorder="1" applyAlignment="1"/>
    <xf numFmtId="4" fontId="17" fillId="0" borderId="0" xfId="4" applyNumberFormat="1" applyFont="1" applyBorder="1" applyAlignment="1"/>
    <xf numFmtId="0" fontId="10" fillId="7" borderId="37" xfId="0" applyFont="1" applyFill="1" applyBorder="1" applyAlignment="1">
      <alignment horizontal="left" wrapText="1"/>
    </xf>
    <xf numFmtId="175" fontId="6" fillId="0" borderId="37" xfId="10" applyNumberFormat="1" applyFont="1" applyBorder="1"/>
    <xf numFmtId="3" fontId="6" fillId="0" borderId="37" xfId="0" applyNumberFormat="1" applyFont="1" applyBorder="1"/>
    <xf numFmtId="3" fontId="9" fillId="0" borderId="37" xfId="0" applyNumberFormat="1" applyFont="1" applyBorder="1"/>
    <xf numFmtId="175" fontId="9" fillId="0" borderId="47" xfId="10" applyNumberFormat="1" applyFont="1" applyBorder="1"/>
    <xf numFmtId="0" fontId="30" fillId="0" borderId="0" xfId="4" applyNumberFormat="1" applyFont="1" applyFill="1" applyBorder="1" applyAlignment="1">
      <alignment wrapText="1"/>
    </xf>
    <xf numFmtId="169" fontId="30" fillId="0" borderId="0" xfId="8" applyNumberFormat="1" applyFont="1" applyFill="1" applyBorder="1"/>
    <xf numFmtId="170" fontId="40" fillId="0" borderId="0" xfId="4" applyNumberFormat="1" applyFont="1" applyFill="1" applyBorder="1" applyAlignment="1"/>
    <xf numFmtId="175" fontId="7" fillId="0" borderId="0" xfId="10" applyNumberFormat="1" applyFont="1"/>
    <xf numFmtId="1" fontId="9" fillId="0" borderId="37" xfId="0" applyNumberFormat="1" applyFont="1" applyBorder="1"/>
    <xf numFmtId="170" fontId="22" fillId="0" borderId="0" xfId="4" applyNumberFormat="1" applyFont="1" applyFill="1" applyBorder="1" applyAlignment="1"/>
    <xf numFmtId="170" fontId="25" fillId="0" borderId="0" xfId="4" applyNumberFormat="1" applyFont="1" applyFill="1" applyBorder="1"/>
    <xf numFmtId="170" fontId="16" fillId="0" borderId="0" xfId="8" applyNumberFormat="1" applyFont="1" applyFill="1" applyBorder="1"/>
    <xf numFmtId="170" fontId="16" fillId="0" borderId="0" xfId="4" applyNumberFormat="1" applyFont="1" applyFill="1" applyBorder="1"/>
    <xf numFmtId="170" fontId="28" fillId="0" borderId="0" xfId="4" applyNumberFormat="1" applyFont="1" applyFill="1" applyBorder="1"/>
    <xf numFmtId="0" fontId="10" fillId="2" borderId="0" xfId="4" applyFont="1" applyFill="1" applyAlignment="1">
      <alignment wrapText="1"/>
    </xf>
    <xf numFmtId="0" fontId="17" fillId="0" borderId="18" xfId="4" applyNumberFormat="1" applyFont="1" applyBorder="1" applyAlignment="1"/>
    <xf numFmtId="3" fontId="16" fillId="0" borderId="21" xfId="4" applyNumberFormat="1" applyFont="1" applyBorder="1" applyAlignment="1"/>
    <xf numFmtId="0" fontId="16" fillId="0" borderId="49" xfId="4" applyNumberFormat="1" applyFont="1" applyBorder="1" applyAlignment="1">
      <alignment horizontal="left" wrapText="1"/>
    </xf>
    <xf numFmtId="0" fontId="54" fillId="0" borderId="0" xfId="0" applyFont="1" applyFill="1"/>
    <xf numFmtId="0" fontId="28" fillId="0" borderId="18" xfId="4" applyNumberFormat="1" applyFont="1" applyFill="1" applyBorder="1" applyAlignment="1">
      <alignment wrapText="1"/>
    </xf>
    <xf numFmtId="169" fontId="16" fillId="0" borderId="7" xfId="8" applyNumberFormat="1" applyFont="1" applyFill="1" applyBorder="1"/>
    <xf numFmtId="9" fontId="16" fillId="0" borderId="7" xfId="9" applyFont="1" applyFill="1" applyBorder="1"/>
    <xf numFmtId="169" fontId="16" fillId="0" borderId="48" xfId="8" applyNumberFormat="1" applyFont="1" applyFill="1" applyBorder="1"/>
    <xf numFmtId="169" fontId="34" fillId="0" borderId="0" xfId="9" applyNumberFormat="1" applyFont="1"/>
    <xf numFmtId="0" fontId="10" fillId="5" borderId="18" xfId="0" applyFont="1" applyFill="1" applyBorder="1" applyAlignment="1">
      <alignment horizontal="left" wrapText="1"/>
    </xf>
    <xf numFmtId="3" fontId="10" fillId="5" borderId="48" xfId="4" applyNumberFormat="1" applyFont="1" applyFill="1" applyBorder="1" applyAlignment="1">
      <alignment wrapText="1"/>
    </xf>
    <xf numFmtId="175" fontId="9" fillId="0" borderId="50" xfId="10" applyNumberFormat="1" applyFont="1" applyFill="1" applyBorder="1"/>
    <xf numFmtId="165" fontId="9" fillId="0" borderId="51" xfId="0" applyNumberFormat="1" applyFont="1" applyFill="1" applyBorder="1"/>
    <xf numFmtId="175" fontId="9" fillId="0" borderId="52" xfId="10" applyNumberFormat="1" applyFont="1" applyFill="1" applyBorder="1"/>
    <xf numFmtId="165" fontId="9" fillId="0" borderId="53" xfId="0" applyNumberFormat="1" applyFont="1" applyFill="1" applyBorder="1"/>
    <xf numFmtId="4" fontId="17" fillId="0" borderId="0" xfId="4" applyNumberFormat="1" applyFont="1" applyFill="1" applyBorder="1"/>
    <xf numFmtId="4" fontId="28" fillId="0" borderId="0" xfId="4" applyNumberFormat="1" applyFont="1" applyFill="1" applyBorder="1"/>
    <xf numFmtId="166" fontId="34" fillId="0" borderId="0" xfId="9" applyNumberFormat="1" applyFont="1"/>
    <xf numFmtId="165" fontId="6" fillId="0" borderId="0" xfId="0" applyNumberFormat="1" applyFont="1" applyFill="1" applyBorder="1" applyAlignment="1"/>
    <xf numFmtId="165" fontId="47" fillId="0" borderId="0" xfId="0" applyNumberFormat="1" applyFont="1" applyAlignment="1"/>
    <xf numFmtId="3" fontId="6" fillId="0" borderId="37" xfId="0" applyNumberFormat="1" applyFont="1" applyFill="1" applyBorder="1"/>
    <xf numFmtId="165" fontId="6" fillId="0" borderId="37" xfId="0" applyNumberFormat="1" applyFont="1" applyBorder="1"/>
    <xf numFmtId="3" fontId="9" fillId="0" borderId="47" xfId="0" applyNumberFormat="1" applyFont="1" applyBorder="1"/>
    <xf numFmtId="165" fontId="9" fillId="0" borderId="30" xfId="0" applyNumberFormat="1" applyFont="1" applyBorder="1"/>
    <xf numFmtId="0" fontId="10" fillId="4" borderId="3" xfId="4" applyNumberFormat="1" applyFont="1" applyFill="1" applyBorder="1" applyAlignment="1">
      <alignment horizontal="left"/>
    </xf>
    <xf numFmtId="0" fontId="10" fillId="4" borderId="2" xfId="4" applyNumberFormat="1" applyFont="1" applyFill="1" applyBorder="1" applyAlignment="1">
      <alignment horizontal="left"/>
    </xf>
    <xf numFmtId="0" fontId="10" fillId="4" borderId="2" xfId="4" applyNumberFormat="1" applyFont="1" applyFill="1" applyBorder="1" applyAlignment="1">
      <alignment horizontal="left" wrapText="1"/>
    </xf>
    <xf numFmtId="0" fontId="7" fillId="0" borderId="54" xfId="5" applyNumberFormat="1" applyFont="1" applyBorder="1" applyAlignment="1"/>
    <xf numFmtId="0" fontId="8" fillId="0" borderId="7" xfId="4" applyNumberFormat="1" applyFont="1" applyBorder="1" applyAlignment="1"/>
    <xf numFmtId="175" fontId="6" fillId="0" borderId="7" xfId="10" applyNumberFormat="1" applyFont="1" applyBorder="1"/>
    <xf numFmtId="3" fontId="6" fillId="0" borderId="7" xfId="0" applyNumberFormat="1" applyFont="1" applyBorder="1"/>
    <xf numFmtId="1" fontId="9" fillId="0" borderId="30" xfId="0" applyNumberFormat="1" applyFont="1" applyBorder="1"/>
    <xf numFmtId="3" fontId="9" fillId="0" borderId="55" xfId="0" applyNumberFormat="1" applyFont="1" applyBorder="1"/>
    <xf numFmtId="0" fontId="55" fillId="3" borderId="56" xfId="13" applyFill="1"/>
    <xf numFmtId="3" fontId="55" fillId="3" borderId="56" xfId="13" applyNumberFormat="1" applyFill="1"/>
    <xf numFmtId="175" fontId="6" fillId="10" borderId="37" xfId="10" applyNumberFormat="1" applyFont="1" applyFill="1" applyBorder="1"/>
    <xf numFmtId="3" fontId="6" fillId="10" borderId="37" xfId="0" applyNumberFormat="1" applyFont="1" applyFill="1" applyBorder="1"/>
    <xf numFmtId="175" fontId="9" fillId="10" borderId="47" xfId="10" applyNumberFormat="1" applyFont="1" applyFill="1" applyBorder="1"/>
    <xf numFmtId="0" fontId="55" fillId="3" borderId="0" xfId="13" applyFill="1" applyBorder="1"/>
    <xf numFmtId="0" fontId="10" fillId="2" borderId="31" xfId="4" applyFont="1" applyFill="1" applyBorder="1" applyAlignment="1">
      <alignment wrapText="1"/>
    </xf>
    <xf numFmtId="0" fontId="10" fillId="2" borderId="57" xfId="4" applyFont="1" applyFill="1" applyBorder="1" applyAlignment="1">
      <alignment wrapText="1"/>
    </xf>
    <xf numFmtId="0" fontId="10" fillId="2" borderId="35" xfId="4" applyFont="1" applyFill="1" applyBorder="1" applyAlignment="1">
      <alignment wrapText="1"/>
    </xf>
    <xf numFmtId="3" fontId="6" fillId="0" borderId="58" xfId="0" applyNumberFormat="1" applyFont="1" applyFill="1" applyBorder="1"/>
    <xf numFmtId="3" fontId="6" fillId="0" borderId="59" xfId="0" applyNumberFormat="1" applyFont="1" applyFill="1" applyBorder="1"/>
    <xf numFmtId="175" fontId="9" fillId="0" borderId="61" xfId="10" applyNumberFormat="1" applyFont="1" applyFill="1" applyBorder="1"/>
    <xf numFmtId="175" fontId="9" fillId="0" borderId="62" xfId="10" applyNumberFormat="1" applyFont="1" applyFill="1" applyBorder="1"/>
    <xf numFmtId="175" fontId="14" fillId="0" borderId="0" xfId="10" applyNumberFormat="1" applyFont="1"/>
    <xf numFmtId="175" fontId="7" fillId="0" borderId="0" xfId="4" applyNumberFormat="1" applyFont="1"/>
    <xf numFmtId="4" fontId="7" fillId="0" borderId="0" xfId="4" applyNumberFormat="1" applyFont="1"/>
    <xf numFmtId="3" fontId="9" fillId="0" borderId="60" xfId="10" applyNumberFormat="1" applyFont="1" applyFill="1" applyBorder="1"/>
    <xf numFmtId="0" fontId="0" fillId="0" borderId="0" xfId="0" applyBorder="1" applyAlignment="1"/>
    <xf numFmtId="2" fontId="35" fillId="0" borderId="0" xfId="0" applyNumberFormat="1" applyFont="1" applyBorder="1" applyAlignment="1"/>
    <xf numFmtId="175" fontId="9" fillId="0" borderId="0" xfId="0" applyNumberFormat="1" applyFont="1" applyAlignment="1"/>
    <xf numFmtId="175" fontId="6" fillId="0" borderId="0" xfId="10" applyNumberFormat="1" applyFont="1" applyAlignment="1"/>
    <xf numFmtId="165" fontId="6" fillId="0" borderId="0" xfId="0" applyNumberFormat="1" applyFont="1" applyFill="1" applyAlignment="1"/>
    <xf numFmtId="0" fontId="7" fillId="11" borderId="0" xfId="0" applyFont="1" applyFill="1" applyAlignment="1"/>
    <xf numFmtId="175" fontId="6" fillId="11" borderId="0" xfId="10" applyNumberFormat="1" applyFont="1" applyFill="1" applyAlignment="1"/>
    <xf numFmtId="0" fontId="6" fillId="11" borderId="0" xfId="0" applyFont="1" applyFill="1" applyAlignment="1"/>
    <xf numFmtId="0" fontId="47" fillId="0" borderId="0" xfId="0" applyFont="1" applyAlignment="1"/>
    <xf numFmtId="0" fontId="56" fillId="3" borderId="0" xfId="13" applyFont="1" applyFill="1" applyBorder="1"/>
    <xf numFmtId="0" fontId="58" fillId="0" borderId="0" xfId="0" applyFont="1" applyAlignment="1">
      <alignment horizontal="left" vertical="center" wrapText="1"/>
    </xf>
    <xf numFmtId="0" fontId="55" fillId="0" borderId="56" xfId="13" applyFill="1"/>
    <xf numFmtId="0" fontId="8" fillId="0" borderId="0" xfId="4" applyFont="1" applyAlignment="1">
      <alignment horizontal="left" vertical="center" wrapText="1"/>
    </xf>
    <xf numFmtId="0" fontId="8" fillId="0" borderId="0" xfId="4" applyFont="1" applyAlignment="1">
      <alignment vertical="top" wrapText="1"/>
    </xf>
    <xf numFmtId="0" fontId="7" fillId="0" borderId="0" xfId="4" applyFont="1" applyAlignment="1">
      <alignment horizontal="left" wrapText="1"/>
    </xf>
    <xf numFmtId="0" fontId="7" fillId="0" borderId="0" xfId="0" applyFont="1" applyAlignment="1">
      <alignment horizontal="left" wrapText="1"/>
    </xf>
    <xf numFmtId="0" fontId="0" fillId="0" borderId="0" xfId="0" applyFont="1" applyAlignment="1">
      <alignment horizontal="left" wrapText="1"/>
    </xf>
    <xf numFmtId="0" fontId="16" fillId="0" borderId="0" xfId="0" applyFont="1" applyFill="1" applyAlignment="1">
      <alignment horizontal="left" wrapText="1"/>
    </xf>
    <xf numFmtId="0" fontId="16" fillId="0" borderId="0" xfId="4" applyFont="1" applyAlignment="1">
      <alignment horizontal="left" wrapText="1"/>
    </xf>
  </cellXfs>
  <cellStyles count="14">
    <cellStyle name="Erotin 2" xfId="1"/>
    <cellStyle name="Normaali" xfId="0" builtinId="0"/>
    <cellStyle name="Normaali 11" xfId="7"/>
    <cellStyle name="Normaali 2" xfId="4"/>
    <cellStyle name="Normaali 2 2 2" xfId="11"/>
    <cellStyle name="Normaali 5" xfId="6"/>
    <cellStyle name="Normaali 9" xfId="5"/>
    <cellStyle name="Otsikko" xfId="2" builtinId="15"/>
    <cellStyle name="Otsikko 1" xfId="13" builtinId="16"/>
    <cellStyle name="Otsikko 2" xfId="12" builtinId="17"/>
    <cellStyle name="Otsikko 3" xfId="3" builtinId="18"/>
    <cellStyle name="Pilkku" xfId="10" builtinId="3"/>
    <cellStyle name="Prosenttia" xfId="9" builtinId="5"/>
    <cellStyle name="Prosenttia 2" xfId="8"/>
  </cellStyles>
  <dxfs count="370">
    <dxf>
      <font>
        <b val="0"/>
        <i val="0"/>
        <strike val="0"/>
        <condense val="0"/>
        <extend val="0"/>
        <outline val="0"/>
        <shadow val="0"/>
        <u val="none"/>
        <vertAlign val="baseline"/>
        <sz val="12"/>
        <color auto="1"/>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theme="0"/>
        <name val="Arial"/>
        <scheme val="major"/>
      </font>
    </dxf>
    <dxf>
      <border outline="0">
        <bottom style="thin">
          <color rgb="FF5B9BD5"/>
        </bottom>
      </border>
    </dxf>
    <dxf>
      <font>
        <strike val="0"/>
        <outline val="0"/>
        <shadow val="0"/>
        <u val="none"/>
        <vertAlign val="baseline"/>
        <sz val="12"/>
        <color theme="0"/>
        <name val="Arial"/>
        <scheme val="major"/>
      </font>
    </dxf>
    <dxf>
      <font>
        <b val="0"/>
        <i val="0"/>
        <strike val="0"/>
        <condense val="0"/>
        <extend val="0"/>
        <outline val="0"/>
        <shadow val="0"/>
        <u val="none"/>
        <vertAlign val="baseline"/>
        <sz val="12"/>
        <color auto="1"/>
        <name val="Arial"/>
        <scheme val="major"/>
      </font>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dxf>
    <dxf>
      <font>
        <strike val="0"/>
        <outline val="0"/>
        <shadow val="0"/>
        <u val="none"/>
        <vertAlign val="baseline"/>
        <sz val="12"/>
        <color theme="0"/>
        <name val="Arial"/>
        <scheme val="major"/>
      </font>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border outline="0">
        <top style="thin">
          <color rgb="FF5B9BD5"/>
        </top>
      </border>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solid">
          <fgColor theme="4"/>
          <bgColor theme="4"/>
        </patternFill>
      </fill>
      <alignment horizontal="general" vertical="bottom" textRotation="0" wrapText="1" indent="0" justifyLastLine="0" shrinkToFit="0" readingOrder="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auto="1"/>
        </patternFill>
      </fill>
      <protection locked="1" hidden="0"/>
    </dxf>
    <dxf>
      <font>
        <strike val="0"/>
        <outline val="0"/>
        <shadow val="0"/>
        <vertAlign val="baseline"/>
        <sz val="12"/>
        <name val="Calibri Light"/>
        <scheme val="none"/>
      </font>
      <fill>
        <patternFill patternType="none">
          <fgColor rgb="FF000000"/>
          <bgColor auto="1"/>
        </patternFill>
      </fill>
      <protection locked="1" hidden="0"/>
    </dxf>
    <dxf>
      <font>
        <b/>
        <i val="0"/>
        <strike val="0"/>
        <condense val="0"/>
        <extend val="0"/>
        <outline val="0"/>
        <shadow val="0"/>
        <u val="none"/>
        <vertAlign val="baseline"/>
        <sz val="12"/>
        <color theme="0"/>
        <name val="Arial"/>
        <scheme val="major"/>
      </font>
      <fill>
        <patternFill patternType="none">
          <fgColor indexed="64"/>
          <bgColor auto="1"/>
        </patternFill>
      </fill>
      <alignment horizontal="general" vertical="bottom" textRotation="0" wrapText="1" indent="0" justifyLastLine="0" shrinkToFit="0" readingOrder="0"/>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none">
          <fgColor indexed="64"/>
          <bgColor indexed="65"/>
        </patternFill>
      </fill>
      <protection locked="1" hidden="0"/>
    </dxf>
    <dxf>
      <font>
        <b val="0"/>
        <i val="0"/>
        <strike val="0"/>
        <condense val="0"/>
        <extend val="0"/>
        <outline val="0"/>
        <shadow val="0"/>
        <u val="none"/>
        <vertAlign val="baseline"/>
        <sz val="11"/>
        <color auto="1"/>
        <name val="Arial"/>
        <scheme val="major"/>
      </font>
      <numFmt numFmtId="168" formatCode="0.0000"/>
      <fill>
        <patternFill patternType="none">
          <fgColor indexed="64"/>
          <bgColor auto="1"/>
        </patternFill>
      </fill>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auto="1"/>
        <name val="Arial"/>
        <scheme val="major"/>
      </font>
      <fill>
        <patternFill patternType="none">
          <fgColor indexed="64"/>
          <bgColor auto="1"/>
        </patternFill>
      </fill>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auto="1"/>
        <name val="Arial"/>
        <scheme val="major"/>
      </font>
      <fill>
        <patternFill patternType="none">
          <fgColor indexed="64"/>
          <bgColor auto="1"/>
        </patternFill>
      </fill>
    </dxf>
    <dxf>
      <border outline="0">
        <bottom style="medium">
          <color indexed="64"/>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Arial"/>
        <scheme val="major"/>
      </font>
      <numFmt numFmtId="168" formatCode="0.0000"/>
      <alignment horizontal="general" vertical="center" textRotation="0" wrapText="0"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right style="medium">
          <color indexed="64"/>
        </right>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scheme val="major"/>
      </font>
    </dxf>
    <dxf>
      <border outline="0">
        <bottom style="medium">
          <color indexed="64"/>
        </bottom>
      </border>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theme="1"/>
        <name val="Arial"/>
        <scheme val="major"/>
      </font>
      <numFmt numFmtId="166" formatCode="0.000"/>
      <border diagonalUp="0" diagonalDown="0">
        <left/>
        <right/>
        <top style="thin">
          <color auto="1"/>
        </top>
        <bottom/>
        <vertical/>
        <horizontal/>
      </border>
    </dxf>
    <dxf>
      <font>
        <b val="0"/>
        <i val="0"/>
        <strike val="0"/>
        <condense val="0"/>
        <extend val="0"/>
        <outline val="0"/>
        <shadow val="0"/>
        <u val="none"/>
        <vertAlign val="baseline"/>
        <sz val="11"/>
        <color theme="1"/>
        <name val="Arial"/>
        <scheme val="major"/>
      </font>
      <numFmt numFmtId="166" formatCode="0.000"/>
      <border diagonalUp="0" diagonalDown="0">
        <left/>
        <right/>
        <top style="thin">
          <color auto="1"/>
        </top>
        <bottom/>
        <vertical/>
        <horizontal/>
      </border>
    </dxf>
    <dxf>
      <font>
        <b val="0"/>
        <i val="0"/>
        <strike val="0"/>
        <condense val="0"/>
        <extend val="0"/>
        <outline val="0"/>
        <shadow val="0"/>
        <u val="none"/>
        <vertAlign val="baseline"/>
        <sz val="11"/>
        <color theme="1"/>
        <name val="Arial"/>
        <scheme val="major"/>
      </font>
      <numFmt numFmtId="166" formatCode="0.00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8" formatCode="0.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8" formatCode="0.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theme="1"/>
        <name val="Arial"/>
        <scheme val="major"/>
      </font>
    </dxf>
    <dxf>
      <font>
        <b/>
        <i val="0"/>
        <strike val="0"/>
        <condense val="0"/>
        <extend val="0"/>
        <outline val="0"/>
        <shadow val="0"/>
        <u val="none"/>
        <vertAlign val="baseline"/>
        <sz val="11"/>
        <color theme="0"/>
        <name val="Arial"/>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71"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rder>
    </dxf>
    <dxf>
      <font>
        <b val="0"/>
        <i val="0"/>
        <strike val="0"/>
        <condense val="0"/>
        <extend val="0"/>
        <outline val="0"/>
        <shadow val="0"/>
        <u val="none"/>
        <vertAlign val="baseline"/>
        <sz val="12"/>
        <color theme="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4"/>
          <bgColor theme="4"/>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style="thin">
          <color theme="8"/>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border>
    </dxf>
    <dxf>
      <border outline="0">
        <left style="thin">
          <color theme="8"/>
        </left>
        <right style="thin">
          <color theme="8"/>
        </right>
        <top style="thin">
          <color theme="8"/>
        </top>
        <bottom style="thin">
          <color theme="8"/>
        </bottom>
      </border>
    </dxf>
    <dxf>
      <font>
        <b/>
        <i val="0"/>
        <strike val="0"/>
        <condense val="0"/>
        <extend val="0"/>
        <outline val="0"/>
        <shadow val="0"/>
        <u val="none"/>
        <vertAlign val="baseline"/>
        <sz val="12"/>
        <color theme="0"/>
        <name val="Arial"/>
        <scheme val="major"/>
      </font>
      <alignment horizontal="general" vertical="bottom" textRotation="0" wrapText="0" indent="0" justifyLastLine="0" shrinkToFit="0" readingOrder="0"/>
    </dxf>
    <dxf>
      <font>
        <strike val="0"/>
        <outline val="0"/>
        <shadow val="0"/>
        <u val="none"/>
        <vertAlign val="baseline"/>
        <sz val="12"/>
        <color theme="0"/>
        <name val="Arial"/>
        <scheme val="major"/>
      </font>
      <alignment horizontal="right" vertical="bottom" textRotation="0" indent="0" justifyLastLine="0" shrinkToFit="0" readingOrder="0"/>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0"/>
        <name val="Arial"/>
        <scheme val="major"/>
      </font>
      <fill>
        <patternFill patternType="none">
          <fgColor indexed="64"/>
          <bgColor indexed="65"/>
        </patternFill>
      </fill>
      <alignment vertical="bottom" textRotation="0" wrapText="1" indent="0" justifyLastLine="0" shrinkToFit="0" readingOrder="0"/>
    </dxf>
    <dxf>
      <font>
        <b val="0"/>
        <i val="0"/>
        <strike val="0"/>
        <condense val="0"/>
        <extend val="0"/>
        <outline val="0"/>
        <shadow val="0"/>
        <u val="none"/>
        <vertAlign val="baseline"/>
        <sz val="12"/>
        <color theme="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strike val="0"/>
        <outline val="0"/>
        <shadow val="0"/>
        <u val="none"/>
        <vertAlign val="baseline"/>
        <sz val="12"/>
        <name val="Arial"/>
        <scheme val="major"/>
      </font>
    </dxf>
    <dxf>
      <border outline="0">
        <bottom style="thin">
          <color indexed="64"/>
        </bottom>
      </border>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numFmt numFmtId="0" formatCode="General"/>
    </dxf>
    <dxf>
      <font>
        <b/>
        <i val="0"/>
        <strike val="0"/>
        <condense val="0"/>
        <extend val="0"/>
        <outline val="0"/>
        <shadow val="0"/>
        <u val="none"/>
        <vertAlign val="baseline"/>
        <sz val="12"/>
        <color theme="0"/>
        <name val="Arial"/>
        <scheme val="major"/>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style="thin">
          <color theme="9"/>
        </right>
        <top style="thin">
          <color theme="9"/>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theme="9"/>
        </left>
        <right/>
        <top style="thin">
          <color theme="9"/>
        </top>
        <bottom/>
        <vertical/>
        <horizontal/>
      </border>
    </dxf>
    <dxf>
      <border outline="0">
        <top style="thin">
          <color theme="8"/>
        </top>
        <bottom style="thin">
          <color theme="9"/>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8"/>
        </right>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major"/>
      </font>
      <fill>
        <patternFill patternType="none">
          <fgColor indexed="64"/>
          <bgColor indexed="65"/>
        </patternFill>
      </fill>
      <alignment horizontal="general" vertical="bottom" textRotation="0" wrapText="0" indent="0" justifyLastLine="0" shrinkToFit="0" readingOrder="0"/>
      <border diagonalUp="0" diagonalDown="0" outline="0">
        <left style="thin">
          <color theme="4"/>
        </left>
        <right/>
        <top style="thin">
          <color theme="4"/>
        </top>
        <bottom/>
      </border>
    </dxf>
    <dxf>
      <font>
        <outline val="0"/>
        <shadow val="0"/>
        <vertAlign val="baseline"/>
        <sz val="11"/>
        <name val="Arial"/>
      </font>
    </dxf>
    <dxf>
      <font>
        <outline val="0"/>
        <shadow val="0"/>
        <vertAlign val="baseline"/>
        <sz val="11"/>
        <name val="Arial"/>
      </font>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name val="Arial"/>
        <scheme val="major"/>
      </font>
      <alignment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3" formatCode="#,##0"/>
      <border diagonalUp="0" diagonalDown="0">
        <left/>
        <right/>
        <top style="thin">
          <color theme="9"/>
        </top>
        <bottom/>
        <vertical/>
        <horizontal/>
      </border>
    </dxf>
    <dxf>
      <font>
        <b/>
        <i val="0"/>
        <strike val="0"/>
        <condense val="0"/>
        <extend val="0"/>
        <outline val="0"/>
        <shadow val="0"/>
        <u val="none"/>
        <vertAlign val="baseline"/>
        <sz val="11"/>
        <color theme="1"/>
        <name val="Arial"/>
        <scheme val="major"/>
      </font>
      <numFmt numFmtId="1" formatCode="0"/>
      <border diagonalUp="0" diagonalDown="0">
        <left/>
        <right/>
        <top style="thin">
          <color theme="9"/>
        </top>
        <bottom/>
        <vertical/>
        <horizontal/>
      </border>
    </dxf>
    <dxf>
      <font>
        <b/>
        <i val="0"/>
        <strike val="0"/>
        <condense val="0"/>
        <extend val="0"/>
        <outline val="0"/>
        <shadow val="0"/>
        <u val="none"/>
        <vertAlign val="baseline"/>
        <sz val="11"/>
        <color theme="1"/>
        <name val="Arial"/>
        <scheme val="major"/>
      </font>
      <numFmt numFmtId="3" formatCode="#,##0"/>
      <border diagonalUp="0" diagonalDown="0">
        <left/>
        <right/>
        <top style="thin">
          <color theme="9"/>
        </top>
        <bottom/>
        <vertical/>
        <horizontal/>
      </border>
    </dxf>
    <dxf>
      <font>
        <b val="0"/>
        <i val="0"/>
        <strike val="0"/>
        <condense val="0"/>
        <extend val="0"/>
        <outline val="0"/>
        <shadow val="0"/>
        <u val="none"/>
        <vertAlign val="baseline"/>
        <sz val="11"/>
        <color theme="1"/>
        <name val="Arial"/>
        <scheme val="major"/>
      </font>
      <numFmt numFmtId="165" formatCode="#,##0_ ;[Red]\-#,##0\ "/>
      <border diagonalUp="0" diagonalDown="0">
        <left/>
        <right/>
        <top style="thin">
          <color theme="9"/>
        </top>
        <bottom/>
        <vertical/>
        <horizontal/>
      </border>
    </dxf>
    <dxf>
      <font>
        <b val="0"/>
        <i val="0"/>
        <strike val="0"/>
        <condense val="0"/>
        <extend val="0"/>
        <outline val="0"/>
        <shadow val="0"/>
        <u val="none"/>
        <vertAlign val="baseline"/>
        <sz val="11"/>
        <color theme="1"/>
        <name val="Arial"/>
        <scheme val="major"/>
      </font>
      <numFmt numFmtId="3" formatCode="#,##0"/>
      <border diagonalUp="0" diagonalDown="0">
        <left/>
        <right/>
        <top style="thin">
          <color theme="9"/>
        </top>
        <bottom/>
        <vertical/>
        <horizontal/>
      </border>
    </dxf>
    <dxf>
      <font>
        <b val="0"/>
        <i val="0"/>
        <strike val="0"/>
        <condense val="0"/>
        <extend val="0"/>
        <outline val="0"/>
        <shadow val="0"/>
        <u val="none"/>
        <vertAlign val="baseline"/>
        <sz val="11"/>
        <color theme="1"/>
        <name val="Arial"/>
        <scheme val="major"/>
      </font>
      <numFmt numFmtId="3" formatCode="#,##0"/>
      <border diagonalUp="0" diagonalDown="0">
        <left/>
        <right/>
        <top style="thin">
          <color theme="9"/>
        </top>
        <bottom/>
        <vertical/>
        <horizontal/>
      </border>
    </dxf>
    <dxf>
      <font>
        <b val="0"/>
        <i val="0"/>
        <strike val="0"/>
        <condense val="0"/>
        <extend val="0"/>
        <outline val="0"/>
        <shadow val="0"/>
        <u val="none"/>
        <vertAlign val="baseline"/>
        <sz val="11"/>
        <color theme="1"/>
        <name val="Arial"/>
        <scheme val="major"/>
      </font>
      <numFmt numFmtId="175" formatCode="_-* #,##0_-;\-* #,##0_-;_-* &quot;-&quot;??_-;_-@_-"/>
      <border diagonalUp="0" diagonalDown="0">
        <left/>
        <right/>
        <top style="thin">
          <color theme="9"/>
        </top>
        <bottom/>
        <vertical/>
        <horizontal/>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style="thin">
          <color theme="4"/>
        </left>
        <right/>
        <top style="thin">
          <color theme="4"/>
        </top>
        <bottom/>
        <vertical/>
        <horizontal/>
      </border>
    </dxf>
    <dxf>
      <border outline="0">
        <right style="thin">
          <color theme="9"/>
        </right>
      </border>
    </dxf>
    <dxf>
      <font>
        <b val="0"/>
        <i val="0"/>
        <strike val="0"/>
        <condense val="0"/>
        <extend val="0"/>
        <outline val="0"/>
        <shadow val="0"/>
        <u val="none"/>
        <vertAlign val="baseline"/>
        <sz val="11"/>
        <color theme="1"/>
        <name val="Arial"/>
        <scheme val="major"/>
      </font>
    </dxf>
    <dxf>
      <font>
        <b/>
        <i val="0"/>
        <strike val="0"/>
        <condense val="0"/>
        <extend val="0"/>
        <outline val="0"/>
        <shadow val="0"/>
        <u val="none"/>
        <vertAlign val="baseline"/>
        <sz val="11"/>
        <color theme="0"/>
        <name val="Arial"/>
        <scheme val="major"/>
      </font>
      <fill>
        <patternFill patternType="solid">
          <fgColor indexed="64"/>
          <bgColor theme="4"/>
        </patternFill>
      </fill>
      <alignment horizontal="left" vertical="bottom" textRotation="0" wrapText="1" indent="0" justifyLastLine="0" shrinkToFit="0" readingOrder="0"/>
    </dxf>
  </dxfs>
  <tableStyles count="0" defaultTableStyle="TableStyleMedium2" defaultPivotStyle="PivotStyleLight16"/>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id="9" name="Taulukko9" displayName="Taulukko9" ref="A8:I31" totalsRowShown="0" headerRowDxfId="369" dataDxfId="368" tableBorderDxfId="367">
  <autoFilter ref="A8:I3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Kod för välfärdsområdet" dataDxfId="366" dataCellStyle="Normaali 2"/>
    <tableColumn id="2" name="Välfärdsområde" dataDxfId="365" dataCellStyle="Normaali 2"/>
    <tableColumn id="3" name="Invånarantal" dataDxfId="364" dataCellStyle="Pilkku">
      <calculatedColumnFormula>Määräytymistekijät!C6</calculatedColumnFormula>
    </tableColumn>
    <tableColumn id="4" name="Finansieringen sammanlagt 2023, euro" dataDxfId="363"/>
    <tableColumn id="5" name="Kalkylerad finansiering sammanlagt 2024, euro" dataDxfId="362">
      <calculatedColumnFormula>'SOTE laskennallinen rahoitus'!N60+'PELA laskennallinen rahoitus'!F43</calculatedColumnFormula>
    </tableColumn>
    <tableColumn id="6" name="Övergångsutjämning 2024 (inkl. tillägg enligt 35 § 8 mom. i finansieringslagen), euro" dataDxfId="361"/>
    <tableColumn id="7" name="Finansieringen sammanlagt 2024, euro" dataDxfId="360">
      <calculatedColumnFormula>E9+F9</calculatedColumnFormula>
    </tableColumn>
    <tableColumn id="8" name="Finansieringen sammanlagt, euro/invånare" dataDxfId="359">
      <calculatedColumnFormula>G9/C9</calculatedColumnFormula>
    </tableColumn>
    <tableColumn id="9" name="Ökning av finansieringen för 2024, euro" dataDxfId="358">
      <calculatedColumnFormula>G9-D9</calculatedColumnFormula>
    </tableColumn>
  </tableColumns>
  <tableStyleInfo name="TableStyleLight9" showFirstColumn="0" showLastColumn="0" showRowStripes="1" showColumnStripes="0"/>
</table>
</file>

<file path=xl/tables/table10.xml><?xml version="1.0" encoding="utf-8"?>
<table xmlns="http://schemas.openxmlformats.org/spreadsheetml/2006/main" id="11" name="Taulukko27" displayName="Taulukko27" ref="A16:E39" totalsRowShown="0" headerRowDxfId="286" dataDxfId="284" headerRowBorderDxfId="285" headerRowCellStyle="Normaali 2">
  <tableColumns count="5">
    <tableColumn id="1" name="Kod för välfärdsområdet" dataDxfId="283" dataCellStyle="Normaali 2"/>
    <tableColumn id="2" name="Välfärdsområde" dataDxfId="282" dataCellStyle="Normaali 2"/>
    <tableColumn id="3" name="Invånarantal" dataDxfId="281" dataCellStyle="Normaali 2">
      <calculatedColumnFormula>Määräytymistekijät!C6</calculatedColumnFormula>
    </tableColumn>
    <tableColumn id="4" name="Befolkningstäthetskoefficient" dataDxfId="280" dataCellStyle="Normaali 2">
      <calculatedColumnFormula>Määräytymistekijät!F33</calculatedColumnFormula>
    </tableColumn>
    <tableColumn id="5" name="Riskkoefficient" dataDxfId="279" dataCellStyle="Normaali 2">
      <calculatedColumnFormula>Määräytymistekijät!M33</calculatedColumnFormula>
    </tableColumn>
  </tableColumns>
  <tableStyleInfo name="TableStyleLight9" showFirstColumn="0" showLastColumn="0" showRowStripes="1" showColumnStripes="0"/>
</table>
</file>

<file path=xl/tables/table11.xml><?xml version="1.0" encoding="utf-8"?>
<table xmlns="http://schemas.openxmlformats.org/spreadsheetml/2006/main" id="13" name="Taulukko29" displayName="Taulukko29" ref="A69:F93" totalsRowShown="0" headerRowDxfId="278" dataDxfId="277" headerRowCellStyle="Normaali 2" dataCellStyle="Normaali 2">
  <tableColumns count="6">
    <tableColumn id="1" name="Kod för välfärdsområdet" dataDxfId="276" dataCellStyle="Normaali 2"/>
    <tableColumn id="2" name="Välfärdsområde" dataDxfId="275" dataCellStyle="Normaali 2"/>
    <tableColumn id="3" name="Invånarbaserad andel" dataDxfId="274" dataCellStyle="Normaali 2"/>
    <tableColumn id="4" name="Befolkningstäthet" dataDxfId="273" dataCellStyle="Normaali 2"/>
    <tableColumn id="5" name="Riskfaktorer" dataDxfId="272" dataCellStyle="Normaali 2"/>
    <tableColumn id="6" name="Sammanlagt, €/inv." dataDxfId="271" dataCellStyle="Normaali 2"/>
  </tableColumns>
  <tableStyleInfo name="TableStyleLight9" showFirstColumn="0" showLastColumn="0" showRowStripes="1" showColumnStripes="0"/>
</table>
</file>

<file path=xl/tables/table12.xml><?xml version="1.0" encoding="utf-8"?>
<table xmlns="http://schemas.openxmlformats.org/spreadsheetml/2006/main" id="35" name="Taulukko25" displayName="Taulukko25" ref="A6:C7" totalsRowShown="0" headerRowDxfId="270" dataDxfId="269" tableBorderDxfId="268" dataCellStyle="Normaali 2">
  <tableColumns count="3">
    <tableColumn id="1" name="Finansiering 2024" dataDxfId="267" dataCellStyle="Normaali 2">
      <calculatedColumnFormula>'Rahoituksen taso 2024'!B24</calculatedColumnFormula>
    </tableColumn>
    <tableColumn id="2" name="Invånarantal" dataDxfId="266" dataCellStyle="Normaali 2">
      <calculatedColumnFormula>Määräytymistekijät!C28</calculatedColumnFormula>
    </tableColumn>
    <tableColumn id="3" name="Finansiering per invånare" dataDxfId="265" dataCellStyle="Normaali 2">
      <calculatedColumnFormula>A7/B7</calculatedColumnFormula>
    </tableColumn>
  </tableColumns>
  <tableStyleInfo name="TableStyleLight9" showFirstColumn="0" showLastColumn="0" showRowStripes="1" showColumnStripes="0"/>
</table>
</file>

<file path=xl/tables/table13.xml><?xml version="1.0" encoding="utf-8"?>
<table xmlns="http://schemas.openxmlformats.org/spreadsheetml/2006/main" id="16" name="Taulukko17" displayName="Taulukko17" ref="A42:F66" totalsRowShown="0" headerRowDxfId="264" dataDxfId="263" tableBorderDxfId="262" headerRowCellStyle="Normaali 2" dataCellStyle="Normaali 2">
  <autoFilter ref="A42:F66">
    <filterColumn colId="0" hiddenButton="1"/>
    <filterColumn colId="1" hiddenButton="1"/>
    <filterColumn colId="2" hiddenButton="1"/>
    <filterColumn colId="3" hiddenButton="1"/>
    <filterColumn colId="4" hiddenButton="1"/>
    <filterColumn colId="5" hiddenButton="1"/>
  </autoFilter>
  <tableColumns count="6">
    <tableColumn id="1" name="Kod för välfärdsområdet" dataDxfId="261" dataCellStyle="Normaali 2"/>
    <tableColumn id="2" name="Välfärdsområde" dataDxfId="260" dataCellStyle="Normaali 2"/>
    <tableColumn id="3" name="Invånarbaserad andel" dataDxfId="259" dataCellStyle="Normaali 2"/>
    <tableColumn id="4" name="Befolkningstäthet" dataDxfId="258" dataCellStyle="Normaali 2"/>
    <tableColumn id="5" name="Riskfaktorer" dataDxfId="257" dataCellStyle="Normaali 2"/>
    <tableColumn id="6" name="Sammanlagt, €" dataDxfId="256" dataCellStyle="Normaali 2">
      <calculatedColumnFormula>SUM(C43:E43)</calculatedColumnFormula>
    </tableColumn>
  </tableColumns>
  <tableStyleInfo name="TableStyleLight9" showFirstColumn="0" showLastColumn="0" showRowStripes="1" showColumnStripes="0"/>
</table>
</file>

<file path=xl/tables/table14.xml><?xml version="1.0" encoding="utf-8"?>
<table xmlns="http://schemas.openxmlformats.org/spreadsheetml/2006/main" id="6" name="Taulukko8" displayName="Taulukko8" ref="A32:M55" totalsRowShown="0" headerRowDxfId="255" dataDxfId="254" tableBorderDxfId="253" headerRowCellStyle="Normaali 2" dataCellStyle="Normaali 2">
  <autoFilter ref="A32:M5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Kod för välfärdsområdet" dataDxfId="252" dataCellStyle="Normaali 2"/>
    <tableColumn id="2" name="Välfärdsområde" dataDxfId="251" dataCellStyle="Normaali 2"/>
    <tableColumn id="3" name="Invånarantal" dataDxfId="250" dataCellStyle="Normaali 2">
      <calculatedColumnFormula>C6</calculatedColumnFormula>
    </tableColumn>
    <tableColumn id="4" name="Totala landarealen" dataDxfId="249" dataCellStyle="Normaali 2"/>
    <tableColumn id="5" name="Befolkningstäthet" dataDxfId="248" dataCellStyle="Normaali 2">
      <calculatedColumnFormula>C33/D33</calculatedColumnFormula>
    </tableColumn>
    <tableColumn id="6" name="Befolkningstäthetskoefficient" dataDxfId="247" dataCellStyle="Normaali 2">
      <calculatedColumnFormula>$E$55/E33</calculatedColumnFormula>
    </tableColumn>
    <tableColumn id="7" name="Riskklassificering I" dataDxfId="246" dataCellStyle="Normaali 2"/>
    <tableColumn id="8" name="Riskklassificering II" dataDxfId="245" dataCellStyle="Normaali 2"/>
    <tableColumn id="9" name="Riskklassificering III" dataDxfId="244" dataCellStyle="Normaali 2"/>
    <tableColumn id="10" name="Riskklassificering IV" dataDxfId="243" dataCellStyle="Normaali 2"/>
    <tableColumn id="11" name="Riskklassificering I-IV sammanlagt " dataDxfId="242" dataCellStyle="Normaali 2"/>
    <tableColumn id="12" name="Vägd summa" dataDxfId="241" dataCellStyle="Normaali 2">
      <calculatedColumnFormula>K33/C33</calculatedColumnFormula>
    </tableColumn>
    <tableColumn id="13" name="Riskkoefficient" dataDxfId="240" dataCellStyle="Normaali 2">
      <calculatedColumnFormula>L33/$L$55</calculatedColumnFormula>
    </tableColumn>
  </tableColumns>
  <tableStyleInfo name="TableStyleLight9" showFirstColumn="0" showLastColumn="0" showRowStripes="1" showColumnStripes="0"/>
</table>
</file>

<file path=xl/tables/table15.xml><?xml version="1.0" encoding="utf-8"?>
<table xmlns="http://schemas.openxmlformats.org/spreadsheetml/2006/main" id="8" name="Taulukko10" displayName="Taulukko10" ref="A5:J28" totalsRowShown="0" headerRowDxfId="239" dataDxfId="238" tableBorderDxfId="237" headerRowCellStyle="Normaali 2" dataCellStyle="Normaali 2">
  <autoFilter ref="A5:J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Kod för välfärdsområdet" dataDxfId="236" dataCellStyle="Normaali 2"/>
    <tableColumn id="2" name="Välfärdsområde" dataDxfId="235" dataCellStyle="Normaali 2"/>
    <tableColumn id="3" name="Invånarantal 2022" dataDxfId="234" dataCellStyle="Normaali 2"/>
    <tableColumn id="4" name="Antalet svenskspråkiga i tvåspråkiga välfärdsområden" dataDxfId="233"/>
    <tableColumn id="5" name="Antalet samiskspråkiga inom välfärdsområdet där kommunerna inom samernas hembygdsområde finns" dataDxfId="232" dataCellStyle="Normaali 2"/>
    <tableColumn id="6" name="Antalet personer med främmande språk som modersmål" dataDxfId="231" dataCellStyle="Normaali 2"/>
    <tableColumn id="7" name="Landareal, km2" dataDxfId="230" dataCellStyle="Normaali 2"/>
    <tableColumn id="8" name="Befolkningstäthet" dataDxfId="229" dataCellStyle="Normaali 5">
      <calculatedColumnFormula>C6/G6</calculatedColumnFormula>
    </tableColumn>
    <tableColumn id="9" name="Befolkningstäthetskoefficient" dataDxfId="228" dataCellStyle="Normaali 2">
      <calculatedColumnFormula>$H$28/H6</calculatedColumnFormula>
    </tableColumn>
    <tableColumn id="10" name="Antalet invånare i skärgården i skärgårdskommunerna" dataDxfId="227" dataCellStyle="Normaali 2"/>
  </tableColumns>
  <tableStyleInfo name="TableStyleLight9" showFirstColumn="0" showLastColumn="0" showRowStripes="1" showColumnStripes="0"/>
</table>
</file>

<file path=xl/tables/table16.xml><?xml version="1.0" encoding="utf-8"?>
<table xmlns="http://schemas.openxmlformats.org/spreadsheetml/2006/main" id="22" name="Taulukko7" displayName="Taulukko7" ref="A30:J53" totalsRowShown="0" headerRowDxfId="226" dataDxfId="225" tableBorderDxfId="224">
  <autoFilter ref="A30:J5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Välfärdsområde" dataDxfId="223"/>
    <tableColumn id="2" name="behovskoefficient för hälso- och sjukvården 2019" dataDxfId="222"/>
    <tableColumn id="3" name="behovskoefficient för äldreomsorgen 2019" dataDxfId="221"/>
    <tableColumn id="4" name="behovskoefficient för socialvården 2019" dataDxfId="220"/>
    <tableColumn id="5" name="behovskoefficient för hälso- och sjukvården 2021" dataDxfId="219"/>
    <tableColumn id="6" name="behovskoefficient för äldreomsorgen 2021" dataDxfId="218"/>
    <tableColumn id="7" name="behovskoefficient för socialvården 2021" dataDxfId="217"/>
    <tableColumn id="8" name="Behovskoefficient för hälsovården 2019-2021 medeltal" dataDxfId="216">
      <calculatedColumnFormula>(B31+E31)/2</calculatedColumnFormula>
    </tableColumn>
    <tableColumn id="9" name="Behovskoefficient för äldrevården 2019-2021 medeltal" dataDxfId="215">
      <calculatedColumnFormula>(C31+F31)/2</calculatedColumnFormula>
    </tableColumn>
    <tableColumn id="10" name="Behovskoefficient för sjukvården 2019-2021 medeltal" dataDxfId="214">
      <calculatedColumnFormula>(D31+G31)/2</calculatedColumnFormula>
    </tableColumn>
  </tableColumns>
  <tableStyleInfo name="TableStyleLight9" showFirstColumn="0" showLastColumn="0" showRowStripes="1" showColumnStripes="0"/>
</table>
</file>

<file path=xl/tables/table17.xml><?xml version="1.0" encoding="utf-8"?>
<table xmlns="http://schemas.openxmlformats.org/spreadsheetml/2006/main" id="1" name="Taulukko4" displayName="Taulukko4" ref="A5:R28" totalsRowShown="0" headerRowDxfId="213" dataDxfId="212" tableBorderDxfId="211" dataCellStyle="Normaali 11">
  <autoFilter ref="A5:R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Kod för välfärdsområdet" dataDxfId="210" dataCellStyle="Normaali 2"/>
    <tableColumn id="2" name="Välfärdsområde" dataDxfId="209" dataCellStyle="Normaali 2"/>
    <tableColumn id="3" name="Invånarantal" dataDxfId="208" dataCellStyle="Normaali 2"/>
    <tableColumn id="4" name="Hälsovårdens sektorsvikt" dataDxfId="207"/>
    <tableColumn id="5" name="Äldrevårdens sektorsvikt" dataDxfId="206"/>
    <tableColumn id="6" name="Socialvårdens sektorsvikt" dataDxfId="205"/>
    <tableColumn id="7" name="Behovskoefficient för hälsovården 2019-2021 medeltal" dataDxfId="204"/>
    <tableColumn id="8" name="Behovskoefficient för äldrevården 2019-2021 medeltal" dataDxfId="203"/>
    <tableColumn id="9" name="Behovskoefficient för sjukvården 2019-2021 medeltal" dataDxfId="202"/>
    <tableColumn id="10" name="Sammanlagt 2019–2021 medeltal" dataDxfId="201" dataCellStyle="Normaali 11"/>
    <tableColumn id="11" name="Behovskoefficient för hälsovården vägd med invånarantalet 2021" dataDxfId="200" dataCellStyle="Normaali 11"/>
    <tableColumn id="12" name="Behovskoefficienten för äldrevården vägd med invånarantalet 2021" dataDxfId="199" dataCellStyle="Normaali 11"/>
    <tableColumn id="13" name="Behovskoefficienten för sjukvården vägd med invånarantalet 2021" dataDxfId="198" dataCellStyle="Normaali 11"/>
    <tableColumn id="14" name="Sammanlagt" dataDxfId="197" dataCellStyle="Normaali 11"/>
    <tableColumn id="15" name="Servicebehovskoefficient för hälsovård som används vid beräkningen" dataDxfId="196" dataCellStyle="Normaali 11"/>
    <tableColumn id="16" name="Servicebehovskoefficient för äldrevård som används vid beräkningen" dataDxfId="195" dataCellStyle="Normaali 11"/>
    <tableColumn id="17" name="Servicebehovskoefficient för socialvård som används vid beräkningen" dataDxfId="194" dataCellStyle="Normaali 11"/>
    <tableColumn id="18" name="Behovskoefficient för social- och hälsotjänster sammanlagt" dataDxfId="193" dataCellStyle="Normaali 11"/>
  </tableColumns>
  <tableStyleInfo name="TableStyleLight14" showFirstColumn="0" showLastColumn="0" showRowStripes="1" showColumnStripes="0"/>
</table>
</file>

<file path=xl/tables/table18.xml><?xml version="1.0" encoding="utf-8"?>
<table xmlns="http://schemas.openxmlformats.org/spreadsheetml/2006/main" id="24" name="Taulukko2" displayName="Taulukko2" ref="D6:E69" totalsRowShown="0" headerRowDxfId="192" dataDxfId="190" headerRowBorderDxfId="191" tableBorderDxfId="189">
  <tableColumns count="2">
    <tableColumn id="1" name="Behovsfaktor inom äldreomsorgen" dataDxfId="188"/>
    <tableColumn id="2" name="Viktkoefficient" dataDxfId="187"/>
  </tableColumns>
  <tableStyleInfo name="TableStyleLight9" showFirstColumn="0" showLastColumn="0" showRowStripes="1" showColumnStripes="0"/>
</table>
</file>

<file path=xl/tables/table19.xml><?xml version="1.0" encoding="utf-8"?>
<table xmlns="http://schemas.openxmlformats.org/spreadsheetml/2006/main" id="23" name="Taulukko14" displayName="Taulukko14" ref="A6:B195" totalsRowShown="0" headerRowDxfId="186" dataDxfId="184" headerRowBorderDxfId="185" tableBorderDxfId="183">
  <tableColumns count="2">
    <tableColumn id="1" name="Behovsfaktor inom hälso- och sjukvården" dataDxfId="182"/>
    <tableColumn id="2" name="Viktkoefficient" dataDxfId="181"/>
  </tableColumns>
  <tableStyleInfo name="TableStyleLight9" showFirstColumn="0" showLastColumn="0" showRowStripes="1" showColumnStripes="0"/>
</table>
</file>

<file path=xl/tables/table2.xml><?xml version="1.0" encoding="utf-8"?>
<table xmlns="http://schemas.openxmlformats.org/spreadsheetml/2006/main" id="7" name="Taulukko1" displayName="Taulukko1" ref="A8:B27" totalsRowShown="0" headerRowDxfId="357" dataDxfId="356">
  <tableColumns count="2">
    <tableColumn id="1" name="Rahoituserä" dataDxfId="355"/>
    <tableColumn id="2" name="euroa" dataDxfId="354"/>
  </tableColumns>
  <tableStyleInfo name="TableStyleLight9" showFirstColumn="0" showLastColumn="0" showRowStripes="1" showColumnStripes="0"/>
</table>
</file>

<file path=xl/tables/table20.xml><?xml version="1.0" encoding="utf-8"?>
<table xmlns="http://schemas.openxmlformats.org/spreadsheetml/2006/main" id="12" name="Taulukko285113" displayName="Taulukko285113" ref="A4:BC48" totalsRowShown="0" headerRowDxfId="180" dataDxfId="179" headerRowCellStyle="Normaali 2" dataCellStyle="Normaali 2">
  <tableColumns count="55">
    <tableColumn id="1" name="Den kommunala ekonomin på fastlandet sammanlagt" dataDxfId="178" dataCellStyle="Normaali 2 2 2"/>
    <tableColumn id="2" name="Social- och hälsovården sammanlagt" dataDxfId="177" dataCellStyle="Normaali 2"/>
    <tableColumn id="3" name="Allmän förvaltning" dataDxfId="176" dataCellStyle="Normaali 2"/>
    <tableColumn id="4" name="Institutions- och familjevård inom barnskydd" dataDxfId="175" dataCellStyle="Normaali 2"/>
    <tableColumn id="5" name="Öppen vård inom barnskyddet" dataDxfId="174" dataCellStyle="Normaali 2"/>
    <tableColumn id="6" name="Annan barn- och familjevård" dataDxfId="173" dataCellStyle="Normaali 2"/>
    <tableColumn id="7" name="Institutionsvård för äldre" dataDxfId="172" dataCellStyle="Normaali 2"/>
    <tableColumn id="8" name="Boendeservice inom heldygnsomsorgen för äldre" dataDxfId="171" dataCellStyle="Normaali 2"/>
    <tableColumn id="9" name="Övrig äldreservice" dataDxfId="170" dataCellStyle="Normaali 2"/>
    <tableColumn id="10" name="Institutionsvård för personer med funktionsnedsättning" dataDxfId="169" dataCellStyle="Normaali 2"/>
    <tableColumn id="11" name="Boendeservice inom heldygnsomsorgen för personer med funktionsnedsättning" dataDxfId="168" dataCellStyle="Normaali 2"/>
    <tableColumn id="12" name="Övrig service för personer med funktionsnedsättning" dataDxfId="167" dataCellStyle="Normaali 2"/>
    <tableColumn id="13" name="Hemvård" dataDxfId="166" dataCellStyle="Normaali 2"/>
    <tableColumn id="14" name="Sysselsättningsfrämjande service" dataDxfId="165" dataCellStyle="Normaali 2"/>
    <tableColumn id="15" name="Särskild service inom missbrukarvården" dataDxfId="164" dataCellStyle="Normaali 2"/>
    <tableColumn id="16" name="Öppenvård inom primärvården" dataDxfId="163" dataCellStyle="Normaali 2"/>
    <tableColumn id="17" name="Mun- och tandvård" dataDxfId="162" dataCellStyle="Normaali 2"/>
    <tableColumn id="18" name="Vårdavdelningsvård inom primärvården" dataDxfId="161" dataCellStyle="Normaali 2"/>
    <tableColumn id="19" name="Specialiserad sjukvård" dataDxfId="160" dataCellStyle="Normaali 2"/>
    <tableColumn id="20" name="Miljö- och hälsoskydd" dataDxfId="159" dataCellStyle="Normaali 2"/>
    <tableColumn id="21" name="Övrig social- och hälsovård" dataDxfId="158" dataCellStyle="Normaali 2"/>
    <tableColumn id="22" name="Småbarnspedagogik" dataDxfId="157" dataCellStyle="Normaali 2"/>
    <tableColumn id="23" name="Förskoleundervisning" dataDxfId="156" dataCellStyle="Normaali 2"/>
    <tableColumn id="24" name="Grundläggande utbildning" dataDxfId="155" dataCellStyle="Normaali 2"/>
    <tableColumn id="25" name="Gymnasieutbildning" dataDxfId="154" dataCellStyle="Normaali 2"/>
    <tableColumn id="26" name="Yrkesutbildning" dataDxfId="153" dataCellStyle="Normaali 2"/>
    <tableColumn id="27" name="Fritt bildningsarbete vid medborgarinstitut" dataDxfId="152" dataCellStyle="Normaali 2"/>
    <tableColumn id="28" name="Grundläggande konstundervisning" dataDxfId="151" dataCellStyle="Normaali 2"/>
    <tableColumn id="29" name="Övrig undervisningsverksamhet" dataDxfId="150" dataCellStyle="Normaali 2"/>
    <tableColumn id="30" name="Biblioteksverksamhet" dataDxfId="149" dataCellStyle="Normaali 2"/>
    <tableColumn id="31" name="Idrott och friluftsliv" dataDxfId="148" dataCellStyle="Normaali 2"/>
    <tableColumn id="32" name="Ungdomsverksamhet" dataDxfId="147" dataCellStyle="Normaali 2"/>
    <tableColumn id="33" name="Musei- och utställningsverksamhet" dataDxfId="146" dataCellStyle="Normaali 2"/>
    <tableColumn id="34" name="Teater-, dans- och cirkusverksamhet" dataDxfId="145" dataCellStyle="Normaali 2"/>
    <tableColumn id="35" name="Musikverksamhet" dataDxfId="144" dataCellStyle="Normaali 2"/>
    <tableColumn id="36" name="Övrig kulturverksamhet" dataDxfId="143" dataCellStyle="Normaali 2"/>
    <tableColumn id="37" name="Undervisnings- och kulturverksamhet sammanlagt" dataDxfId="142" dataCellStyle="Normaali 2"/>
    <tableColumn id="38" name="Samhällsplanering" dataDxfId="141" dataCellStyle="Normaali 2"/>
    <tableColumn id="39" name="Byggnadstillsyn" dataDxfId="140" dataCellStyle="Normaali 2"/>
    <tableColumn id="40" name="Miljövård" dataDxfId="139" dataCellStyle="Normaali 2"/>
    <tableColumn id="41" name="Trafikleder" dataDxfId="138" dataCellStyle="Normaali 2"/>
    <tableColumn id="42" name="Parker och allmänna områden" dataDxfId="137" dataCellStyle="Normaali 2"/>
    <tableColumn id="43" name="Brand- och räddningsverksamhet" dataDxfId="136" dataCellStyle="Normaali 2"/>
    <tableColumn id="44" name="Avbytarservice" dataDxfId="135" dataCellStyle="Normaali 2"/>
    <tableColumn id="45" name="Byggnader och lokaler samt uthyrning" dataDxfId="134" dataCellStyle="Normaali 2"/>
    <tableColumn id="46" name="Stödtjänster" dataDxfId="133" dataCellStyle="Normaali 2"/>
    <tableColumn id="47" name="Främjande av näringslivet" dataDxfId="132" dataCellStyle="Normaali 2"/>
    <tableColumn id="48" name="Vattentjänster" dataDxfId="131" dataCellStyle="Normaali 2"/>
    <tableColumn id="49" name="Energiförsörjningen" dataDxfId="130" dataCellStyle="Normaali 2"/>
    <tableColumn id="50" name="Avfallshantering" dataDxfId="129" dataCellStyle="Normaali 2"/>
    <tableColumn id="51" name="Kollektivtrafiken" dataDxfId="128" dataCellStyle="Normaali 2"/>
    <tableColumn id="52" name="Hamnverksamhet" dataDxfId="127" dataCellStyle="Normaali 2"/>
    <tableColumn id="53" name="Jord- och skogsbrukslägenheter" dataDxfId="126" dataCellStyle="Normaali 2"/>
    <tableColumn id="54" name="Annan verksamhet" dataDxfId="125" dataCellStyle="Normaali 2"/>
    <tableColumn id="55" name="Driftsekonomi sammanlagt" dataDxfId="124" dataCellStyle="Normaali 2"/>
  </tableColumns>
  <tableStyleInfo name="TableStyleLight9" showFirstColumn="0" showLastColumn="0" showRowStripes="1" showColumnStripes="0"/>
</table>
</file>

<file path=xl/tables/table21.xml><?xml version="1.0" encoding="utf-8"?>
<table xmlns="http://schemas.openxmlformats.org/spreadsheetml/2006/main" id="25" name="Taulukko395226" displayName="Taulukko395226" ref="BE4:DG48" totalsRowShown="0" headerRowDxfId="123" dataDxfId="122" headerRowCellStyle="Normaali 2" dataCellStyle="Normaali 2">
  <autoFilter ref="BE4:DG48"/>
  <tableColumns count="55">
    <tableColumn id="1" name="Fastlandets kommuner sammanlagt" dataDxfId="121" dataCellStyle="Normaali 2 2 2"/>
    <tableColumn id="2" name="Social- och hälsovården sammanlagt" dataDxfId="120" dataCellStyle="Normaali 2"/>
    <tableColumn id="3" name="Allmän förvaltning" dataDxfId="119" dataCellStyle="Normaali 2"/>
    <tableColumn id="4" name="Institutions- och familjevård inom barnskydd" dataDxfId="118" dataCellStyle="Normaali 2"/>
    <tableColumn id="5" name="Öppen vård inom barnskyddet" dataDxfId="117" dataCellStyle="Normaali 2"/>
    <tableColumn id="6" name="Annan barn- och familjevård" dataDxfId="116" dataCellStyle="Normaali 2"/>
    <tableColumn id="7" name="Institutionsvård för äldre" dataDxfId="115" dataCellStyle="Normaali 2"/>
    <tableColumn id="8" name="Boendeservice inom heldygnsomsorgen för äldre" dataDxfId="114" dataCellStyle="Normaali 2"/>
    <tableColumn id="9" name="Övrig äldreservice" dataDxfId="113" dataCellStyle="Normaali 2"/>
    <tableColumn id="10" name="Institutionsvård för personer med funktionsnedsättning" dataDxfId="112" dataCellStyle="Normaali 2"/>
    <tableColumn id="11" name="Boendeservice inom heldygnsomsorgen för personer med funktionsnedsättning" dataDxfId="111" dataCellStyle="Normaali 2"/>
    <tableColumn id="12" name="Övrig service för personer med funktionsnedsättning" dataDxfId="110" dataCellStyle="Normaali 2"/>
    <tableColumn id="13" name="Hemvård" dataDxfId="109" dataCellStyle="Normaali 2"/>
    <tableColumn id="14" name="Sysselsättningsfrämjande service" dataDxfId="108" dataCellStyle="Normaali 2"/>
    <tableColumn id="15" name="Särskild service inom missbrukarvården" dataDxfId="107" dataCellStyle="Normaali 2"/>
    <tableColumn id="16" name="Öppenvård inom primärvården" dataDxfId="106" dataCellStyle="Normaali 2"/>
    <tableColumn id="17" name="Mun- och tandvård" dataDxfId="105" dataCellStyle="Normaali 2"/>
    <tableColumn id="18" name="Vårdavdelningsvård inom primärvården" dataDxfId="104" dataCellStyle="Normaali 2"/>
    <tableColumn id="19" name="Specialiserad sjukvård" dataDxfId="103" dataCellStyle="Normaali 2"/>
    <tableColumn id="20" name="Miljö- och hälsoskydd" dataDxfId="102" dataCellStyle="Normaali 2"/>
    <tableColumn id="21" name="Övrig social- och hälsovård" dataDxfId="101" dataCellStyle="Normaali 2"/>
    <tableColumn id="22" name="Småbarnspedagogik" dataDxfId="100" dataCellStyle="Normaali 2"/>
    <tableColumn id="23" name="Förskoleundervisning" dataDxfId="99" dataCellStyle="Normaali 2"/>
    <tableColumn id="24" name="Grundläggande utbildning" dataDxfId="98" dataCellStyle="Normaali 2"/>
    <tableColumn id="25" name="Gymnasieutbildning" dataDxfId="97" dataCellStyle="Normaali 2"/>
    <tableColumn id="26" name="Yrkesutbildning" dataDxfId="96" dataCellStyle="Normaali 2"/>
    <tableColumn id="27" name="Fritt bildningsarbete vid medborgarinstitut" dataDxfId="95" dataCellStyle="Normaali 2"/>
    <tableColumn id="28" name="Grundläggande konstundervisning" dataDxfId="94" dataCellStyle="Normaali 2"/>
    <tableColumn id="29" name="Övrig undervisningsverksamhet" dataDxfId="93" dataCellStyle="Normaali 2"/>
    <tableColumn id="30" name="Biblioteksverksamhet" dataDxfId="92" dataCellStyle="Normaali 2"/>
    <tableColumn id="31" name="Idrott och friluftsliv" dataDxfId="91" dataCellStyle="Normaali 2"/>
    <tableColumn id="32" name="Ungdomsverksamhet" dataDxfId="90" dataCellStyle="Normaali 2"/>
    <tableColumn id="33" name="Musei- och utställningsverksamhet" dataDxfId="89" dataCellStyle="Normaali 2"/>
    <tableColumn id="34" name="Teater-, dans- och cirkusverksamhet" dataDxfId="88" dataCellStyle="Normaali 2"/>
    <tableColumn id="35" name="Musikverksamhet" dataDxfId="87" dataCellStyle="Normaali 2"/>
    <tableColumn id="36" name="Övrig kulturverksamhet" dataDxfId="86" dataCellStyle="Normaali 2"/>
    <tableColumn id="37" name="Undervisnings- och kulturverksamhet sammanlagt" dataDxfId="85" dataCellStyle="Normaali 2"/>
    <tableColumn id="38" name="Samhällsplanering" dataDxfId="84" dataCellStyle="Normaali 2"/>
    <tableColumn id="39" name="Byggnadstillsyn" dataDxfId="83" dataCellStyle="Normaali 2"/>
    <tableColumn id="40" name="Miljövård" dataDxfId="82" dataCellStyle="Normaali 2"/>
    <tableColumn id="41" name="Trafikleder" dataDxfId="81" dataCellStyle="Normaali 2"/>
    <tableColumn id="42" name="Parker och allmänna områden" dataDxfId="80" dataCellStyle="Normaali 2"/>
    <tableColumn id="43" name="Brand- och räddningsverksamhet" dataDxfId="79" dataCellStyle="Normaali 2"/>
    <tableColumn id="44" name="Avbytarservice" dataDxfId="78" dataCellStyle="Normaali 2"/>
    <tableColumn id="45" name="Byggnader och lokaler samt uthyrning" dataDxfId="77" dataCellStyle="Normaali 2"/>
    <tableColumn id="46" name="Stödtjänster" dataDxfId="76" dataCellStyle="Normaali 2"/>
    <tableColumn id="47" name="Främjande av näringslivet" dataDxfId="75" dataCellStyle="Normaali 2"/>
    <tableColumn id="48" name="Vattentjänster" dataDxfId="74" dataCellStyle="Normaali 2"/>
    <tableColumn id="49" name="Energiförsörjningen" dataDxfId="73" dataCellStyle="Normaali 2"/>
    <tableColumn id="50" name="Avfallshantering" dataDxfId="72" dataCellStyle="Normaali 2"/>
    <tableColumn id="51" name="Kollektivtrafiken" dataDxfId="71" dataCellStyle="Normaali 2"/>
    <tableColumn id="52" name="Hamnverksamhet" dataDxfId="70" dataCellStyle="Normaali 2"/>
    <tableColumn id="53" name="Jord- och skogsbrukslägenheter" dataDxfId="69" dataCellStyle="Normaali 2"/>
    <tableColumn id="54" name="Annan verksamhet" dataDxfId="68" dataCellStyle="Normaali 2"/>
    <tableColumn id="55" name="Driftsekonomi sammanlagt" dataDxfId="67" dataCellStyle="Normaali 2"/>
  </tableColumns>
  <tableStyleInfo name="TableStyleLight9" showFirstColumn="0" showLastColumn="0" showRowStripes="1" showColumnStripes="0"/>
</table>
</file>

<file path=xl/tables/table22.xml><?xml version="1.0" encoding="utf-8"?>
<table xmlns="http://schemas.openxmlformats.org/spreadsheetml/2006/main" id="26" name="Taulukko61027" displayName="Taulukko61027" ref="DI4:FK48" totalsRowShown="0" headerRowDxfId="66" dataDxfId="65" tableBorderDxfId="64" headerRowCellStyle="Normaali 2 2 2" dataCellStyle="Normaali 2">
  <autoFilter ref="DI4:FK48"/>
  <tableColumns count="55">
    <tableColumn id="1" name="Samkommunerna på fastlandet sammanlagt" dataDxfId="63" dataCellStyle="Normaali 2"/>
    <tableColumn id="2" name="Social- och hälsovården sammanlagt" dataDxfId="62" dataCellStyle="Normaali 2"/>
    <tableColumn id="3" name="Allmän förvaltning" dataDxfId="61" dataCellStyle="Normaali 2"/>
    <tableColumn id="4" name="Institutions- och familjevård inom barnskydd" dataDxfId="60" dataCellStyle="Normaali 2"/>
    <tableColumn id="5" name="Öppen vård inom barnskyddet" dataDxfId="59" dataCellStyle="Normaali 2"/>
    <tableColumn id="6" name="Annan barn- och familjevård" dataDxfId="58" dataCellStyle="Normaali 2"/>
    <tableColumn id="7" name="Institutionsvård för äldre" dataDxfId="57" dataCellStyle="Normaali 2"/>
    <tableColumn id="8" name="Boendeservice inom heldygnsomsorgen för äldre" dataDxfId="56" dataCellStyle="Normaali 2"/>
    <tableColumn id="9" name="Övrig äldreservice" dataDxfId="55" dataCellStyle="Normaali 2"/>
    <tableColumn id="10" name="Institutionsvård för personer med funktionsnedsättning" dataDxfId="54" dataCellStyle="Normaali 2"/>
    <tableColumn id="11" name="Boendeservice inom heldygnsomsorgen för personer med funktionsnedsättning" dataDxfId="53" dataCellStyle="Normaali 2"/>
    <tableColumn id="12" name="Övrig service för personer med funktionsnedsättning" dataDxfId="52" dataCellStyle="Normaali 2"/>
    <tableColumn id="13" name="Hemvård" dataDxfId="51" dataCellStyle="Normaali 2"/>
    <tableColumn id="14" name="Sysselsättningsfrämjande service" dataDxfId="50" dataCellStyle="Normaali 2"/>
    <tableColumn id="15" name="Särskild service inom missbrukarvården" dataDxfId="49" dataCellStyle="Normaali 2"/>
    <tableColumn id="16" name="Öppenvård inom primärvården" dataDxfId="48" dataCellStyle="Normaali 2"/>
    <tableColumn id="17" name="Mun- och tandvård" dataDxfId="47" dataCellStyle="Normaali 2"/>
    <tableColumn id="18" name="Vårdavdelningsvård inom primärvården" dataDxfId="46" dataCellStyle="Normaali 2"/>
    <tableColumn id="19" name="Specialiserad sjukvård" dataDxfId="45" dataCellStyle="Normaali 2"/>
    <tableColumn id="20" name="Miljö- och hälsoskydd" dataDxfId="44" dataCellStyle="Normaali 2"/>
    <tableColumn id="21" name="Övrig social- och hälsovård" dataDxfId="43" dataCellStyle="Normaali 2"/>
    <tableColumn id="22" name="Småbarnspedagogik" dataDxfId="42" dataCellStyle="Normaali 2"/>
    <tableColumn id="23" name="Förskoleundervisning" dataDxfId="41" dataCellStyle="Normaali 2"/>
    <tableColumn id="24" name="Grundläggande utbildning" dataDxfId="40" dataCellStyle="Normaali 2"/>
    <tableColumn id="25" name="Gymnasieutbildning" dataDxfId="39" dataCellStyle="Normaali 2"/>
    <tableColumn id="26" name="Yrkesutbildning" dataDxfId="38" dataCellStyle="Normaali 2"/>
    <tableColumn id="27" name="Fritt bildningsarbete vid medborgarinstitut" dataDxfId="37" dataCellStyle="Normaali 2"/>
    <tableColumn id="28" name="Grundläggande konstundervisning" dataDxfId="36" dataCellStyle="Normaali 2"/>
    <tableColumn id="29" name="Övrig undervisningsverksamhet" dataDxfId="35" dataCellStyle="Normaali 2"/>
    <tableColumn id="30" name="Biblioteksverksamhet" dataDxfId="34" dataCellStyle="Normaali 2"/>
    <tableColumn id="31" name="Idrott och friluftsliv" dataDxfId="33" dataCellStyle="Normaali 2"/>
    <tableColumn id="32" name="Ungdomsverksamhet" dataDxfId="32" dataCellStyle="Normaali 2"/>
    <tableColumn id="33" name="Musei- och utställningsverksamhet" dataDxfId="31" dataCellStyle="Normaali 2"/>
    <tableColumn id="34" name="Teater-, dans- och cirkusverksamhet" dataDxfId="30" dataCellStyle="Normaali 2"/>
    <tableColumn id="35" name="Musikverksamhet" dataDxfId="29" dataCellStyle="Normaali 2"/>
    <tableColumn id="36" name="Övrig kulturverksamhet" dataDxfId="28" dataCellStyle="Normaali 2"/>
    <tableColumn id="37" name="Undervisnings- och kulturverksamhet sammanlagt" dataDxfId="27" dataCellStyle="Normaali 2"/>
    <tableColumn id="38" name="Samhällsplanering" dataDxfId="26" dataCellStyle="Normaali 2"/>
    <tableColumn id="39" name="Byggnadstillsyn" dataDxfId="25" dataCellStyle="Normaali 2"/>
    <tableColumn id="40" name="Miljövård" dataDxfId="24" dataCellStyle="Normaali 2"/>
    <tableColumn id="41" name="Trafikleder" dataDxfId="23" dataCellStyle="Normaali 2"/>
    <tableColumn id="42" name="Parker och allmänna områden" dataDxfId="22" dataCellStyle="Normaali 2"/>
    <tableColumn id="43" name="Brand- och räddningsverksamhet" dataDxfId="21" dataCellStyle="Normaali 2"/>
    <tableColumn id="44" name="Avbytarservice" dataDxfId="20" dataCellStyle="Normaali 2"/>
    <tableColumn id="45" name="Byggnader och lokaler samt uthyrning" dataDxfId="19" dataCellStyle="Normaali 2"/>
    <tableColumn id="46" name="Stödtjänster" dataDxfId="18" dataCellStyle="Normaali 2"/>
    <tableColumn id="47" name="Främjande av näringslivet" dataDxfId="17" dataCellStyle="Normaali 2"/>
    <tableColumn id="48" name="Vattentjänster" dataDxfId="16" dataCellStyle="Normaali 2"/>
    <tableColumn id="49" name="Energiförsörjningen" dataDxfId="15" dataCellStyle="Normaali 2"/>
    <tableColumn id="50" name="Avfallshantering" dataDxfId="14" dataCellStyle="Normaali 2"/>
    <tableColumn id="51" name="Kollektivtrafiken" dataDxfId="13" dataCellStyle="Normaali 2"/>
    <tableColumn id="52" name="Hamnverksamhet" dataDxfId="12" dataCellStyle="Normaali 2"/>
    <tableColumn id="53" name="Jord- och skogsbrukslägenheter" dataDxfId="11" dataCellStyle="Normaali 2"/>
    <tableColumn id="54" name="Annan verksamhet" dataDxfId="10" dataCellStyle="Normaali 2"/>
    <tableColumn id="55" name="Driftsekonomi sammanlagt" dataDxfId="9" dataCellStyle="Normaali 2"/>
  </tableColumns>
  <tableStyleInfo name="TableStyleLight9" showFirstColumn="0" showLastColumn="0" showRowStripes="1" showColumnStripes="0"/>
</table>
</file>

<file path=xl/tables/table23.xml><?xml version="1.0" encoding="utf-8"?>
<table xmlns="http://schemas.openxmlformats.org/spreadsheetml/2006/main" id="27" name="Taulukko101128" displayName="Taulukko101128" ref="A54:C58" totalsRowShown="0" headerRowDxfId="8" dataDxfId="7">
  <tableColumns count="3">
    <tableColumn id="1" name="Sektorspecifika nettokostnader" dataDxfId="6" dataCellStyle="Normaali 2"/>
    <tableColumn id="2" name="euro totalt" dataDxfId="5" dataCellStyle="Normaali 2"/>
    <tableColumn id="3" name="Proportionella andelar" dataDxfId="4" dataCellStyle="Prosenttia"/>
  </tableColumns>
  <tableStyleInfo name="TableStyleLight9" showFirstColumn="0" showLastColumn="0" showRowStripes="1" showColumnStripes="0"/>
</table>
</file>

<file path=xl/tables/table24.xml><?xml version="1.0" encoding="utf-8"?>
<table xmlns="http://schemas.openxmlformats.org/spreadsheetml/2006/main" id="28" name="Taulukko121229" displayName="Taulukko121229" ref="A60:B63" totalsRowShown="0" headerRowDxfId="3" tableBorderDxfId="2">
  <tableColumns count="2">
    <tableColumn id="1" name="Hemvården delas"/>
    <tableColumn id="2" name="euro totalt"/>
  </tableColumns>
  <tableStyleInfo name="TableStyleLight9" showFirstColumn="0" showLastColumn="0" showRowStripes="1" showColumnStripes="0"/>
</table>
</file>

<file path=xl/tables/table25.xml><?xml version="1.0" encoding="utf-8"?>
<table xmlns="http://schemas.openxmlformats.org/spreadsheetml/2006/main" id="30" name="Taulukko191331" displayName="Taulukko191331" ref="A65:C70" totalsRowShown="0" headerRowDxfId="1" headerRowCellStyle="Normaali 2">
  <tableColumns count="3">
    <tableColumn id="1" name="Därtill beaktas"/>
    <tableColumn id="2" name="euro totalt"/>
    <tableColumn id="3" name="Källa" dataDxfId="0" dataCellStyle="Normaali 2"/>
  </tableColumns>
  <tableStyleInfo name="TableStyleLight9" showFirstColumn="0" showLastColumn="0" showRowStripes="1" showColumnStripes="0"/>
</table>
</file>

<file path=xl/tables/table3.xml><?xml version="1.0" encoding="utf-8"?>
<table xmlns="http://schemas.openxmlformats.org/spreadsheetml/2006/main" id="4" name="Taulukko6" displayName="Taulukko6" ref="A29:B41" totalsRowShown="0" headerRowDxfId="353" dataDxfId="352">
  <autoFilter ref="A29:B41">
    <filterColumn colId="0" hiddenButton="1"/>
    <filterColumn colId="1" hiddenButton="1"/>
  </autoFilter>
  <tableColumns count="2">
    <tableColumn id="1" name="Uppgiftsändringar enligt statsbudgeten för 2024" dataDxfId="351"/>
    <tableColumn id="2" name="euroa" dataDxfId="350"/>
  </tableColumns>
  <tableStyleInfo name="TableStyleLight14" showFirstColumn="0" showLastColumn="0" showRowStripes="1" showColumnStripes="0"/>
</table>
</file>

<file path=xl/tables/table4.xml><?xml version="1.0" encoding="utf-8"?>
<table xmlns="http://schemas.openxmlformats.org/spreadsheetml/2006/main" id="21" name="Taulukko21" displayName="Taulukko21" ref="D8:F12" totalsRowShown="0" headerRowDxfId="349" dataDxfId="348">
  <autoFilter ref="D8:F12">
    <filterColumn colId="0" hiddenButton="1"/>
    <filterColumn colId="1" hiddenButton="1"/>
    <filterColumn colId="2" hiddenButton="1"/>
  </autoFilter>
  <tableColumns count="3">
    <tableColumn id="1" name="Index" dataDxfId="347"/>
    <tableColumn id="2" name="Viktkoefficienten" dataDxfId="346"/>
    <tableColumn id="3" name=" " dataDxfId="345"/>
  </tableColumns>
  <tableStyleInfo name="TableStyleLight9" showFirstColumn="0" showLastColumn="0" showRowStripes="1" showColumnStripes="0"/>
</table>
</file>

<file path=xl/tables/table5.xml><?xml version="1.0" encoding="utf-8"?>
<table xmlns="http://schemas.openxmlformats.org/spreadsheetml/2006/main" id="2" name="Taulukko11" displayName="Taulukko11" ref="A33:M56" totalsRowShown="0" headerRowDxfId="344" dataDxfId="343" tableBorderDxfId="342" headerRowCellStyle="Normaali 2" dataCellStyle="Normaali 2">
  <autoFilter ref="A33:M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Kod för välfärdsområdet" dataDxfId="341" dataCellStyle="Normaali 2"/>
    <tableColumn id="2" name="Välfärdsområde" dataDxfId="340" dataCellStyle="Normaali 2"/>
    <tableColumn id="3" name="Invånarantal" dataDxfId="339" dataCellStyle="Normaali 2">
      <calculatedColumnFormula>Määräytymistekijät!C6</calculatedColumnFormula>
    </tableColumn>
    <tableColumn id="4" name="Servicebehovskoefficient för hälso- och sjukvården" dataDxfId="338" dataCellStyle="Normaali 2">
      <calculatedColumnFormula>Tarvekertoimet!O6</calculatedColumnFormula>
    </tableColumn>
    <tableColumn id="5" name="Servicebehovskoefficient för äldreomsorgen" dataDxfId="337" dataCellStyle="Normaali 2">
      <calculatedColumnFormula>Tarvekertoimet!P6</calculatedColumnFormula>
    </tableColumn>
    <tableColumn id="6" name="Servicebehovskoefficient för socialvården" dataDxfId="336" dataCellStyle="Normaali 2">
      <calculatedColumnFormula>Tarvekertoimet!Q6</calculatedColumnFormula>
    </tableColumn>
    <tableColumn id="7" name="Antalet personer med främmande språk som modersmål" dataDxfId="335" dataCellStyle="Normaali 2">
      <calculatedColumnFormula>Määräytymistekijät!F6</calculatedColumnFormula>
    </tableColumn>
    <tableColumn id="8" name="Antalet svenskspråkiga i tvåspråkiga välfärdsområden" dataDxfId="334" dataCellStyle="Normaali 2">
      <calculatedColumnFormula>Määräytymistekijät!D6</calculatedColumnFormula>
    </tableColumn>
    <tableColumn id="9" name="Befolkningstäthetskoefficient" dataDxfId="333" dataCellStyle="Normaali 2">
      <calculatedColumnFormula>Määräytymistekijät!I6</calculatedColumnFormula>
    </tableColumn>
    <tableColumn id="10" name="Skärgårdskommunernas oinvånarantal i skärgården" dataDxfId="332" dataCellStyle="Normaali 2">
      <calculatedColumnFormula>Määräytymistekijät!J6</calculatedColumnFormula>
    </tableColumn>
    <tableColumn id="11" name="Koefficient för främjande av hälsa och välfärd (uppskattning)" dataDxfId="331" dataCellStyle="Normaali 2"/>
    <tableColumn id="12" name="Antalet samiskspråkiga inom välfärdsområdet där kommunerna inom samernas hembygdsområde finns " dataDxfId="330" dataCellStyle="Normaali 2">
      <calculatedColumnFormula>Määräytymistekijät!E6</calculatedColumnFormula>
    </tableColumn>
    <tableColumn id="13" name="Invånarantal inom universitetssjukhusområdet" dataDxfId="329" dataCellStyle="Normaali 2">
      <calculatedColumnFormula>C34</calculatedColumnFormula>
    </tableColumn>
  </tableColumns>
  <tableStyleInfo name="TableStyleLight13" showFirstColumn="0" showLastColumn="0" showRowStripes="1" showColumnStripes="0"/>
</table>
</file>

<file path=xl/tables/table6.xml><?xml version="1.0" encoding="utf-8"?>
<table xmlns="http://schemas.openxmlformats.org/spreadsheetml/2006/main" id="3" name="Taulukko15" displayName="Taulukko15" ref="A86:N110" totalsRowShown="0" headerRowDxfId="328" dataDxfId="327" tableBorderDxfId="326" headerRowCellStyle="Normaali 2" dataCellStyle="Normaali 2">
  <autoFilter ref="A86:N1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Kod för välfärdsområdet" dataDxfId="325" dataCellStyle="Normaali 2"/>
    <tableColumn id="2" name="Välfärdsområde" dataDxfId="324" dataCellStyle="Normaali 2"/>
    <tableColumn id="3" name="Invånarbaserad andel" dataDxfId="323" dataCellStyle="Normaali 2"/>
    <tableColumn id="4" name="Servicebehovet inom hälso- och sjukvården" dataDxfId="322" dataCellStyle="Normaali 2"/>
    <tableColumn id="5" name="Servicebehovet inom äldreomsorgen" dataDxfId="321" dataCellStyle="Normaali 2"/>
    <tableColumn id="6" name="Servicebehovet inom socialvården" dataDxfId="320" dataCellStyle="Normaali 2"/>
    <tableColumn id="7" name="Främmande språk" dataDxfId="319" dataCellStyle="Normaali 2"/>
    <tableColumn id="8" name="Tvåspråkighet" dataDxfId="318" dataCellStyle="Normaali 2"/>
    <tableColumn id="9" name="Befolkningstäthet" dataDxfId="317" dataCellStyle="Normaali 2"/>
    <tableColumn id="10" name="Karaktär av skärgård" dataDxfId="316" dataCellStyle="Normaali 2"/>
    <tableColumn id="11" name="Kriteriet för främjande av hälsa och välfärd" dataDxfId="315" dataCellStyle="Normaali 2"/>
    <tableColumn id="12" name="Samiskspråkighet" dataDxfId="314" dataCellStyle="Normaali 2"/>
    <tableColumn id="14" name="Universitetssjukhustillägget" dataDxfId="313" dataCellStyle="Normaali 2">
      <calculatedColumnFormula>M60/C34</calculatedColumnFormula>
    </tableColumn>
    <tableColumn id="13" name="Sammanlagt, €" dataDxfId="312" dataCellStyle="Normaali 2"/>
  </tableColumns>
  <tableStyleInfo name="TableStyleLight13" showFirstColumn="0" showLastColumn="0" showRowStripes="1" showColumnStripes="0"/>
</table>
</file>

<file path=xl/tables/table7.xml><?xml version="1.0" encoding="utf-8"?>
<table xmlns="http://schemas.openxmlformats.org/spreadsheetml/2006/main" id="5" name="Taulukko5" displayName="Taulukko5" ref="A7:C23" totalsRowShown="0" tableBorderDxfId="311">
  <autoFilter ref="A7:C23">
    <filterColumn colId="0" hiddenButton="1"/>
    <filterColumn colId="1" hiddenButton="1"/>
    <filterColumn colId="2" hiddenButton="1"/>
  </autoFilter>
  <tableColumns count="3">
    <tableColumn id="1" name="Social- och hälsovårdens kalkylerade finansiering 2024" dataDxfId="310" dataCellStyle="Normaali 2"/>
    <tableColumn id="2" name="euroa" dataDxfId="309" dataCellStyle="Normaali 2"/>
    <tableColumn id="3" name=" " dataDxfId="308" dataCellStyle="Normaali 2"/>
  </tableColumns>
  <tableStyleInfo name="TableStyleLight9" showFirstColumn="0" showLastColumn="0" showRowStripes="1" showColumnStripes="0"/>
</table>
</file>

<file path=xl/tables/table8.xml><?xml version="1.0" encoding="utf-8"?>
<table xmlns="http://schemas.openxmlformats.org/spreadsheetml/2006/main" id="15" name="Taulukko16" displayName="Taulukko16" ref="B59:N83" totalsRowShown="0" dataDxfId="307" dataCellStyle="Normaali 2">
  <autoFilter ref="B59:N8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Välfärdsområde" dataDxfId="306" dataCellStyle="Normaali 2"/>
    <tableColumn id="2" name="Invånarbaserad andel" dataDxfId="305" dataCellStyle="Normaali 2"/>
    <tableColumn id="3" name="Servicebehovet inom hälso- och sjukvården" dataDxfId="304" dataCellStyle="Normaali 2"/>
    <tableColumn id="4" name="Servicebehovet inom äldreomsorgen" dataDxfId="303" dataCellStyle="Normaali 2"/>
    <tableColumn id="5" name="Servicebehovet inom socialvården" dataDxfId="302" dataCellStyle="Normaali 2"/>
    <tableColumn id="6" name="Främmande språk" dataDxfId="301" dataCellStyle="Normaali 2"/>
    <tableColumn id="7" name="Tvåspråkighet" dataDxfId="300" dataCellStyle="Normaali 2"/>
    <tableColumn id="8" name="Befolkningstäthet" dataDxfId="299" dataCellStyle="Normaali 2"/>
    <tableColumn id="9" name="Karaktär av skärgård" dataDxfId="298" dataCellStyle="Normaali 2"/>
    <tableColumn id="10" name="Kriteriet för främjande av hälsa och välfärd" dataDxfId="297" dataCellStyle="Normaali 2"/>
    <tableColumn id="11" name="Samiskspråkighet" dataDxfId="296" dataCellStyle="Normaali 2"/>
    <tableColumn id="12" name="Universitetssjukhustillägget" dataDxfId="295" dataCellStyle="Normaali 2"/>
    <tableColumn id="13" name="Sammanlagt, €" dataDxfId="294" dataCellStyle="Normaali 2">
      <calculatedColumnFormula>SUM(C60:M60)</calculatedColumnFormula>
    </tableColumn>
  </tableColumns>
  <tableStyleInfo name="TableStyleLight13" showFirstColumn="0" showLastColumn="0" showRowStripes="1" showColumnStripes="0"/>
</table>
</file>

<file path=xl/tables/table9.xml><?xml version="1.0" encoding="utf-8"?>
<table xmlns="http://schemas.openxmlformats.org/spreadsheetml/2006/main" id="10" name="Taulukko26" displayName="Taulukko26" ref="A10:E13" totalsRowShown="0" headerRowDxfId="293" dataDxfId="292" headerRowCellStyle="Normaali 2">
  <tableColumns count="5">
    <tableColumn id="1" name="Kriterium" dataDxfId="291"/>
    <tableColumn id="2" name="Invånarbaserad andel" dataDxfId="290"/>
    <tableColumn id="3" name="Befolkningstäthet" dataDxfId="289"/>
    <tableColumn id="4" name="Riskfaktorer" dataDxfId="288"/>
    <tableColumn id="5" name="Sammanlagt" dataDxfId="287"/>
  </tableColumns>
  <tableStyleInfo name="TableStyleLight9"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4.bin"/><Relationship Id="rId5" Type="http://schemas.openxmlformats.org/officeDocument/2006/relationships/table" Target="../tables/table8.xml"/><Relationship Id="rId4" Type="http://schemas.openxmlformats.org/officeDocument/2006/relationships/table" Target="../tables/table7.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table" Target="../tables/table9.xml"/><Relationship Id="rId5" Type="http://schemas.openxmlformats.org/officeDocument/2006/relationships/table" Target="../tables/table13.xml"/><Relationship Id="rId4" Type="http://schemas.openxmlformats.org/officeDocument/2006/relationships/table" Target="../tables/table1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table" Target="../tables/table1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table" Target="../tables/table20.xml"/><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abSelected="1" zoomScale="79" zoomScaleNormal="100" workbookViewId="0"/>
  </sheetViews>
  <sheetFormatPr defaultRowHeight="14" x14ac:dyDescent="0.3"/>
  <cols>
    <col min="1" max="1" width="122.58203125" style="18" customWidth="1"/>
  </cols>
  <sheetData>
    <row r="1" spans="1:2" ht="20" x14ac:dyDescent="0.4">
      <c r="A1" s="365" t="s">
        <v>56</v>
      </c>
      <c r="B1" s="281"/>
    </row>
    <row r="2" spans="1:2" x14ac:dyDescent="0.3">
      <c r="A2" s="2" t="s">
        <v>57</v>
      </c>
    </row>
    <row r="3" spans="1:2" ht="37.5" customHeight="1" x14ac:dyDescent="0.3">
      <c r="A3" s="244" t="s">
        <v>60</v>
      </c>
    </row>
    <row r="4" spans="1:2" ht="111.5" customHeight="1" x14ac:dyDescent="0.3">
      <c r="A4" s="244" t="s">
        <v>61</v>
      </c>
    </row>
    <row r="5" spans="1:2" ht="82.5" customHeight="1" x14ac:dyDescent="0.3">
      <c r="A5" s="244" t="s">
        <v>62</v>
      </c>
    </row>
    <row r="6" spans="1:2" ht="81" customHeight="1" x14ac:dyDescent="0.3">
      <c r="A6" s="360" t="s">
        <v>58</v>
      </c>
    </row>
    <row r="7" spans="1:2" ht="97.5" customHeight="1" x14ac:dyDescent="0.3">
      <c r="A7" s="244" t="s">
        <v>59</v>
      </c>
    </row>
    <row r="8" spans="1:2" ht="42" customHeight="1" x14ac:dyDescent="0.3">
      <c r="A8" s="18" t="s">
        <v>63</v>
      </c>
    </row>
    <row r="9" spans="1:2" x14ac:dyDescent="0.3">
      <c r="A9" s="18" t="s">
        <v>67</v>
      </c>
    </row>
    <row r="10" spans="1:2" x14ac:dyDescent="0.3">
      <c r="A10" s="18" t="s">
        <v>65</v>
      </c>
    </row>
    <row r="11" spans="1:2" x14ac:dyDescent="0.3">
      <c r="A11" s="190" t="s">
        <v>68</v>
      </c>
    </row>
    <row r="13" spans="1:2" x14ac:dyDescent="0.3">
      <c r="A13" s="18" t="s">
        <v>64</v>
      </c>
    </row>
    <row r="14" spans="1:2" x14ac:dyDescent="0.3">
      <c r="A14" s="18" t="s">
        <v>65</v>
      </c>
    </row>
    <row r="15" spans="1:2" x14ac:dyDescent="0.3">
      <c r="A15" s="190" t="s">
        <v>66</v>
      </c>
    </row>
    <row r="19" spans="1:1" x14ac:dyDescent="0.3">
      <c r="A19" s="19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K81"/>
  <sheetViews>
    <sheetView zoomScale="56" zoomScaleNormal="25" workbookViewId="0"/>
  </sheetViews>
  <sheetFormatPr defaultRowHeight="14" x14ac:dyDescent="0.3"/>
  <cols>
    <col min="1" max="1" width="24.08203125" style="2" customWidth="1"/>
    <col min="2" max="2" width="23.83203125" style="2" customWidth="1"/>
    <col min="3" max="3" width="18.33203125" style="2" customWidth="1"/>
    <col min="4" max="4" width="23.58203125" style="2" customWidth="1"/>
    <col min="5" max="5" width="21.75" style="2" customWidth="1"/>
    <col min="6" max="6" width="26.33203125" style="2" customWidth="1"/>
    <col min="7" max="7" width="23.1640625" style="2" customWidth="1"/>
    <col min="8" max="8" width="24.5" style="2" customWidth="1"/>
    <col min="9" max="9" width="21.75" style="2" customWidth="1"/>
    <col min="10" max="10" width="19.25" style="2" customWidth="1"/>
    <col min="11" max="11" width="24.33203125" style="2" customWidth="1"/>
    <col min="12" max="12" width="27.5" style="2" customWidth="1"/>
    <col min="13" max="13" width="21.58203125" style="2" customWidth="1"/>
    <col min="14" max="15" width="23" style="2" customWidth="1"/>
    <col min="16" max="16" width="17.33203125" style="2" customWidth="1"/>
    <col min="17" max="17" width="18.83203125" style="2" bestFit="1" customWidth="1"/>
    <col min="18" max="18" width="14.58203125" style="2" customWidth="1"/>
    <col min="19" max="19" width="16.08203125" style="11" customWidth="1"/>
    <col min="20" max="20" width="10.33203125" style="11" customWidth="1"/>
    <col min="21" max="21" width="13.08203125" style="11" customWidth="1"/>
    <col min="22" max="22" width="13.83203125" style="11" customWidth="1"/>
    <col min="23" max="24" width="11.83203125" style="11" customWidth="1"/>
    <col min="25" max="25" width="11.08203125" style="11" customWidth="1"/>
    <col min="26" max="26" width="10.58203125" style="11" customWidth="1"/>
    <col min="27" max="27" width="11" style="11" customWidth="1"/>
    <col min="28" max="28" width="6.08203125" style="11" customWidth="1"/>
    <col min="29" max="29" width="10.5" style="11" customWidth="1"/>
    <col min="30" max="30" width="12.33203125" style="11" bestFit="1" customWidth="1"/>
    <col min="31" max="31" width="11.58203125" style="11" customWidth="1"/>
    <col min="32" max="32" width="9.58203125" style="11" customWidth="1"/>
    <col min="33" max="33" width="6.33203125" style="11" bestFit="1" customWidth="1"/>
    <col min="34" max="34" width="8.33203125" style="11"/>
    <col min="35" max="35" width="14.83203125" style="11" bestFit="1" customWidth="1"/>
    <col min="36" max="36" width="9.83203125" style="11" bestFit="1" customWidth="1"/>
    <col min="37" max="37" width="10.58203125" style="11" bestFit="1" customWidth="1"/>
  </cols>
  <sheetData>
    <row r="1" spans="1:37" ht="20" x14ac:dyDescent="0.4">
      <c r="A1" s="365" t="s">
        <v>100</v>
      </c>
      <c r="AK1" s="2"/>
    </row>
    <row r="2" spans="1:37" x14ac:dyDescent="0.3">
      <c r="A2" s="1" t="str">
        <f>INFO!A2</f>
        <v>Finansministeriet/Kommun- och regionavdelningen 27.6.2024</v>
      </c>
      <c r="AK2" s="2"/>
    </row>
    <row r="3" spans="1:37" ht="70" customHeight="1" x14ac:dyDescent="0.3">
      <c r="A3" s="455" t="s">
        <v>97</v>
      </c>
      <c r="B3" s="455"/>
      <c r="C3" s="455"/>
      <c r="D3" s="455"/>
      <c r="E3" s="455"/>
      <c r="F3" s="455"/>
      <c r="AK3" s="2"/>
    </row>
    <row r="4" spans="1:37" ht="42" customHeight="1" x14ac:dyDescent="0.3">
      <c r="A4" s="456" t="s">
        <v>98</v>
      </c>
      <c r="B4" s="456"/>
      <c r="C4" s="456"/>
      <c r="D4" s="456"/>
      <c r="E4" s="456"/>
      <c r="F4" s="456"/>
      <c r="AK4" s="2"/>
    </row>
    <row r="5" spans="1:37" ht="44.5" customHeight="1" x14ac:dyDescent="0.3">
      <c r="A5" s="457" t="s">
        <v>99</v>
      </c>
      <c r="B5" s="457"/>
      <c r="C5" s="457"/>
      <c r="D5" s="457"/>
      <c r="E5" s="457"/>
      <c r="F5" s="457"/>
      <c r="AK5" s="2"/>
    </row>
    <row r="6" spans="1:37" x14ac:dyDescent="0.3">
      <c r="A6" s="48"/>
      <c r="AK6" s="2"/>
    </row>
    <row r="7" spans="1:37" s="200" customFormat="1" ht="19" customHeight="1" thickBot="1" x14ac:dyDescent="0.45">
      <c r="A7" s="426" t="s">
        <v>69</v>
      </c>
      <c r="B7" s="207"/>
      <c r="C7" s="207"/>
      <c r="D7" s="207"/>
      <c r="E7" s="207"/>
      <c r="F7" s="245"/>
      <c r="G7" s="207"/>
      <c r="H7" s="230"/>
      <c r="I7" s="230"/>
      <c r="J7" s="257"/>
      <c r="K7" s="2"/>
      <c r="L7" s="246"/>
      <c r="M7" s="247"/>
      <c r="N7" s="247"/>
      <c r="O7" s="247"/>
      <c r="P7" s="247"/>
      <c r="Q7" s="247"/>
      <c r="R7" s="247"/>
      <c r="S7" s="247"/>
    </row>
    <row r="8" spans="1:37" s="210" customFormat="1" ht="72" customHeight="1" thickTop="1" x14ac:dyDescent="0.3">
      <c r="A8" s="417" t="s">
        <v>70</v>
      </c>
      <c r="B8" s="418" t="s">
        <v>71</v>
      </c>
      <c r="C8" s="418" t="s">
        <v>72</v>
      </c>
      <c r="D8" s="377" t="s">
        <v>73</v>
      </c>
      <c r="E8" s="419" t="s">
        <v>74</v>
      </c>
      <c r="F8" s="377" t="s">
        <v>104</v>
      </c>
      <c r="G8" s="377" t="s">
        <v>101</v>
      </c>
      <c r="H8" s="377" t="s">
        <v>102</v>
      </c>
      <c r="I8" s="377" t="s">
        <v>103</v>
      </c>
      <c r="K8" s="402" t="s">
        <v>105</v>
      </c>
      <c r="L8" s="403" t="s">
        <v>106</v>
      </c>
      <c r="P8" s="249"/>
      <c r="Q8" s="249"/>
      <c r="R8" s="249"/>
      <c r="S8" s="248"/>
    </row>
    <row r="9" spans="1:37" s="200" customFormat="1" x14ac:dyDescent="0.3">
      <c r="A9" s="420">
        <v>31</v>
      </c>
      <c r="B9" s="421" t="s">
        <v>75</v>
      </c>
      <c r="C9" s="422">
        <f>Määräytymistekijät!C6</f>
        <v>664028</v>
      </c>
      <c r="D9" s="379">
        <v>2600907248.3678093</v>
      </c>
      <c r="E9" s="423">
        <f>'SOTE laskennallinen rahoitus'!N60+'PELA laskennallinen rahoitus'!F43</f>
        <v>2557280938.8952022</v>
      </c>
      <c r="F9" s="414">
        <v>142381493.5328218</v>
      </c>
      <c r="G9" s="380">
        <f>E9+F9</f>
        <v>2699662432.4280238</v>
      </c>
      <c r="H9" s="386">
        <f t="shared" ref="H9:H31" si="0">G9/C9</f>
        <v>4065.5852350021742</v>
      </c>
      <c r="I9" s="379">
        <f t="shared" ref="I9:I31" si="1">G9-D9</f>
        <v>98755184.06021452</v>
      </c>
      <c r="K9" s="404">
        <v>2699741301.6159368</v>
      </c>
      <c r="L9" s="405">
        <f t="shared" ref="L9:L31" si="2">G9-K9</f>
        <v>-78869.187912940979</v>
      </c>
      <c r="M9" s="401"/>
      <c r="P9" s="250"/>
      <c r="Q9" s="250"/>
      <c r="R9" s="250"/>
      <c r="S9" s="250"/>
      <c r="T9" s="201"/>
    </row>
    <row r="10" spans="1:37" s="200" customFormat="1" x14ac:dyDescent="0.3">
      <c r="A10" s="204">
        <v>32</v>
      </c>
      <c r="B10" s="30" t="s">
        <v>76</v>
      </c>
      <c r="C10" s="378">
        <f>Määräytymistekijät!C7</f>
        <v>280495</v>
      </c>
      <c r="D10" s="379">
        <v>995426681.55847824</v>
      </c>
      <c r="E10" s="379">
        <f>'SOTE laskennallinen rahoitus'!N61+'PELA laskennallinen rahoitus'!F44</f>
        <v>1065705132.3445897</v>
      </c>
      <c r="F10" s="414">
        <v>-4414976.3949816609</v>
      </c>
      <c r="G10" s="380">
        <f t="shared" ref="G10:G31" si="3">E10+F10</f>
        <v>1061290155.9496081</v>
      </c>
      <c r="H10" s="386">
        <f t="shared" si="0"/>
        <v>3783.6330627982961</v>
      </c>
      <c r="I10" s="379">
        <f t="shared" si="1"/>
        <v>65863474.391129851</v>
      </c>
      <c r="K10" s="404">
        <v>1061321189.8433349</v>
      </c>
      <c r="L10" s="405">
        <f t="shared" si="2"/>
        <v>-31033.893726825714</v>
      </c>
      <c r="M10" s="401"/>
      <c r="P10" s="250"/>
      <c r="Q10" s="250"/>
      <c r="R10" s="250"/>
      <c r="S10" s="250"/>
      <c r="T10" s="201"/>
    </row>
    <row r="11" spans="1:37" s="200" customFormat="1" x14ac:dyDescent="0.3">
      <c r="A11" s="204">
        <v>33</v>
      </c>
      <c r="B11" s="30" t="s">
        <v>77</v>
      </c>
      <c r="C11" s="378">
        <f>Määräytymistekijät!C8</f>
        <v>486346</v>
      </c>
      <c r="D11" s="379">
        <v>1667667578.0466697</v>
      </c>
      <c r="E11" s="379">
        <f>'SOTE laskennallinen rahoitus'!N62+'PELA laskennallinen rahoitus'!F45</f>
        <v>1791992735.3059671</v>
      </c>
      <c r="F11" s="414">
        <v>-22664990.383613858</v>
      </c>
      <c r="G11" s="380">
        <f t="shared" si="3"/>
        <v>1769327744.9223533</v>
      </c>
      <c r="H11" s="386">
        <f t="shared" si="0"/>
        <v>3638.0020498212243</v>
      </c>
      <c r="I11" s="379">
        <f t="shared" si="1"/>
        <v>101660166.87568355</v>
      </c>
      <c r="K11" s="404">
        <v>1769440174.1334291</v>
      </c>
      <c r="L11" s="405">
        <f t="shared" si="2"/>
        <v>-112429.21107578278</v>
      </c>
      <c r="M11" s="401"/>
      <c r="P11" s="250"/>
      <c r="Q11" s="250"/>
      <c r="R11" s="250"/>
      <c r="S11" s="250"/>
      <c r="T11" s="201"/>
    </row>
    <row r="12" spans="1:37" s="200" customFormat="1" x14ac:dyDescent="0.3">
      <c r="A12" s="204">
        <v>34</v>
      </c>
      <c r="B12" s="30" t="s">
        <v>78</v>
      </c>
      <c r="C12" s="378">
        <f>Määräytymistekijät!C9</f>
        <v>98972</v>
      </c>
      <c r="D12" s="379">
        <v>375323632.67478925</v>
      </c>
      <c r="E12" s="379">
        <f>'SOTE laskennallinen rahoitus'!N63+'PELA laskennallinen rahoitus'!F46</f>
        <v>414793499.45415109</v>
      </c>
      <c r="F12" s="414">
        <v>-25444311.594221532</v>
      </c>
      <c r="G12" s="380">
        <f t="shared" si="3"/>
        <v>389349187.85992956</v>
      </c>
      <c r="H12" s="386">
        <f t="shared" si="0"/>
        <v>3933.9327068254615</v>
      </c>
      <c r="I12" s="379">
        <f t="shared" si="1"/>
        <v>14025555.185140312</v>
      </c>
      <c r="K12" s="404">
        <v>389359477.7639032</v>
      </c>
      <c r="L12" s="405">
        <f t="shared" si="2"/>
        <v>-10289.903973639011</v>
      </c>
      <c r="M12" s="401"/>
      <c r="P12" s="250"/>
      <c r="Q12" s="250"/>
      <c r="R12" s="250"/>
      <c r="S12" s="250"/>
      <c r="T12" s="201"/>
    </row>
    <row r="13" spans="1:37" s="200" customFormat="1" x14ac:dyDescent="0.3">
      <c r="A13" s="204">
        <v>35</v>
      </c>
      <c r="B13" s="30" t="s">
        <v>79</v>
      </c>
      <c r="C13" s="378">
        <f>Määräytymistekijät!C10</f>
        <v>203192</v>
      </c>
      <c r="D13" s="379">
        <v>764699826.09015357</v>
      </c>
      <c r="E13" s="379">
        <f>'SOTE laskennallinen rahoitus'!N64+'PELA laskennallinen rahoitus'!F47</f>
        <v>781104164.85940552</v>
      </c>
      <c r="F13" s="414">
        <v>16864023.32302149</v>
      </c>
      <c r="G13" s="380">
        <f t="shared" si="3"/>
        <v>797968188.18242705</v>
      </c>
      <c r="H13" s="386">
        <f t="shared" si="0"/>
        <v>3927.1634128431583</v>
      </c>
      <c r="I13" s="379">
        <f t="shared" si="1"/>
        <v>33268362.092273474</v>
      </c>
      <c r="K13" s="404">
        <v>797990812.57280207</v>
      </c>
      <c r="L13" s="405">
        <f t="shared" si="2"/>
        <v>-22624.39037501812</v>
      </c>
      <c r="M13" s="401"/>
      <c r="P13" s="250"/>
      <c r="Q13" s="250"/>
      <c r="R13" s="250"/>
      <c r="S13" s="250"/>
      <c r="T13" s="201"/>
    </row>
    <row r="14" spans="1:37" s="200" customFormat="1" x14ac:dyDescent="0.3">
      <c r="A14" s="205">
        <v>2</v>
      </c>
      <c r="B14" s="30" t="s">
        <v>80</v>
      </c>
      <c r="C14" s="378">
        <f>Määräytymistekijät!C11</f>
        <v>485567</v>
      </c>
      <c r="D14" s="379">
        <v>1984806313.7909138</v>
      </c>
      <c r="E14" s="379">
        <f>'SOTE laskennallinen rahoitus'!N65+'PELA laskennallinen rahoitus'!F48</f>
        <v>2165880627.3298092</v>
      </c>
      <c r="F14" s="414">
        <v>-96907329.928938121</v>
      </c>
      <c r="G14" s="380">
        <f t="shared" si="3"/>
        <v>2068973297.400871</v>
      </c>
      <c r="H14" s="386">
        <f t="shared" si="0"/>
        <v>4260.9429747097129</v>
      </c>
      <c r="I14" s="379">
        <f t="shared" si="1"/>
        <v>84166983.609957218</v>
      </c>
      <c r="K14" s="404">
        <v>2069067706.4446425</v>
      </c>
      <c r="L14" s="405">
        <f t="shared" si="2"/>
        <v>-94409.043771505356</v>
      </c>
      <c r="M14" s="401"/>
      <c r="P14" s="250"/>
      <c r="Q14" s="250"/>
      <c r="R14" s="250"/>
      <c r="S14" s="250"/>
      <c r="T14" s="201"/>
    </row>
    <row r="15" spans="1:37" s="200" customFormat="1" x14ac:dyDescent="0.3">
      <c r="A15" s="205">
        <v>4</v>
      </c>
      <c r="B15" s="30" t="s">
        <v>2</v>
      </c>
      <c r="C15" s="378">
        <f>Määräytymistekijät!C12</f>
        <v>212556</v>
      </c>
      <c r="D15" s="379">
        <v>970907012.79195774</v>
      </c>
      <c r="E15" s="379">
        <f>'SOTE laskennallinen rahoitus'!N66+'PELA laskennallinen rahoitus'!F49</f>
        <v>973977935.64523125</v>
      </c>
      <c r="F15" s="414">
        <v>22265969.380004905</v>
      </c>
      <c r="G15" s="380">
        <f t="shared" si="3"/>
        <v>996243905.02523613</v>
      </c>
      <c r="H15" s="386">
        <f t="shared" si="0"/>
        <v>4686.9714570524293</v>
      </c>
      <c r="I15" s="379">
        <f t="shared" si="1"/>
        <v>25336892.233278394</v>
      </c>
      <c r="K15" s="404">
        <v>996272622.43804061</v>
      </c>
      <c r="L15" s="405">
        <f t="shared" si="2"/>
        <v>-28717.412804484367</v>
      </c>
      <c r="M15" s="401"/>
      <c r="P15" s="250"/>
      <c r="Q15" s="250"/>
      <c r="R15" s="250"/>
      <c r="S15" s="250"/>
      <c r="T15" s="201"/>
    </row>
    <row r="16" spans="1:37" s="200" customFormat="1" x14ac:dyDescent="0.3">
      <c r="A16" s="205">
        <v>5</v>
      </c>
      <c r="B16" s="30" t="s">
        <v>81</v>
      </c>
      <c r="C16" s="378">
        <f>Määräytymistekijät!C13</f>
        <v>169537</v>
      </c>
      <c r="D16" s="379">
        <v>713900983.12698519</v>
      </c>
      <c r="E16" s="379">
        <f>'SOTE laskennallinen rahoitus'!N67+'PELA laskennallinen rahoitus'!F50</f>
        <v>753328152.29466271</v>
      </c>
      <c r="F16" s="414">
        <v>-15047014.51437727</v>
      </c>
      <c r="G16" s="380">
        <f t="shared" si="3"/>
        <v>738281137.78028548</v>
      </c>
      <c r="H16" s="386">
        <f t="shared" si="0"/>
        <v>4354.6903494829185</v>
      </c>
      <c r="I16" s="379">
        <f t="shared" si="1"/>
        <v>24380154.653300285</v>
      </c>
      <c r="K16" s="404">
        <v>737381440.62218428</v>
      </c>
      <c r="L16" s="405">
        <f t="shared" si="2"/>
        <v>899697.15810120106</v>
      </c>
      <c r="M16" s="401"/>
      <c r="P16" s="250"/>
      <c r="Q16" s="250"/>
      <c r="R16" s="250"/>
      <c r="S16" s="250"/>
      <c r="T16" s="201"/>
    </row>
    <row r="17" spans="1:37" s="200" customFormat="1" x14ac:dyDescent="0.3">
      <c r="A17" s="205">
        <v>6</v>
      </c>
      <c r="B17" s="30" t="s">
        <v>82</v>
      </c>
      <c r="C17" s="378">
        <f>Määräytymistekijät!C14</f>
        <v>532671</v>
      </c>
      <c r="D17" s="379">
        <v>2163185602.4148951</v>
      </c>
      <c r="E17" s="379">
        <f>'SOTE laskennallinen rahoitus'!N68+'PELA laskennallinen rahoitus'!F51</f>
        <v>2280428898.905571</v>
      </c>
      <c r="F17" s="414">
        <v>-3806340.8584326389</v>
      </c>
      <c r="G17" s="380">
        <f t="shared" si="3"/>
        <v>2276622558.0471382</v>
      </c>
      <c r="H17" s="386">
        <f t="shared" si="0"/>
        <v>4273.9750390900545</v>
      </c>
      <c r="I17" s="379">
        <f t="shared" si="1"/>
        <v>113436955.63224316</v>
      </c>
      <c r="K17" s="404">
        <v>2276875324.6182823</v>
      </c>
      <c r="L17" s="405">
        <f t="shared" si="2"/>
        <v>-252766.571144104</v>
      </c>
      <c r="M17" s="401"/>
      <c r="P17" s="250"/>
      <c r="Q17" s="250"/>
      <c r="R17" s="250"/>
      <c r="S17" s="250"/>
      <c r="T17" s="201"/>
    </row>
    <row r="18" spans="1:37" s="200" customFormat="1" x14ac:dyDescent="0.3">
      <c r="A18" s="205">
        <v>7</v>
      </c>
      <c r="B18" s="30" t="s">
        <v>83</v>
      </c>
      <c r="C18" s="378">
        <f>Määräytymistekijät!C15</f>
        <v>204528</v>
      </c>
      <c r="D18" s="379">
        <v>861672835.2879076</v>
      </c>
      <c r="E18" s="379">
        <f>'SOTE laskennallinen rahoitus'!N69+'PELA laskennallinen rahoitus'!F52</f>
        <v>941751187.04777586</v>
      </c>
      <c r="F18" s="414">
        <v>-48599073.576267429</v>
      </c>
      <c r="G18" s="380">
        <f t="shared" si="3"/>
        <v>893152113.47150838</v>
      </c>
      <c r="H18" s="386">
        <f t="shared" si="0"/>
        <v>4366.8940852670949</v>
      </c>
      <c r="I18" s="379">
        <f t="shared" si="1"/>
        <v>31479278.183600783</v>
      </c>
      <c r="K18" s="404">
        <v>893177004.1472913</v>
      </c>
      <c r="L18" s="405">
        <f t="shared" si="2"/>
        <v>-24890.67578291893</v>
      </c>
      <c r="M18" s="410"/>
      <c r="P18" s="250"/>
      <c r="Q18" s="250"/>
      <c r="R18" s="250"/>
      <c r="S18" s="250"/>
      <c r="T18" s="201"/>
    </row>
    <row r="19" spans="1:37" s="200" customFormat="1" x14ac:dyDescent="0.3">
      <c r="A19" s="205">
        <v>8</v>
      </c>
      <c r="B19" s="30" t="s">
        <v>84</v>
      </c>
      <c r="C19" s="378">
        <f>Määräytymistekijät!C16</f>
        <v>159488</v>
      </c>
      <c r="D19" s="379">
        <v>805954105.98367631</v>
      </c>
      <c r="E19" s="379">
        <f>'SOTE laskennallinen rahoitus'!N70+'PELA laskennallinen rahoitus'!F53</f>
        <v>785711827.30439651</v>
      </c>
      <c r="F19" s="414">
        <v>42656815.768809006</v>
      </c>
      <c r="G19" s="380">
        <f t="shared" si="3"/>
        <v>828368643.07320547</v>
      </c>
      <c r="H19" s="386">
        <f t="shared" si="0"/>
        <v>5193.9245778566756</v>
      </c>
      <c r="I19" s="379">
        <f t="shared" si="1"/>
        <v>22414537.089529157</v>
      </c>
      <c r="K19" s="404">
        <v>828392415.38200974</v>
      </c>
      <c r="L19" s="405">
        <f t="shared" si="2"/>
        <v>-23772.308804273605</v>
      </c>
      <c r="M19" s="401"/>
      <c r="P19" s="250"/>
      <c r="Q19" s="250"/>
      <c r="R19" s="250"/>
      <c r="S19" s="250"/>
      <c r="T19" s="201"/>
    </row>
    <row r="20" spans="1:37" s="200" customFormat="1" x14ac:dyDescent="0.3">
      <c r="A20" s="205">
        <v>9</v>
      </c>
      <c r="B20" s="30" t="s">
        <v>85</v>
      </c>
      <c r="C20" s="378">
        <f>Määräytymistekijät!C17</f>
        <v>125353</v>
      </c>
      <c r="D20" s="379">
        <v>554188460.88560534</v>
      </c>
      <c r="E20" s="379">
        <f>'SOTE laskennallinen rahoitus'!N71+'PELA laskennallinen rahoitus'!F54</f>
        <v>566356456.76296902</v>
      </c>
      <c r="F20" s="414">
        <v>4588478.042656444</v>
      </c>
      <c r="G20" s="380">
        <f t="shared" si="3"/>
        <v>570944934.80562544</v>
      </c>
      <c r="H20" s="386">
        <f t="shared" si="0"/>
        <v>4554.6970140772492</v>
      </c>
      <c r="I20" s="379">
        <f t="shared" si="1"/>
        <v>16756473.920020103</v>
      </c>
      <c r="K20" s="404">
        <v>568643920.25984478</v>
      </c>
      <c r="L20" s="405">
        <f t="shared" si="2"/>
        <v>2301014.5457806587</v>
      </c>
      <c r="M20" s="401"/>
      <c r="P20" s="250"/>
      <c r="Q20" s="250"/>
      <c r="R20" s="250"/>
      <c r="S20" s="250"/>
      <c r="T20" s="201"/>
    </row>
    <row r="21" spans="1:37" s="200" customFormat="1" x14ac:dyDescent="0.3">
      <c r="A21" s="205">
        <v>10</v>
      </c>
      <c r="B21" s="30" t="s">
        <v>86</v>
      </c>
      <c r="C21" s="378">
        <f>Määräytymistekijät!C18</f>
        <v>130451</v>
      </c>
      <c r="D21" s="379">
        <v>694503744.58222544</v>
      </c>
      <c r="E21" s="379">
        <f>'SOTE laskennallinen rahoitus'!N72+'PELA laskennallinen rahoitus'!F55</f>
        <v>671204852.34329569</v>
      </c>
      <c r="F21" s="414">
        <v>38359485.827303514</v>
      </c>
      <c r="G21" s="380">
        <f t="shared" si="3"/>
        <v>709564338.17059922</v>
      </c>
      <c r="H21" s="386">
        <f t="shared" si="0"/>
        <v>5439.3169708978794</v>
      </c>
      <c r="I21" s="379">
        <f t="shared" si="1"/>
        <v>15060593.58837378</v>
      </c>
      <c r="K21" s="404">
        <v>709585220.50010896</v>
      </c>
      <c r="L21" s="405">
        <f t="shared" si="2"/>
        <v>-20882.329509735107</v>
      </c>
      <c r="M21" s="401"/>
      <c r="P21" s="250"/>
      <c r="Q21" s="250"/>
      <c r="R21" s="250"/>
      <c r="S21" s="250"/>
      <c r="T21" s="201"/>
    </row>
    <row r="22" spans="1:37" s="200" customFormat="1" x14ac:dyDescent="0.3">
      <c r="A22" s="205">
        <v>11</v>
      </c>
      <c r="B22" s="30" t="s">
        <v>87</v>
      </c>
      <c r="C22" s="378">
        <f>Määräytymistekijät!C19</f>
        <v>247689</v>
      </c>
      <c r="D22" s="379">
        <v>1174804208.5274286</v>
      </c>
      <c r="E22" s="379">
        <f>'SOTE laskennallinen rahoitus'!N73+'PELA laskennallinen rahoitus'!F56</f>
        <v>1214530410.2909005</v>
      </c>
      <c r="F22" s="414">
        <v>-10307497.135141142</v>
      </c>
      <c r="G22" s="380">
        <f t="shared" si="3"/>
        <v>1204222913.1557593</v>
      </c>
      <c r="H22" s="386">
        <f t="shared" si="0"/>
        <v>4861.8344502814389</v>
      </c>
      <c r="I22" s="379">
        <f t="shared" si="1"/>
        <v>29418704.628330708</v>
      </c>
      <c r="K22" s="404">
        <v>1204858402.9492073</v>
      </c>
      <c r="L22" s="405">
        <f t="shared" si="2"/>
        <v>-635489.79344797134</v>
      </c>
      <c r="M22" s="401"/>
      <c r="P22" s="250"/>
      <c r="Q22" s="250"/>
      <c r="R22" s="250"/>
      <c r="S22" s="250"/>
      <c r="T22" s="201"/>
    </row>
    <row r="23" spans="1:37" s="200" customFormat="1" x14ac:dyDescent="0.3">
      <c r="A23" s="205">
        <v>12</v>
      </c>
      <c r="B23" s="30" t="s">
        <v>88</v>
      </c>
      <c r="C23" s="378">
        <f>Määräytymistekijät!C20</f>
        <v>162540</v>
      </c>
      <c r="D23" s="379">
        <v>756110195.63753593</v>
      </c>
      <c r="E23" s="379">
        <f>'SOTE laskennallinen rahoitus'!N74+'PELA laskennallinen rahoitus'!F57</f>
        <v>844568230.24771798</v>
      </c>
      <c r="F23" s="414">
        <v>-64586432.146491498</v>
      </c>
      <c r="G23" s="380">
        <f t="shared" si="3"/>
        <v>779981798.10122645</v>
      </c>
      <c r="H23" s="386">
        <f t="shared" si="0"/>
        <v>4798.7067681876861</v>
      </c>
      <c r="I23" s="379">
        <f t="shared" si="1"/>
        <v>23871602.463690519</v>
      </c>
      <c r="K23" s="404">
        <v>780008416.03494036</v>
      </c>
      <c r="L23" s="405">
        <f t="shared" si="2"/>
        <v>-26617.933713912964</v>
      </c>
      <c r="M23" s="401"/>
      <c r="P23" s="250"/>
      <c r="Q23" s="250"/>
      <c r="R23" s="250"/>
      <c r="S23" s="250"/>
      <c r="T23" s="201"/>
    </row>
    <row r="24" spans="1:37" s="200" customFormat="1" x14ac:dyDescent="0.3">
      <c r="A24" s="205">
        <v>13</v>
      </c>
      <c r="B24" s="30" t="s">
        <v>89</v>
      </c>
      <c r="C24" s="378">
        <f>Määräytymistekijät!C21</f>
        <v>272437</v>
      </c>
      <c r="D24" s="379">
        <v>1158863332.5720036</v>
      </c>
      <c r="E24" s="379">
        <f>'SOTE laskennallinen rahoitus'!N75+'PELA laskennallinen rahoitus'!F58</f>
        <v>1172504621.3201776</v>
      </c>
      <c r="F24" s="414">
        <v>19682109.45713076</v>
      </c>
      <c r="G24" s="380">
        <f t="shared" si="3"/>
        <v>1192186730.7773082</v>
      </c>
      <c r="H24" s="386">
        <f t="shared" si="0"/>
        <v>4376.0088782995999</v>
      </c>
      <c r="I24" s="379">
        <f t="shared" si="1"/>
        <v>33323398.205304623</v>
      </c>
      <c r="K24" s="404">
        <v>1192220721.4471262</v>
      </c>
      <c r="L24" s="405">
        <f t="shared" si="2"/>
        <v>-33990.6698179245</v>
      </c>
      <c r="M24" s="401"/>
      <c r="P24" s="250"/>
      <c r="Q24" s="250"/>
      <c r="R24" s="250"/>
      <c r="S24" s="250"/>
      <c r="T24" s="201"/>
    </row>
    <row r="25" spans="1:37" s="200" customFormat="1" x14ac:dyDescent="0.3">
      <c r="A25" s="205">
        <v>14</v>
      </c>
      <c r="B25" s="30" t="s">
        <v>90</v>
      </c>
      <c r="C25" s="378">
        <f>Määräytymistekijät!C22</f>
        <v>190774</v>
      </c>
      <c r="D25" s="379">
        <v>885359217.56227684</v>
      </c>
      <c r="E25" s="379">
        <f>'SOTE laskennallinen rahoitus'!N76+'PELA laskennallinen rahoitus'!F59</f>
        <v>908813074.41339064</v>
      </c>
      <c r="F25" s="414">
        <v>606779.66012366512</v>
      </c>
      <c r="G25" s="380">
        <f t="shared" si="3"/>
        <v>909419854.07351434</v>
      </c>
      <c r="H25" s="386">
        <f t="shared" si="0"/>
        <v>4767.0010277790179</v>
      </c>
      <c r="I25" s="379">
        <f t="shared" si="1"/>
        <v>24060636.511237502</v>
      </c>
      <c r="K25" s="404">
        <v>909445819.71021259</v>
      </c>
      <c r="L25" s="405">
        <f t="shared" si="2"/>
        <v>-25965.636698246002</v>
      </c>
      <c r="M25" s="401"/>
      <c r="P25" s="250"/>
      <c r="Q25" s="250"/>
      <c r="R25" s="250"/>
      <c r="S25" s="250"/>
      <c r="T25" s="201"/>
    </row>
    <row r="26" spans="1:37" s="200" customFormat="1" x14ac:dyDescent="0.3">
      <c r="A26" s="205">
        <v>15</v>
      </c>
      <c r="B26" s="30" t="s">
        <v>91</v>
      </c>
      <c r="C26" s="378">
        <f>Määräytymistekijät!C23</f>
        <v>176323</v>
      </c>
      <c r="D26" s="379">
        <v>762973168.96391916</v>
      </c>
      <c r="E26" s="379">
        <f>'SOTE laskennallinen rahoitus'!N77+'PELA laskennallinen rahoitus'!F60</f>
        <v>770914232.44327044</v>
      </c>
      <c r="F26" s="414">
        <v>15460694.842199434</v>
      </c>
      <c r="G26" s="380">
        <f t="shared" si="3"/>
        <v>786374927.28546989</v>
      </c>
      <c r="H26" s="386">
        <f t="shared" si="0"/>
        <v>4459.8545129419863</v>
      </c>
      <c r="I26" s="379">
        <f t="shared" si="1"/>
        <v>23401758.321550727</v>
      </c>
      <c r="K26" s="404">
        <v>786408608.17276692</v>
      </c>
      <c r="L26" s="405">
        <f t="shared" si="2"/>
        <v>-33680.887297034264</v>
      </c>
      <c r="M26" s="401"/>
      <c r="P26" s="250"/>
      <c r="Q26" s="250"/>
      <c r="R26" s="250"/>
      <c r="S26" s="250"/>
      <c r="T26" s="201"/>
    </row>
    <row r="27" spans="1:37" s="200" customFormat="1" x14ac:dyDescent="0.3">
      <c r="A27" s="205">
        <v>16</v>
      </c>
      <c r="B27" s="30" t="s">
        <v>92</v>
      </c>
      <c r="C27" s="378">
        <f>Määräytymistekijät!C24</f>
        <v>67805</v>
      </c>
      <c r="D27" s="379">
        <v>301430614.98127985</v>
      </c>
      <c r="E27" s="379">
        <f>'SOTE laskennallinen rahoitus'!N78+'PELA laskennallinen rahoitus'!F61</f>
        <v>330828247.48190254</v>
      </c>
      <c r="F27" s="414">
        <v>-18832670.259016987</v>
      </c>
      <c r="G27" s="380">
        <f t="shared" si="3"/>
        <v>311995577.22288555</v>
      </c>
      <c r="H27" s="386">
        <f t="shared" si="0"/>
        <v>4601.3653450761085</v>
      </c>
      <c r="I27" s="379">
        <f t="shared" si="1"/>
        <v>10564962.241605699</v>
      </c>
      <c r="K27" s="404">
        <v>312004323.53747982</v>
      </c>
      <c r="L27" s="405">
        <f t="shared" si="2"/>
        <v>-8746.3145942687988</v>
      </c>
      <c r="M27" s="401"/>
      <c r="P27" s="250"/>
      <c r="Q27" s="250"/>
      <c r="R27" s="250"/>
      <c r="S27" s="250"/>
      <c r="T27" s="201"/>
    </row>
    <row r="28" spans="1:37" s="200" customFormat="1" x14ac:dyDescent="0.3">
      <c r="A28" s="205">
        <v>17</v>
      </c>
      <c r="B28" s="30" t="s">
        <v>93</v>
      </c>
      <c r="C28" s="378">
        <f>Määräytymistekijät!C25</f>
        <v>416543</v>
      </c>
      <c r="D28" s="379">
        <v>1730837942.9045749</v>
      </c>
      <c r="E28" s="379">
        <f>'SOTE laskennallinen rahoitus'!N79+'PELA laskennallinen rahoitus'!F62</f>
        <v>1847030706.7465065</v>
      </c>
      <c r="F28" s="414">
        <v>-40453183.326436304</v>
      </c>
      <c r="G28" s="380">
        <f t="shared" si="3"/>
        <v>1806577523.4200702</v>
      </c>
      <c r="H28" s="386">
        <f t="shared" si="0"/>
        <v>4337.0732995634789</v>
      </c>
      <c r="I28" s="379">
        <f t="shared" si="1"/>
        <v>75739580.5154953</v>
      </c>
      <c r="K28" s="404">
        <v>1807723717.2025969</v>
      </c>
      <c r="L28" s="405">
        <f t="shared" si="2"/>
        <v>-1146193.7825267315</v>
      </c>
      <c r="M28" s="401"/>
      <c r="P28" s="250"/>
      <c r="Q28" s="250"/>
      <c r="R28" s="250"/>
      <c r="S28" s="250"/>
      <c r="T28" s="201"/>
    </row>
    <row r="29" spans="1:37" s="200" customFormat="1" x14ac:dyDescent="0.3">
      <c r="A29" s="205">
        <v>18</v>
      </c>
      <c r="B29" s="30" t="s">
        <v>94</v>
      </c>
      <c r="C29" s="378">
        <f>Määräytymistekijät!C26</f>
        <v>70521</v>
      </c>
      <c r="D29" s="379">
        <v>366013393.90578049</v>
      </c>
      <c r="E29" s="379">
        <f>'SOTE laskennallinen rahoitus'!N80+'PELA laskennallinen rahoitus'!F63</f>
        <v>377273831.09086442</v>
      </c>
      <c r="F29" s="414">
        <v>-2964123.1167484829</v>
      </c>
      <c r="G29" s="380">
        <f t="shared" si="3"/>
        <v>374309707.97411591</v>
      </c>
      <c r="H29" s="386">
        <f t="shared" si="0"/>
        <v>5307.7765201020393</v>
      </c>
      <c r="I29" s="379">
        <f t="shared" si="1"/>
        <v>8296314.0683354139</v>
      </c>
      <c r="K29" s="404">
        <v>374320125.16020185</v>
      </c>
      <c r="L29" s="405">
        <f t="shared" si="2"/>
        <v>-10417.186085939407</v>
      </c>
      <c r="M29" s="401"/>
      <c r="P29" s="250"/>
      <c r="Q29" s="250"/>
      <c r="R29" s="250"/>
      <c r="S29" s="250"/>
      <c r="T29" s="201"/>
    </row>
    <row r="30" spans="1:37" s="200" customFormat="1" x14ac:dyDescent="0.3">
      <c r="A30" s="205">
        <v>19</v>
      </c>
      <c r="B30" s="30" t="s">
        <v>95</v>
      </c>
      <c r="C30" s="378">
        <f>Määräytymistekijät!C27</f>
        <v>175795</v>
      </c>
      <c r="D30" s="379">
        <v>879315688.46790111</v>
      </c>
      <c r="E30" s="379">
        <f>'SOTE laskennallinen rahoitus'!N81+'PELA laskennallinen rahoitus'!F64</f>
        <v>972065161.93254948</v>
      </c>
      <c r="F30" s="414">
        <v>-52874817.158656485</v>
      </c>
      <c r="G30" s="380">
        <f t="shared" si="3"/>
        <v>919190344.773893</v>
      </c>
      <c r="H30" s="386">
        <f t="shared" si="0"/>
        <v>5228.7627337176427</v>
      </c>
      <c r="I30" s="379">
        <f t="shared" si="1"/>
        <v>39874656.305991888</v>
      </c>
      <c r="K30" s="404">
        <v>919215644.42869222</v>
      </c>
      <c r="L30" s="405">
        <f t="shared" si="2"/>
        <v>-25299.654799222946</v>
      </c>
      <c r="M30" s="401"/>
      <c r="P30" s="250"/>
      <c r="Q30" s="250"/>
      <c r="R30" s="250"/>
      <c r="S30" s="250"/>
      <c r="T30" s="201"/>
    </row>
    <row r="31" spans="1:37" s="200" customFormat="1" x14ac:dyDescent="0.3">
      <c r="A31" s="253"/>
      <c r="B31" s="254" t="s">
        <v>96</v>
      </c>
      <c r="C31" s="381">
        <f>Määräytymistekijät!C28</f>
        <v>5533611</v>
      </c>
      <c r="D31" s="255">
        <v>23168851789.124771</v>
      </c>
      <c r="E31" s="415">
        <f>'SOTE laskennallinen rahoitus'!N82+'PELA laskennallinen rahoitus'!F65</f>
        <v>24188044924.460304</v>
      </c>
      <c r="F31" s="416">
        <v>-104036910.55925238</v>
      </c>
      <c r="G31" s="380">
        <f t="shared" si="3"/>
        <v>24084008013.901051</v>
      </c>
      <c r="H31" s="424">
        <f t="shared" si="0"/>
        <v>4352.3131665563496</v>
      </c>
      <c r="I31" s="425">
        <f t="shared" si="1"/>
        <v>915156224.77627945</v>
      </c>
      <c r="K31" s="406">
        <v>24083454388.985031</v>
      </c>
      <c r="L31" s="407">
        <f t="shared" si="2"/>
        <v>553624.9160194397</v>
      </c>
      <c r="M31" s="401"/>
      <c r="P31" s="250"/>
      <c r="Q31" s="250"/>
      <c r="R31" s="250"/>
      <c r="S31" s="250"/>
      <c r="T31" s="201"/>
    </row>
    <row r="32" spans="1:37" ht="35" customHeight="1" x14ac:dyDescent="0.3">
      <c r="G32" s="277"/>
      <c r="S32" s="10"/>
      <c r="T32" s="10"/>
      <c r="U32" s="10"/>
      <c r="V32" s="10"/>
      <c r="W32" s="10"/>
      <c r="X32" s="10"/>
      <c r="Y32" s="10"/>
      <c r="Z32" s="10"/>
      <c r="AA32" s="10"/>
      <c r="AB32" s="10"/>
      <c r="AC32" s="10"/>
      <c r="AD32" s="10"/>
      <c r="AE32" s="10"/>
      <c r="AF32" s="10"/>
      <c r="AG32" s="10"/>
      <c r="AH32" s="10"/>
      <c r="AI32" s="10"/>
      <c r="AJ32" s="10"/>
      <c r="AK32" s="10"/>
    </row>
    <row r="33" spans="1:37" ht="22" customHeight="1" thickBot="1" x14ac:dyDescent="0.45">
      <c r="A33" s="426" t="s">
        <v>107</v>
      </c>
      <c r="B33" s="426"/>
      <c r="C33" s="426"/>
      <c r="D33" s="426"/>
      <c r="E33" s="427"/>
      <c r="F33" s="426"/>
      <c r="G33" s="426"/>
      <c r="H33" s="426"/>
      <c r="I33" s="426"/>
      <c r="J33" s="452" t="s">
        <v>121</v>
      </c>
      <c r="K33" s="431"/>
      <c r="L33" s="431"/>
      <c r="M33" s="431"/>
      <c r="N33" s="431"/>
      <c r="O33" s="426"/>
      <c r="S33" s="10"/>
      <c r="T33" s="10"/>
      <c r="U33" s="10"/>
      <c r="V33" s="10"/>
      <c r="W33" s="10"/>
      <c r="X33" s="10"/>
      <c r="Y33" s="10"/>
      <c r="Z33" s="10"/>
      <c r="AA33" s="10"/>
      <c r="AB33" s="10"/>
      <c r="AC33" s="10"/>
      <c r="AD33" s="10"/>
      <c r="AE33" s="10"/>
      <c r="AF33" s="10"/>
      <c r="AG33" s="10"/>
      <c r="AH33" s="10"/>
      <c r="AI33" s="10"/>
      <c r="AJ33" s="10"/>
      <c r="AK33" s="10"/>
    </row>
    <row r="34" spans="1:37" ht="32" customHeight="1" thickTop="1" x14ac:dyDescent="0.3">
      <c r="A34" s="202" t="s">
        <v>70</v>
      </c>
      <c r="B34" s="203" t="s">
        <v>71</v>
      </c>
      <c r="C34" s="392" t="s">
        <v>108</v>
      </c>
      <c r="D34" s="392" t="s">
        <v>109</v>
      </c>
      <c r="E34" s="392" t="s">
        <v>110</v>
      </c>
      <c r="F34" s="392" t="s">
        <v>111</v>
      </c>
      <c r="G34" s="392" t="s">
        <v>112</v>
      </c>
      <c r="H34" s="392" t="s">
        <v>113</v>
      </c>
      <c r="I34" s="392" t="s">
        <v>114</v>
      </c>
      <c r="J34" s="432" t="s">
        <v>115</v>
      </c>
      <c r="K34" s="433" t="s">
        <v>116</v>
      </c>
      <c r="L34" s="433" t="s">
        <v>117</v>
      </c>
      <c r="M34" s="433" t="s">
        <v>118</v>
      </c>
      <c r="N34" s="434" t="s">
        <v>119</v>
      </c>
      <c r="O34" s="392" t="s">
        <v>120</v>
      </c>
      <c r="S34" s="10"/>
      <c r="T34" s="10"/>
      <c r="U34" s="10"/>
      <c r="V34" s="10"/>
      <c r="W34" s="10"/>
      <c r="X34" s="10"/>
      <c r="Y34" s="10"/>
      <c r="Z34" s="10"/>
      <c r="AA34" s="10"/>
      <c r="AB34" s="10"/>
      <c r="AC34" s="10"/>
      <c r="AD34" s="10"/>
      <c r="AE34" s="10"/>
      <c r="AF34" s="10"/>
      <c r="AG34" s="10"/>
      <c r="AH34" s="10"/>
      <c r="AI34" s="10"/>
      <c r="AJ34" s="10"/>
      <c r="AK34" s="10"/>
    </row>
    <row r="35" spans="1:37" x14ac:dyDescent="0.3">
      <c r="A35" s="204">
        <v>31</v>
      </c>
      <c r="B35" s="30" t="s">
        <v>75</v>
      </c>
      <c r="C35" s="428">
        <v>449956883.60265613</v>
      </c>
      <c r="D35" s="429">
        <v>179982753.44106245</v>
      </c>
      <c r="E35" s="429">
        <v>179982753.44106245</v>
      </c>
      <c r="F35" s="429">
        <v>179982753.44106245</v>
      </c>
      <c r="G35" s="429">
        <v>179982753.44106245</v>
      </c>
      <c r="H35" s="428">
        <v>449956883.60265613</v>
      </c>
      <c r="I35" s="429">
        <v>179982753.44106245</v>
      </c>
      <c r="J35" s="435">
        <f t="shared" ref="J35:N44" si="4">($G9-SUM($C35:$I35))*1/5</f>
        <v>179966979.60347986</v>
      </c>
      <c r="K35" s="413">
        <f t="shared" si="4"/>
        <v>179966979.60347986</v>
      </c>
      <c r="L35" s="413">
        <f t="shared" si="4"/>
        <v>179966979.60347986</v>
      </c>
      <c r="M35" s="413">
        <f t="shared" si="4"/>
        <v>179966979.60347986</v>
      </c>
      <c r="N35" s="436">
        <f t="shared" si="4"/>
        <v>179966979.60347986</v>
      </c>
      <c r="O35" s="380">
        <f t="shared" ref="O35:O57" si="5">SUM(C35:N35)</f>
        <v>2699662432.4280238</v>
      </c>
      <c r="P35" s="257"/>
      <c r="S35" s="10"/>
      <c r="T35" s="10"/>
      <c r="U35" s="10"/>
      <c r="V35" s="10"/>
      <c r="W35" s="10"/>
      <c r="X35" s="10"/>
      <c r="Y35" s="10"/>
      <c r="Z35" s="10"/>
      <c r="AA35" s="10"/>
      <c r="AB35" s="10"/>
      <c r="AC35" s="10"/>
      <c r="AD35" s="10"/>
      <c r="AE35" s="10"/>
      <c r="AF35" s="10"/>
      <c r="AG35" s="10"/>
      <c r="AH35" s="10"/>
      <c r="AI35" s="10"/>
      <c r="AJ35" s="10"/>
      <c r="AK35" s="10"/>
    </row>
    <row r="36" spans="1:37" x14ac:dyDescent="0.3">
      <c r="A36" s="204">
        <v>32</v>
      </c>
      <c r="B36" s="30" t="s">
        <v>76</v>
      </c>
      <c r="C36" s="428">
        <v>176886864.97388914</v>
      </c>
      <c r="D36" s="429">
        <v>70754745.989555657</v>
      </c>
      <c r="E36" s="429">
        <v>70754745.989555657</v>
      </c>
      <c r="F36" s="429">
        <v>70754745.989555657</v>
      </c>
      <c r="G36" s="429">
        <v>70754745.989555657</v>
      </c>
      <c r="H36" s="428">
        <v>176886864.97388914</v>
      </c>
      <c r="I36" s="429">
        <v>70754745.989555657</v>
      </c>
      <c r="J36" s="435">
        <f t="shared" si="4"/>
        <v>70748539.210810333</v>
      </c>
      <c r="K36" s="413">
        <f t="shared" si="4"/>
        <v>70748539.210810333</v>
      </c>
      <c r="L36" s="413">
        <f t="shared" si="4"/>
        <v>70748539.210810333</v>
      </c>
      <c r="M36" s="413">
        <f t="shared" si="4"/>
        <v>70748539.210810333</v>
      </c>
      <c r="N36" s="436">
        <f t="shared" si="4"/>
        <v>70748539.210810333</v>
      </c>
      <c r="O36" s="380">
        <f t="shared" si="5"/>
        <v>1061290155.949608</v>
      </c>
      <c r="P36" s="257"/>
      <c r="S36" s="10"/>
      <c r="T36" s="10"/>
      <c r="U36" s="10"/>
      <c r="V36" s="10"/>
      <c r="W36" s="10"/>
      <c r="X36" s="10"/>
      <c r="Y36" s="10"/>
      <c r="Z36" s="10"/>
      <c r="AA36" s="10"/>
      <c r="AB36" s="10"/>
      <c r="AC36" s="10"/>
      <c r="AD36" s="10"/>
      <c r="AE36" s="10"/>
      <c r="AF36" s="10"/>
      <c r="AG36" s="10"/>
      <c r="AH36" s="10"/>
      <c r="AI36" s="10"/>
      <c r="AJ36" s="10"/>
      <c r="AK36" s="10"/>
    </row>
    <row r="37" spans="1:37" x14ac:dyDescent="0.3">
      <c r="A37" s="204">
        <v>33</v>
      </c>
      <c r="B37" s="30" t="s">
        <v>77</v>
      </c>
      <c r="C37" s="428">
        <v>294906695.68890482</v>
      </c>
      <c r="D37" s="429">
        <v>117962678.27556194</v>
      </c>
      <c r="E37" s="429">
        <v>117962678.27556194</v>
      </c>
      <c r="F37" s="429">
        <v>117962678.27556194</v>
      </c>
      <c r="G37" s="429">
        <v>117962678.27556194</v>
      </c>
      <c r="H37" s="428">
        <v>294906695.68890482</v>
      </c>
      <c r="I37" s="429">
        <v>117962678.27556194</v>
      </c>
      <c r="J37" s="435">
        <f t="shared" si="4"/>
        <v>117940192.43334675</v>
      </c>
      <c r="K37" s="413">
        <f t="shared" si="4"/>
        <v>117940192.43334675</v>
      </c>
      <c r="L37" s="413">
        <f t="shared" si="4"/>
        <v>117940192.43334675</v>
      </c>
      <c r="M37" s="413">
        <f t="shared" si="4"/>
        <v>117940192.43334675</v>
      </c>
      <c r="N37" s="436">
        <f t="shared" si="4"/>
        <v>117940192.43334675</v>
      </c>
      <c r="O37" s="380">
        <f t="shared" si="5"/>
        <v>1769327744.9223533</v>
      </c>
      <c r="P37" s="257"/>
      <c r="S37" s="10"/>
      <c r="T37" s="10"/>
      <c r="U37" s="10"/>
      <c r="V37" s="10"/>
      <c r="W37" s="10"/>
      <c r="X37" s="10"/>
      <c r="Y37" s="10"/>
      <c r="Z37" s="10"/>
      <c r="AA37" s="10"/>
      <c r="AB37" s="10"/>
      <c r="AC37" s="10"/>
      <c r="AD37" s="10"/>
      <c r="AE37" s="10"/>
      <c r="AF37" s="10"/>
      <c r="AG37" s="10"/>
      <c r="AH37" s="10"/>
      <c r="AI37" s="10"/>
      <c r="AJ37" s="10"/>
      <c r="AK37" s="10"/>
    </row>
    <row r="38" spans="1:37" x14ac:dyDescent="0.3">
      <c r="A38" s="204">
        <v>34</v>
      </c>
      <c r="B38" s="30" t="s">
        <v>78</v>
      </c>
      <c r="C38" s="428">
        <v>64893246.293983869</v>
      </c>
      <c r="D38" s="429">
        <v>25957298.517593548</v>
      </c>
      <c r="E38" s="429">
        <v>25957298.517593548</v>
      </c>
      <c r="F38" s="429">
        <v>25957298.517593548</v>
      </c>
      <c r="G38" s="429">
        <v>25957298.517593548</v>
      </c>
      <c r="H38" s="428">
        <v>64893246.293983869</v>
      </c>
      <c r="I38" s="429">
        <v>25957298.517593548</v>
      </c>
      <c r="J38" s="435">
        <f t="shared" si="4"/>
        <v>25955240.536798812</v>
      </c>
      <c r="K38" s="413">
        <f t="shared" si="4"/>
        <v>25955240.536798812</v>
      </c>
      <c r="L38" s="413">
        <f t="shared" si="4"/>
        <v>25955240.536798812</v>
      </c>
      <c r="M38" s="413">
        <f t="shared" si="4"/>
        <v>25955240.536798812</v>
      </c>
      <c r="N38" s="436">
        <f t="shared" si="4"/>
        <v>25955240.536798812</v>
      </c>
      <c r="O38" s="380">
        <f t="shared" si="5"/>
        <v>389349187.85992968</v>
      </c>
      <c r="P38" s="257"/>
      <c r="S38" s="10"/>
      <c r="T38" s="10"/>
      <c r="U38" s="10"/>
      <c r="V38" s="10"/>
      <c r="W38" s="10"/>
      <c r="X38" s="10"/>
      <c r="Y38" s="10"/>
      <c r="Z38" s="10"/>
      <c r="AA38" s="10"/>
      <c r="AB38" s="10"/>
      <c r="AC38" s="10"/>
      <c r="AD38" s="10"/>
      <c r="AE38" s="10"/>
      <c r="AF38" s="10"/>
      <c r="AG38" s="10"/>
      <c r="AH38" s="10"/>
      <c r="AI38" s="10"/>
      <c r="AJ38" s="10"/>
      <c r="AK38" s="10"/>
    </row>
    <row r="39" spans="1:37" x14ac:dyDescent="0.3">
      <c r="A39" s="204">
        <v>35</v>
      </c>
      <c r="B39" s="30" t="s">
        <v>79</v>
      </c>
      <c r="C39" s="428">
        <v>132998468.76213367</v>
      </c>
      <c r="D39" s="429">
        <v>53199387.504853472</v>
      </c>
      <c r="E39" s="429">
        <v>53199387.504853472</v>
      </c>
      <c r="F39" s="429">
        <v>53199387.504853472</v>
      </c>
      <c r="G39" s="429">
        <v>53199387.504853472</v>
      </c>
      <c r="H39" s="428">
        <v>132998468.76213367</v>
      </c>
      <c r="I39" s="429">
        <v>53199387.504853472</v>
      </c>
      <c r="J39" s="435">
        <f t="shared" si="4"/>
        <v>53194862.626778461</v>
      </c>
      <c r="K39" s="413">
        <f t="shared" si="4"/>
        <v>53194862.626778461</v>
      </c>
      <c r="L39" s="413">
        <f t="shared" si="4"/>
        <v>53194862.626778461</v>
      </c>
      <c r="M39" s="413">
        <f t="shared" si="4"/>
        <v>53194862.626778461</v>
      </c>
      <c r="N39" s="436">
        <f t="shared" si="4"/>
        <v>53194862.626778461</v>
      </c>
      <c r="O39" s="380">
        <f t="shared" si="5"/>
        <v>797968188.18242717</v>
      </c>
      <c r="P39" s="257"/>
      <c r="S39" s="10"/>
      <c r="T39" s="10"/>
      <c r="U39" s="10"/>
      <c r="V39" s="10"/>
      <c r="W39" s="10"/>
      <c r="X39" s="10"/>
      <c r="Y39" s="10"/>
      <c r="Z39" s="10"/>
      <c r="AA39" s="10"/>
      <c r="AB39" s="10"/>
      <c r="AC39" s="10"/>
      <c r="AD39" s="10"/>
      <c r="AE39" s="10"/>
      <c r="AF39" s="10"/>
      <c r="AG39" s="10"/>
      <c r="AH39" s="10"/>
      <c r="AI39" s="10"/>
      <c r="AJ39" s="10"/>
      <c r="AK39" s="10"/>
    </row>
    <row r="40" spans="1:37" x14ac:dyDescent="0.3">
      <c r="A40" s="205">
        <v>2</v>
      </c>
      <c r="B40" s="30" t="s">
        <v>80</v>
      </c>
      <c r="C40" s="428">
        <v>344844617.74077374</v>
      </c>
      <c r="D40" s="429">
        <v>137937847.09630951</v>
      </c>
      <c r="E40" s="429">
        <v>137937847.09630951</v>
      </c>
      <c r="F40" s="429">
        <v>137937847.09630951</v>
      </c>
      <c r="G40" s="429">
        <v>137937847.09630951</v>
      </c>
      <c r="H40" s="428">
        <v>344844617.74077374</v>
      </c>
      <c r="I40" s="429">
        <v>137937847.09630951</v>
      </c>
      <c r="J40" s="435">
        <f t="shared" si="4"/>
        <v>137918965.28755522</v>
      </c>
      <c r="K40" s="413">
        <f t="shared" si="4"/>
        <v>137918965.28755522</v>
      </c>
      <c r="L40" s="413">
        <f t="shared" si="4"/>
        <v>137918965.28755522</v>
      </c>
      <c r="M40" s="413">
        <f t="shared" si="4"/>
        <v>137918965.28755522</v>
      </c>
      <c r="N40" s="436">
        <f t="shared" si="4"/>
        <v>137918965.28755522</v>
      </c>
      <c r="O40" s="380">
        <f t="shared" si="5"/>
        <v>2068973297.400871</v>
      </c>
      <c r="P40" s="257"/>
      <c r="S40" s="10"/>
      <c r="T40" s="10"/>
      <c r="U40" s="10"/>
      <c r="V40" s="10"/>
      <c r="W40" s="10"/>
      <c r="X40" s="10"/>
      <c r="Y40" s="10"/>
      <c r="Z40" s="10"/>
      <c r="AA40" s="10"/>
      <c r="AB40" s="10"/>
      <c r="AC40" s="10"/>
      <c r="AD40" s="10"/>
      <c r="AE40" s="10"/>
      <c r="AF40" s="10"/>
      <c r="AG40" s="10"/>
      <c r="AH40" s="10"/>
      <c r="AI40" s="10"/>
      <c r="AJ40" s="10"/>
      <c r="AK40" s="10"/>
    </row>
    <row r="41" spans="1:37" x14ac:dyDescent="0.3">
      <c r="A41" s="205">
        <v>4</v>
      </c>
      <c r="B41" s="30" t="s">
        <v>2</v>
      </c>
      <c r="C41" s="428">
        <v>166045437.07300678</v>
      </c>
      <c r="D41" s="429">
        <v>66418174.829202704</v>
      </c>
      <c r="E41" s="429">
        <v>66418174.829202704</v>
      </c>
      <c r="F41" s="429">
        <v>66418174.829202704</v>
      </c>
      <c r="G41" s="429">
        <v>66418174.829202704</v>
      </c>
      <c r="H41" s="428">
        <v>166045437.07300678</v>
      </c>
      <c r="I41" s="429">
        <v>66418174.829202704</v>
      </c>
      <c r="J41" s="435">
        <f t="shared" si="4"/>
        <v>66412431.346641824</v>
      </c>
      <c r="K41" s="413">
        <f t="shared" si="4"/>
        <v>66412431.346641824</v>
      </c>
      <c r="L41" s="413">
        <f t="shared" si="4"/>
        <v>66412431.346641824</v>
      </c>
      <c r="M41" s="413">
        <f t="shared" si="4"/>
        <v>66412431.346641824</v>
      </c>
      <c r="N41" s="436">
        <f t="shared" si="4"/>
        <v>66412431.346641824</v>
      </c>
      <c r="O41" s="380">
        <f t="shared" si="5"/>
        <v>996243905.02523589</v>
      </c>
      <c r="P41" s="257"/>
      <c r="S41" s="10"/>
      <c r="T41" s="10"/>
      <c r="U41" s="10"/>
      <c r="V41" s="10"/>
      <c r="W41" s="10"/>
      <c r="X41" s="10"/>
      <c r="Y41" s="10"/>
      <c r="Z41" s="10"/>
      <c r="AA41" s="10"/>
      <c r="AB41" s="10"/>
      <c r="AC41" s="10"/>
      <c r="AD41" s="10"/>
      <c r="AE41" s="10"/>
      <c r="AF41" s="10"/>
      <c r="AG41" s="10"/>
      <c r="AH41" s="10"/>
      <c r="AI41" s="10"/>
      <c r="AJ41" s="10"/>
      <c r="AK41" s="10"/>
    </row>
    <row r="42" spans="1:37" x14ac:dyDescent="0.3">
      <c r="A42" s="205">
        <v>5</v>
      </c>
      <c r="B42" s="30" t="s">
        <v>81</v>
      </c>
      <c r="C42" s="428">
        <v>122896906.77036405</v>
      </c>
      <c r="D42" s="429">
        <v>49158762.708145618</v>
      </c>
      <c r="E42" s="429">
        <v>49158762.708145618</v>
      </c>
      <c r="F42" s="429">
        <v>49158762.708145618</v>
      </c>
      <c r="G42" s="429">
        <v>49158762.708145618</v>
      </c>
      <c r="H42" s="428">
        <v>122896906.77036405</v>
      </c>
      <c r="I42" s="429">
        <v>49158762.708145618</v>
      </c>
      <c r="J42" s="435">
        <f t="shared" si="4"/>
        <v>49338702.139765859</v>
      </c>
      <c r="K42" s="413">
        <f t="shared" si="4"/>
        <v>49338702.139765859</v>
      </c>
      <c r="L42" s="413">
        <f t="shared" si="4"/>
        <v>49338702.139765859</v>
      </c>
      <c r="M42" s="413">
        <f t="shared" si="4"/>
        <v>49338702.139765859</v>
      </c>
      <c r="N42" s="436">
        <f t="shared" si="4"/>
        <v>49338702.139765859</v>
      </c>
      <c r="O42" s="380">
        <f t="shared" si="5"/>
        <v>738281137.78028548</v>
      </c>
      <c r="P42" s="257"/>
      <c r="S42" s="10"/>
      <c r="T42" s="10"/>
      <c r="U42" s="10"/>
      <c r="V42" s="10"/>
      <c r="W42" s="10"/>
      <c r="X42" s="10"/>
      <c r="Y42" s="10"/>
      <c r="Z42" s="10"/>
      <c r="AA42" s="10"/>
      <c r="AB42" s="10"/>
      <c r="AC42" s="10"/>
      <c r="AD42" s="10"/>
      <c r="AE42" s="10"/>
      <c r="AF42" s="10"/>
      <c r="AG42" s="10"/>
      <c r="AH42" s="10"/>
      <c r="AI42" s="10"/>
      <c r="AJ42" s="10"/>
      <c r="AK42" s="10"/>
    </row>
    <row r="43" spans="1:37" x14ac:dyDescent="0.3">
      <c r="A43" s="205">
        <v>6</v>
      </c>
      <c r="B43" s="30" t="s">
        <v>82</v>
      </c>
      <c r="C43" s="428">
        <v>379479220.7697137</v>
      </c>
      <c r="D43" s="429">
        <v>151791688.3078855</v>
      </c>
      <c r="E43" s="429">
        <v>151791688.3078855</v>
      </c>
      <c r="F43" s="429">
        <v>151791688.3078855</v>
      </c>
      <c r="G43" s="429">
        <v>151791688.3078855</v>
      </c>
      <c r="H43" s="428">
        <v>379479220.7697137</v>
      </c>
      <c r="I43" s="429">
        <v>151791688.3078855</v>
      </c>
      <c r="J43" s="435">
        <f t="shared" si="4"/>
        <v>151741134.99365669</v>
      </c>
      <c r="K43" s="413">
        <f t="shared" si="4"/>
        <v>151741134.99365669</v>
      </c>
      <c r="L43" s="413">
        <f t="shared" si="4"/>
        <v>151741134.99365669</v>
      </c>
      <c r="M43" s="413">
        <f t="shared" si="4"/>
        <v>151741134.99365669</v>
      </c>
      <c r="N43" s="436">
        <f t="shared" si="4"/>
        <v>151741134.99365669</v>
      </c>
      <c r="O43" s="380">
        <f t="shared" si="5"/>
        <v>2276622558.0471382</v>
      </c>
      <c r="P43" s="257"/>
      <c r="S43" s="10"/>
      <c r="T43" s="10"/>
      <c r="U43" s="10"/>
      <c r="V43" s="10"/>
      <c r="W43" s="10"/>
      <c r="X43" s="10"/>
      <c r="Y43" s="10"/>
      <c r="Z43" s="10"/>
      <c r="AA43" s="10"/>
      <c r="AB43" s="10"/>
      <c r="AC43" s="10"/>
      <c r="AD43" s="10"/>
      <c r="AE43" s="10"/>
      <c r="AF43" s="10"/>
      <c r="AG43" s="10"/>
      <c r="AH43" s="10"/>
      <c r="AI43" s="10"/>
      <c r="AJ43" s="10"/>
      <c r="AK43" s="10"/>
    </row>
    <row r="44" spans="1:37" x14ac:dyDescent="0.3">
      <c r="A44" s="205">
        <v>7</v>
      </c>
      <c r="B44" s="30" t="s">
        <v>83</v>
      </c>
      <c r="C44" s="428">
        <v>148862834.02454856</v>
      </c>
      <c r="D44" s="429">
        <v>59545133.60981942</v>
      </c>
      <c r="E44" s="429">
        <v>59545133.60981942</v>
      </c>
      <c r="F44" s="429">
        <v>59545133.60981942</v>
      </c>
      <c r="G44" s="429">
        <v>59545133.60981942</v>
      </c>
      <c r="H44" s="428">
        <v>148862834.02454856</v>
      </c>
      <c r="I44" s="429">
        <v>59545133.60981942</v>
      </c>
      <c r="J44" s="435">
        <f t="shared" si="4"/>
        <v>59540155.474662825</v>
      </c>
      <c r="K44" s="413">
        <f t="shared" si="4"/>
        <v>59540155.474662825</v>
      </c>
      <c r="L44" s="413">
        <f t="shared" si="4"/>
        <v>59540155.474662825</v>
      </c>
      <c r="M44" s="413">
        <f t="shared" si="4"/>
        <v>59540155.474662825</v>
      </c>
      <c r="N44" s="436">
        <f t="shared" si="4"/>
        <v>59540155.474662825</v>
      </c>
      <c r="O44" s="380">
        <f t="shared" si="5"/>
        <v>893152113.47150815</v>
      </c>
      <c r="P44" s="257"/>
      <c r="S44" s="10"/>
      <c r="T44" s="10"/>
      <c r="U44" s="10"/>
      <c r="V44" s="10"/>
      <c r="W44" s="10"/>
      <c r="X44" s="10"/>
      <c r="Y44" s="10"/>
      <c r="Z44" s="10"/>
      <c r="AA44" s="10"/>
      <c r="AB44" s="10"/>
      <c r="AC44" s="10"/>
      <c r="AD44" s="10"/>
      <c r="AE44" s="10"/>
      <c r="AF44" s="10"/>
      <c r="AG44" s="10"/>
      <c r="AH44" s="10"/>
      <c r="AI44" s="10"/>
      <c r="AJ44" s="10"/>
      <c r="AK44" s="10"/>
    </row>
    <row r="45" spans="1:37" x14ac:dyDescent="0.3">
      <c r="A45" s="205">
        <v>8</v>
      </c>
      <c r="B45" s="30" t="s">
        <v>84</v>
      </c>
      <c r="C45" s="428">
        <v>138065402.56366828</v>
      </c>
      <c r="D45" s="429">
        <v>55226161.025467314</v>
      </c>
      <c r="E45" s="429">
        <v>55226161.025467314</v>
      </c>
      <c r="F45" s="429">
        <v>55226161.025467314</v>
      </c>
      <c r="G45" s="429">
        <v>55226161.025467314</v>
      </c>
      <c r="H45" s="428">
        <v>138065402.56366828</v>
      </c>
      <c r="I45" s="429">
        <v>55226161.025467314</v>
      </c>
      <c r="J45" s="435">
        <f t="shared" ref="J45:N54" si="6">($G19-SUM($C45:$I45))*1/5</f>
        <v>55221406.563706473</v>
      </c>
      <c r="K45" s="413">
        <f t="shared" si="6"/>
        <v>55221406.563706473</v>
      </c>
      <c r="L45" s="413">
        <f t="shared" si="6"/>
        <v>55221406.563706473</v>
      </c>
      <c r="M45" s="413">
        <f t="shared" si="6"/>
        <v>55221406.563706473</v>
      </c>
      <c r="N45" s="436">
        <f t="shared" si="6"/>
        <v>55221406.563706473</v>
      </c>
      <c r="O45" s="380">
        <f t="shared" si="5"/>
        <v>828368643.07320571</v>
      </c>
      <c r="P45" s="257"/>
      <c r="S45" s="10"/>
      <c r="T45" s="10"/>
      <c r="U45" s="10"/>
      <c r="V45" s="10"/>
      <c r="W45" s="10"/>
      <c r="X45" s="10"/>
      <c r="Y45" s="10"/>
      <c r="Z45" s="10"/>
      <c r="AA45" s="10"/>
      <c r="AB45" s="10"/>
      <c r="AC45" s="10"/>
      <c r="AD45" s="10"/>
      <c r="AE45" s="10"/>
      <c r="AF45" s="10"/>
      <c r="AG45" s="10"/>
      <c r="AH45" s="10"/>
      <c r="AI45" s="10"/>
      <c r="AJ45" s="10"/>
      <c r="AK45" s="10"/>
    </row>
    <row r="46" spans="1:37" x14ac:dyDescent="0.3">
      <c r="A46" s="205">
        <v>9</v>
      </c>
      <c r="B46" s="30" t="s">
        <v>85</v>
      </c>
      <c r="C46" s="428">
        <v>94773986.709974125</v>
      </c>
      <c r="D46" s="429">
        <v>37909594.683989652</v>
      </c>
      <c r="E46" s="429">
        <v>37909594.683989652</v>
      </c>
      <c r="F46" s="429">
        <v>37909594.683989652</v>
      </c>
      <c r="G46" s="429">
        <v>37909594.683989652</v>
      </c>
      <c r="H46" s="428">
        <v>94773986.709974125</v>
      </c>
      <c r="I46" s="429">
        <v>37909594.683989652</v>
      </c>
      <c r="J46" s="435">
        <f t="shared" si="6"/>
        <v>38369797.593145788</v>
      </c>
      <c r="K46" s="413">
        <f t="shared" si="6"/>
        <v>38369797.593145788</v>
      </c>
      <c r="L46" s="413">
        <f t="shared" si="6"/>
        <v>38369797.593145788</v>
      </c>
      <c r="M46" s="413">
        <f t="shared" si="6"/>
        <v>38369797.593145788</v>
      </c>
      <c r="N46" s="436">
        <f t="shared" si="6"/>
        <v>38369797.593145788</v>
      </c>
      <c r="O46" s="380">
        <f t="shared" si="5"/>
        <v>570944934.80562544</v>
      </c>
      <c r="P46" s="257"/>
      <c r="S46" s="10"/>
      <c r="T46" s="10"/>
      <c r="U46" s="10"/>
      <c r="V46" s="10"/>
      <c r="W46" s="10"/>
      <c r="X46" s="10"/>
      <c r="Y46" s="10"/>
      <c r="Z46" s="10"/>
      <c r="AA46" s="10"/>
      <c r="AB46" s="10"/>
      <c r="AC46" s="10"/>
      <c r="AD46" s="10"/>
      <c r="AE46" s="10"/>
      <c r="AF46" s="10"/>
      <c r="AG46" s="10"/>
      <c r="AH46" s="10"/>
      <c r="AI46" s="10"/>
      <c r="AJ46" s="10"/>
      <c r="AK46" s="10"/>
    </row>
    <row r="47" spans="1:37" x14ac:dyDescent="0.3">
      <c r="A47" s="205">
        <v>10</v>
      </c>
      <c r="B47" s="30" t="s">
        <v>86</v>
      </c>
      <c r="C47" s="428">
        <v>118264203.41668482</v>
      </c>
      <c r="D47" s="429">
        <v>47305681.366673931</v>
      </c>
      <c r="E47" s="429">
        <v>47305681.366673931</v>
      </c>
      <c r="F47" s="429">
        <v>47305681.366673931</v>
      </c>
      <c r="G47" s="429">
        <v>47305681.366673931</v>
      </c>
      <c r="H47" s="428">
        <v>118264203.41668482</v>
      </c>
      <c r="I47" s="429">
        <v>47305681.366673931</v>
      </c>
      <c r="J47" s="435">
        <f t="shared" si="6"/>
        <v>47301504.900771976</v>
      </c>
      <c r="K47" s="413">
        <f t="shared" si="6"/>
        <v>47301504.900771976</v>
      </c>
      <c r="L47" s="413">
        <f t="shared" si="6"/>
        <v>47301504.900771976</v>
      </c>
      <c r="M47" s="413">
        <f t="shared" si="6"/>
        <v>47301504.900771976</v>
      </c>
      <c r="N47" s="436">
        <f t="shared" si="6"/>
        <v>47301504.900771976</v>
      </c>
      <c r="O47" s="380">
        <f t="shared" si="5"/>
        <v>709564338.17059922</v>
      </c>
      <c r="P47" s="257"/>
      <c r="S47" s="10"/>
      <c r="T47" s="10"/>
      <c r="U47" s="10"/>
      <c r="V47" s="10"/>
      <c r="W47" s="10"/>
      <c r="X47" s="10"/>
      <c r="Y47" s="10"/>
      <c r="Z47" s="10"/>
      <c r="AA47" s="10"/>
      <c r="AB47" s="10"/>
      <c r="AC47" s="10"/>
      <c r="AD47" s="10"/>
      <c r="AE47" s="10"/>
      <c r="AF47" s="10"/>
      <c r="AG47" s="10"/>
      <c r="AH47" s="10"/>
      <c r="AI47" s="10"/>
      <c r="AJ47" s="10"/>
      <c r="AK47" s="10"/>
    </row>
    <row r="48" spans="1:37" x14ac:dyDescent="0.3">
      <c r="A48" s="205">
        <v>11</v>
      </c>
      <c r="B48" s="30" t="s">
        <v>87</v>
      </c>
      <c r="C48" s="428">
        <v>200809733.82486787</v>
      </c>
      <c r="D48" s="429">
        <v>80323893.529947147</v>
      </c>
      <c r="E48" s="429">
        <v>80323893.529947147</v>
      </c>
      <c r="F48" s="429">
        <v>80323893.529947147</v>
      </c>
      <c r="G48" s="429">
        <v>80323893.529947147</v>
      </c>
      <c r="H48" s="428">
        <v>200809733.82486787</v>
      </c>
      <c r="I48" s="429">
        <v>80323893.529947147</v>
      </c>
      <c r="J48" s="435">
        <f t="shared" si="6"/>
        <v>80196795.571257561</v>
      </c>
      <c r="K48" s="413">
        <f t="shared" si="6"/>
        <v>80196795.571257561</v>
      </c>
      <c r="L48" s="413">
        <f t="shared" si="6"/>
        <v>80196795.571257561</v>
      </c>
      <c r="M48" s="413">
        <f t="shared" si="6"/>
        <v>80196795.571257561</v>
      </c>
      <c r="N48" s="436">
        <f t="shared" si="6"/>
        <v>80196795.571257561</v>
      </c>
      <c r="O48" s="380">
        <f t="shared" si="5"/>
        <v>1204222913.1557593</v>
      </c>
      <c r="P48" s="257"/>
      <c r="S48" s="10"/>
      <c r="T48" s="10"/>
      <c r="U48" s="10"/>
      <c r="V48" s="10"/>
      <c r="W48" s="10"/>
      <c r="X48" s="10"/>
      <c r="Y48" s="10"/>
      <c r="Z48" s="10"/>
      <c r="AA48" s="10"/>
      <c r="AB48" s="10"/>
      <c r="AC48" s="10"/>
      <c r="AD48" s="10"/>
      <c r="AE48" s="10"/>
      <c r="AF48" s="10"/>
      <c r="AG48" s="10"/>
      <c r="AH48" s="10"/>
      <c r="AI48" s="10"/>
      <c r="AJ48" s="10"/>
      <c r="AK48" s="10"/>
    </row>
    <row r="49" spans="1:37" x14ac:dyDescent="0.3">
      <c r="A49" s="205">
        <v>12</v>
      </c>
      <c r="B49" s="30" t="s">
        <v>88</v>
      </c>
      <c r="C49" s="428">
        <v>130001402.67249006</v>
      </c>
      <c r="D49" s="429">
        <v>52000561.068996027</v>
      </c>
      <c r="E49" s="429">
        <v>52000561.068996027</v>
      </c>
      <c r="F49" s="429">
        <v>52000561.068996027</v>
      </c>
      <c r="G49" s="429">
        <v>52000561.068996027</v>
      </c>
      <c r="H49" s="428">
        <v>130001402.67249006</v>
      </c>
      <c r="I49" s="429">
        <v>52000561.068996027</v>
      </c>
      <c r="J49" s="435">
        <f t="shared" si="6"/>
        <v>51995237.482253253</v>
      </c>
      <c r="K49" s="413">
        <f t="shared" si="6"/>
        <v>51995237.482253253</v>
      </c>
      <c r="L49" s="413">
        <f t="shared" si="6"/>
        <v>51995237.482253253</v>
      </c>
      <c r="M49" s="413">
        <f t="shared" si="6"/>
        <v>51995237.482253253</v>
      </c>
      <c r="N49" s="436">
        <f t="shared" si="6"/>
        <v>51995237.482253253</v>
      </c>
      <c r="O49" s="380">
        <f t="shared" si="5"/>
        <v>779981798.10122657</v>
      </c>
      <c r="P49" s="257"/>
      <c r="S49" s="10"/>
      <c r="T49" s="10"/>
      <c r="U49" s="10"/>
      <c r="V49" s="10"/>
      <c r="W49" s="10"/>
      <c r="X49" s="10"/>
      <c r="Y49" s="10"/>
      <c r="Z49" s="10"/>
      <c r="AA49" s="10"/>
      <c r="AB49" s="10"/>
      <c r="AC49" s="10"/>
      <c r="AD49" s="10"/>
      <c r="AE49" s="10"/>
      <c r="AF49" s="10"/>
      <c r="AG49" s="10"/>
      <c r="AH49" s="10"/>
      <c r="AI49" s="10"/>
      <c r="AJ49" s="10"/>
      <c r="AK49" s="10"/>
    </row>
    <row r="50" spans="1:37" x14ac:dyDescent="0.3">
      <c r="A50" s="205">
        <v>13</v>
      </c>
      <c r="B50" s="30" t="s">
        <v>89</v>
      </c>
      <c r="C50" s="428">
        <v>198703453.57452103</v>
      </c>
      <c r="D50" s="429">
        <v>79481381.429808408</v>
      </c>
      <c r="E50" s="429">
        <v>79481381.429808408</v>
      </c>
      <c r="F50" s="429">
        <v>79481381.429808408</v>
      </c>
      <c r="G50" s="429">
        <v>79481381.429808408</v>
      </c>
      <c r="H50" s="428">
        <v>198703453.57452103</v>
      </c>
      <c r="I50" s="429">
        <v>79481381.429808408</v>
      </c>
      <c r="J50" s="435">
        <f t="shared" si="6"/>
        <v>79474583.295844838</v>
      </c>
      <c r="K50" s="413">
        <f t="shared" si="6"/>
        <v>79474583.295844838</v>
      </c>
      <c r="L50" s="413">
        <f t="shared" si="6"/>
        <v>79474583.295844838</v>
      </c>
      <c r="M50" s="413">
        <f t="shared" si="6"/>
        <v>79474583.295844838</v>
      </c>
      <c r="N50" s="436">
        <f t="shared" si="6"/>
        <v>79474583.295844838</v>
      </c>
      <c r="O50" s="380">
        <f t="shared" si="5"/>
        <v>1192186730.777308</v>
      </c>
      <c r="P50" s="257"/>
      <c r="S50" s="10"/>
      <c r="T50" s="10"/>
      <c r="U50" s="10"/>
      <c r="V50" s="10"/>
      <c r="W50" s="10"/>
      <c r="X50" s="10"/>
      <c r="Y50" s="10"/>
      <c r="Z50" s="10"/>
      <c r="AA50" s="10"/>
      <c r="AB50" s="10"/>
      <c r="AC50" s="10"/>
      <c r="AD50" s="10"/>
      <c r="AE50" s="10"/>
      <c r="AF50" s="10"/>
      <c r="AG50" s="10"/>
      <c r="AH50" s="10"/>
      <c r="AI50" s="10"/>
      <c r="AJ50" s="10"/>
      <c r="AK50" s="10"/>
    </row>
    <row r="51" spans="1:37" x14ac:dyDescent="0.3">
      <c r="A51" s="205">
        <v>14</v>
      </c>
      <c r="B51" s="30" t="s">
        <v>90</v>
      </c>
      <c r="C51" s="428">
        <v>151574303.28503543</v>
      </c>
      <c r="D51" s="429">
        <v>60629721.314014174</v>
      </c>
      <c r="E51" s="429">
        <v>60629721.314014174</v>
      </c>
      <c r="F51" s="429">
        <v>60629721.314014174</v>
      </c>
      <c r="G51" s="429">
        <v>60629721.314014174</v>
      </c>
      <c r="H51" s="428">
        <v>151574303.28503543</v>
      </c>
      <c r="I51" s="429">
        <v>60629721.314014174</v>
      </c>
      <c r="J51" s="435">
        <f t="shared" si="6"/>
        <v>60624528.18667452</v>
      </c>
      <c r="K51" s="413">
        <f t="shared" si="6"/>
        <v>60624528.18667452</v>
      </c>
      <c r="L51" s="413">
        <f t="shared" si="6"/>
        <v>60624528.18667452</v>
      </c>
      <c r="M51" s="413">
        <f t="shared" si="6"/>
        <v>60624528.18667452</v>
      </c>
      <c r="N51" s="436">
        <f t="shared" si="6"/>
        <v>60624528.18667452</v>
      </c>
      <c r="O51" s="380">
        <f t="shared" si="5"/>
        <v>909419854.0735141</v>
      </c>
      <c r="P51" s="257"/>
      <c r="S51" s="10"/>
      <c r="T51" s="10"/>
      <c r="U51" s="10"/>
      <c r="V51" s="10"/>
      <c r="W51" s="10"/>
      <c r="X51" s="10"/>
      <c r="Y51" s="10"/>
      <c r="Z51" s="10"/>
      <c r="AA51" s="10"/>
      <c r="AB51" s="10"/>
      <c r="AC51" s="10"/>
      <c r="AD51" s="10"/>
      <c r="AE51" s="10"/>
      <c r="AF51" s="10"/>
      <c r="AG51" s="10"/>
      <c r="AH51" s="10"/>
      <c r="AI51" s="10"/>
      <c r="AJ51" s="10"/>
      <c r="AK51" s="10"/>
    </row>
    <row r="52" spans="1:37" x14ac:dyDescent="0.3">
      <c r="A52" s="205">
        <v>15</v>
      </c>
      <c r="B52" s="30" t="s">
        <v>91</v>
      </c>
      <c r="C52" s="428">
        <v>131068101.36212783</v>
      </c>
      <c r="D52" s="429">
        <v>52427240.544851132</v>
      </c>
      <c r="E52" s="429">
        <v>52427240.544851132</v>
      </c>
      <c r="F52" s="429">
        <v>52427240.544851132</v>
      </c>
      <c r="G52" s="429">
        <v>52427240.544851132</v>
      </c>
      <c r="H52" s="428">
        <v>131068101.36212783</v>
      </c>
      <c r="I52" s="429">
        <v>52427240.544851132</v>
      </c>
      <c r="J52" s="435">
        <f t="shared" si="6"/>
        <v>52420504.36739172</v>
      </c>
      <c r="K52" s="413">
        <f t="shared" si="6"/>
        <v>52420504.36739172</v>
      </c>
      <c r="L52" s="413">
        <f t="shared" si="6"/>
        <v>52420504.36739172</v>
      </c>
      <c r="M52" s="413">
        <f t="shared" si="6"/>
        <v>52420504.36739172</v>
      </c>
      <c r="N52" s="436">
        <f t="shared" si="6"/>
        <v>52420504.36739172</v>
      </c>
      <c r="O52" s="380">
        <f t="shared" si="5"/>
        <v>786374927.28546989</v>
      </c>
      <c r="P52" s="257"/>
      <c r="S52" s="10"/>
      <c r="T52" s="10"/>
      <c r="U52" s="10"/>
      <c r="V52" s="10"/>
      <c r="W52" s="10"/>
      <c r="X52" s="10"/>
      <c r="Y52" s="10"/>
      <c r="Z52" s="10"/>
      <c r="AA52" s="10"/>
      <c r="AB52" s="10"/>
      <c r="AC52" s="10"/>
      <c r="AD52" s="10"/>
      <c r="AE52" s="10"/>
      <c r="AF52" s="10"/>
      <c r="AG52" s="10"/>
      <c r="AH52" s="10"/>
      <c r="AI52" s="10"/>
      <c r="AJ52" s="10"/>
      <c r="AK52" s="10"/>
    </row>
    <row r="53" spans="1:37" x14ac:dyDescent="0.3">
      <c r="A53" s="205">
        <v>16</v>
      </c>
      <c r="B53" s="30" t="s">
        <v>92</v>
      </c>
      <c r="C53" s="428">
        <v>52000720.58957997</v>
      </c>
      <c r="D53" s="429">
        <v>20800288.235831987</v>
      </c>
      <c r="E53" s="429">
        <v>20800288.235831987</v>
      </c>
      <c r="F53" s="429">
        <v>20800288.235831987</v>
      </c>
      <c r="G53" s="429">
        <v>20800288.235831987</v>
      </c>
      <c r="H53" s="428">
        <v>52000720.58957997</v>
      </c>
      <c r="I53" s="429">
        <v>20800288.235831987</v>
      </c>
      <c r="J53" s="435">
        <f t="shared" si="6"/>
        <v>20798538.972913135</v>
      </c>
      <c r="K53" s="413">
        <f t="shared" si="6"/>
        <v>20798538.972913135</v>
      </c>
      <c r="L53" s="413">
        <f t="shared" si="6"/>
        <v>20798538.972913135</v>
      </c>
      <c r="M53" s="413">
        <f t="shared" si="6"/>
        <v>20798538.972913135</v>
      </c>
      <c r="N53" s="436">
        <f t="shared" si="6"/>
        <v>20798538.972913135</v>
      </c>
      <c r="O53" s="380">
        <f t="shared" si="5"/>
        <v>311995577.22288561</v>
      </c>
      <c r="P53" s="257"/>
      <c r="S53" s="10"/>
      <c r="T53" s="10"/>
      <c r="U53" s="10"/>
      <c r="V53" s="10"/>
      <c r="W53" s="10"/>
      <c r="X53" s="10"/>
      <c r="Y53" s="10"/>
      <c r="Z53" s="10"/>
      <c r="AA53" s="10"/>
      <c r="AB53" s="10"/>
      <c r="AC53" s="10"/>
      <c r="AD53" s="10"/>
      <c r="AE53" s="10"/>
      <c r="AF53" s="10"/>
      <c r="AG53" s="10"/>
      <c r="AH53" s="10"/>
      <c r="AI53" s="10"/>
      <c r="AJ53" s="10"/>
      <c r="AK53" s="10"/>
    </row>
    <row r="54" spans="1:37" x14ac:dyDescent="0.3">
      <c r="A54" s="205">
        <v>17</v>
      </c>
      <c r="B54" s="30" t="s">
        <v>93</v>
      </c>
      <c r="C54" s="428">
        <v>301287286.20043284</v>
      </c>
      <c r="D54" s="429">
        <v>120514914.48017313</v>
      </c>
      <c r="E54" s="429">
        <v>120514914.48017313</v>
      </c>
      <c r="F54" s="429">
        <v>120514914.48017313</v>
      </c>
      <c r="G54" s="429">
        <v>120514914.48017313</v>
      </c>
      <c r="H54" s="428">
        <v>301287286.20043284</v>
      </c>
      <c r="I54" s="429">
        <v>120514914.48017313</v>
      </c>
      <c r="J54" s="435">
        <f t="shared" si="6"/>
        <v>120285675.72366777</v>
      </c>
      <c r="K54" s="413">
        <f t="shared" si="6"/>
        <v>120285675.72366777</v>
      </c>
      <c r="L54" s="413">
        <f t="shared" si="6"/>
        <v>120285675.72366777</v>
      </c>
      <c r="M54" s="413">
        <f t="shared" si="6"/>
        <v>120285675.72366777</v>
      </c>
      <c r="N54" s="436">
        <f t="shared" si="6"/>
        <v>120285675.72366777</v>
      </c>
      <c r="O54" s="380">
        <f t="shared" si="5"/>
        <v>1806577523.4200706</v>
      </c>
      <c r="P54" s="257"/>
      <c r="S54" s="10"/>
      <c r="T54" s="10"/>
      <c r="U54" s="10"/>
      <c r="V54" s="10"/>
      <c r="W54" s="10"/>
      <c r="X54" s="10"/>
      <c r="Y54" s="10"/>
      <c r="Z54" s="10"/>
      <c r="AA54" s="10"/>
      <c r="AB54" s="10"/>
      <c r="AC54" s="10"/>
      <c r="AD54" s="10"/>
      <c r="AE54" s="10"/>
      <c r="AF54" s="10"/>
      <c r="AG54" s="10"/>
      <c r="AH54" s="10"/>
      <c r="AI54" s="10"/>
      <c r="AJ54" s="10"/>
      <c r="AK54" s="10"/>
    </row>
    <row r="55" spans="1:37" x14ac:dyDescent="0.3">
      <c r="A55" s="205">
        <v>18</v>
      </c>
      <c r="B55" s="30" t="s">
        <v>94</v>
      </c>
      <c r="C55" s="428">
        <v>62386687.52670031</v>
      </c>
      <c r="D55" s="429">
        <v>24954675.010680124</v>
      </c>
      <c r="E55" s="429">
        <v>24954675.010680124</v>
      </c>
      <c r="F55" s="429">
        <v>24954675.010680124</v>
      </c>
      <c r="G55" s="429">
        <v>24954675.010680124</v>
      </c>
      <c r="H55" s="428">
        <v>62386687.52670031</v>
      </c>
      <c r="I55" s="429">
        <v>24954675.010680124</v>
      </c>
      <c r="J55" s="435">
        <f t="shared" ref="J55:N56" si="7">($G29-SUM($C55:$I55))*1/5</f>
        <v>24952591.573462926</v>
      </c>
      <c r="K55" s="413">
        <f t="shared" si="7"/>
        <v>24952591.573462926</v>
      </c>
      <c r="L55" s="413">
        <f t="shared" si="7"/>
        <v>24952591.573462926</v>
      </c>
      <c r="M55" s="413">
        <f t="shared" si="7"/>
        <v>24952591.573462926</v>
      </c>
      <c r="N55" s="436">
        <f t="shared" si="7"/>
        <v>24952591.573462926</v>
      </c>
      <c r="O55" s="380">
        <f t="shared" si="5"/>
        <v>374309707.97411579</v>
      </c>
      <c r="P55" s="257"/>
      <c r="S55" s="10"/>
      <c r="T55" s="10"/>
      <c r="U55" s="10"/>
      <c r="V55" s="10"/>
      <c r="W55" s="10"/>
      <c r="X55" s="10"/>
      <c r="Y55" s="10"/>
      <c r="Z55" s="10"/>
      <c r="AA55" s="10"/>
      <c r="AB55" s="10"/>
      <c r="AC55" s="10"/>
      <c r="AD55" s="10"/>
      <c r="AE55" s="10"/>
      <c r="AF55" s="10"/>
      <c r="AG55" s="10"/>
      <c r="AH55" s="10"/>
      <c r="AI55" s="10"/>
      <c r="AJ55" s="10"/>
      <c r="AK55" s="10"/>
    </row>
    <row r="56" spans="1:37" x14ac:dyDescent="0.3">
      <c r="A56" s="205">
        <v>19</v>
      </c>
      <c r="B56" s="30" t="s">
        <v>95</v>
      </c>
      <c r="C56" s="428">
        <v>153202607.40478203</v>
      </c>
      <c r="D56" s="429">
        <v>61281042.961912818</v>
      </c>
      <c r="E56" s="429">
        <v>61281042.961912818</v>
      </c>
      <c r="F56" s="429">
        <v>61281042.961912818</v>
      </c>
      <c r="G56" s="429">
        <v>61281042.961912818</v>
      </c>
      <c r="H56" s="428">
        <v>153202607.40478203</v>
      </c>
      <c r="I56" s="429">
        <v>61281042.961912818</v>
      </c>
      <c r="J56" s="435">
        <f t="shared" si="7"/>
        <v>61275983.030952953</v>
      </c>
      <c r="K56" s="413">
        <f t="shared" si="7"/>
        <v>61275983.030952953</v>
      </c>
      <c r="L56" s="413">
        <f t="shared" si="7"/>
        <v>61275983.030952953</v>
      </c>
      <c r="M56" s="413">
        <f t="shared" si="7"/>
        <v>61275983.030952953</v>
      </c>
      <c r="N56" s="436">
        <f t="shared" si="7"/>
        <v>61275983.030952953</v>
      </c>
      <c r="O56" s="380">
        <f t="shared" si="5"/>
        <v>919190344.77389288</v>
      </c>
      <c r="P56" s="257"/>
    </row>
    <row r="57" spans="1:37" ht="14.5" thickBot="1" x14ac:dyDescent="0.35">
      <c r="A57" s="253"/>
      <c r="B57" s="254" t="s">
        <v>96</v>
      </c>
      <c r="C57" s="430">
        <v>4013909064.8308392</v>
      </c>
      <c r="D57" s="430">
        <v>1605563625.9323356</v>
      </c>
      <c r="E57" s="430">
        <v>1605563625.9323356</v>
      </c>
      <c r="F57" s="430">
        <v>1605563625.9323356</v>
      </c>
      <c r="G57" s="430">
        <v>1605563625.9323356</v>
      </c>
      <c r="H57" s="430">
        <v>4013909064.8308392</v>
      </c>
      <c r="I57" s="430">
        <v>1605563625.9323356</v>
      </c>
      <c r="J57" s="442">
        <f t="shared" ref="J57:N57" si="8">SUM(J35:J56)</f>
        <v>1605674350.9155395</v>
      </c>
      <c r="K57" s="437">
        <f t="shared" si="8"/>
        <v>1605674350.9155395</v>
      </c>
      <c r="L57" s="437">
        <f t="shared" si="8"/>
        <v>1605674350.9155395</v>
      </c>
      <c r="M57" s="437">
        <f t="shared" si="8"/>
        <v>1605674350.9155395</v>
      </c>
      <c r="N57" s="438">
        <f t="shared" si="8"/>
        <v>1605674350.9155395</v>
      </c>
      <c r="O57" s="255">
        <f t="shared" si="5"/>
        <v>24084008013.901051</v>
      </c>
      <c r="P57" s="257"/>
    </row>
    <row r="58" spans="1:37" x14ac:dyDescent="0.3">
      <c r="G58" s="385"/>
      <c r="H58" s="385"/>
      <c r="J58" s="441"/>
      <c r="O58" s="257"/>
    </row>
    <row r="59" spans="1:37" x14ac:dyDescent="0.3">
      <c r="C59" s="439"/>
      <c r="D59" s="385"/>
      <c r="E59" s="385"/>
      <c r="F59" s="385"/>
      <c r="G59" s="385"/>
      <c r="H59" s="385"/>
      <c r="I59" s="257"/>
      <c r="J59" s="257"/>
      <c r="K59" s="257"/>
      <c r="L59" s="257"/>
      <c r="M59" s="257"/>
      <c r="N59" s="257"/>
      <c r="O59" s="440"/>
    </row>
    <row r="60" spans="1:37" x14ac:dyDescent="0.3">
      <c r="C60" s="439"/>
      <c r="D60" s="385"/>
      <c r="E60" s="385"/>
      <c r="F60" s="385"/>
      <c r="G60" s="385"/>
      <c r="H60" s="385"/>
      <c r="I60" s="257"/>
      <c r="J60" s="257"/>
      <c r="K60" s="257"/>
      <c r="L60" s="257"/>
      <c r="M60" s="257"/>
      <c r="N60" s="257"/>
      <c r="O60" s="440"/>
    </row>
    <row r="61" spans="1:37" x14ac:dyDescent="0.3">
      <c r="C61" s="439"/>
      <c r="D61" s="385"/>
      <c r="E61" s="385"/>
      <c r="F61" s="385"/>
      <c r="G61" s="385"/>
      <c r="H61" s="385"/>
      <c r="I61" s="257"/>
      <c r="J61" s="257"/>
      <c r="K61" s="257"/>
      <c r="L61" s="257"/>
      <c r="M61" s="257"/>
      <c r="N61" s="257"/>
      <c r="O61" s="440"/>
    </row>
    <row r="62" spans="1:37" x14ac:dyDescent="0.3">
      <c r="C62" s="439"/>
      <c r="D62" s="385"/>
      <c r="E62" s="385"/>
      <c r="F62" s="385"/>
      <c r="G62" s="385"/>
      <c r="H62" s="385"/>
      <c r="I62" s="257"/>
      <c r="J62" s="257"/>
      <c r="K62" s="257"/>
      <c r="L62" s="257"/>
      <c r="M62" s="257"/>
      <c r="N62" s="257"/>
      <c r="O62" s="440"/>
    </row>
    <row r="63" spans="1:37" x14ac:dyDescent="0.3">
      <c r="C63" s="439"/>
      <c r="D63" s="385"/>
      <c r="E63" s="385"/>
      <c r="F63" s="385"/>
      <c r="G63" s="385"/>
      <c r="H63" s="385"/>
      <c r="I63" s="257"/>
      <c r="J63" s="257"/>
      <c r="K63" s="257"/>
      <c r="L63" s="257"/>
      <c r="M63" s="257"/>
      <c r="N63" s="257"/>
      <c r="O63" s="440"/>
    </row>
    <row r="64" spans="1:37" x14ac:dyDescent="0.3">
      <c r="C64" s="439"/>
      <c r="D64" s="385"/>
      <c r="E64" s="385"/>
      <c r="F64" s="385"/>
      <c r="G64" s="385"/>
      <c r="H64" s="385"/>
      <c r="I64" s="257"/>
      <c r="J64" s="257"/>
      <c r="K64" s="257"/>
      <c r="L64" s="257"/>
      <c r="M64" s="257"/>
      <c r="N64" s="257"/>
      <c r="O64" s="440"/>
    </row>
    <row r="65" spans="3:15" x14ac:dyDescent="0.3">
      <c r="C65" s="439"/>
      <c r="D65" s="385"/>
      <c r="E65" s="385"/>
      <c r="F65" s="385"/>
      <c r="G65" s="385"/>
      <c r="H65" s="385"/>
      <c r="I65" s="257"/>
      <c r="J65" s="257"/>
      <c r="K65" s="257"/>
      <c r="L65" s="257"/>
      <c r="M65" s="257"/>
      <c r="N65" s="257"/>
      <c r="O65" s="440"/>
    </row>
    <row r="66" spans="3:15" x14ac:dyDescent="0.3">
      <c r="C66" s="439"/>
      <c r="D66" s="385"/>
      <c r="E66" s="385"/>
      <c r="F66" s="385"/>
      <c r="G66" s="385"/>
      <c r="H66" s="385"/>
      <c r="I66" s="257"/>
      <c r="J66" s="257"/>
      <c r="K66" s="257"/>
      <c r="L66" s="257"/>
      <c r="M66" s="257"/>
      <c r="N66" s="257"/>
      <c r="O66" s="440"/>
    </row>
    <row r="67" spans="3:15" x14ac:dyDescent="0.3">
      <c r="C67" s="439"/>
      <c r="D67" s="385"/>
      <c r="E67" s="385"/>
      <c r="F67" s="385"/>
      <c r="G67" s="385"/>
      <c r="H67" s="385"/>
      <c r="I67" s="257"/>
      <c r="J67" s="257"/>
      <c r="K67" s="257"/>
      <c r="L67" s="257"/>
      <c r="M67" s="257"/>
      <c r="N67" s="257"/>
      <c r="O67" s="440"/>
    </row>
    <row r="68" spans="3:15" x14ac:dyDescent="0.3">
      <c r="C68" s="439"/>
      <c r="D68" s="385"/>
      <c r="E68" s="385"/>
      <c r="F68" s="385"/>
      <c r="G68" s="385"/>
      <c r="H68" s="385"/>
      <c r="I68" s="257"/>
      <c r="J68" s="257"/>
      <c r="K68" s="257"/>
      <c r="L68" s="257"/>
      <c r="M68" s="257"/>
      <c r="N68" s="257"/>
      <c r="O68" s="440"/>
    </row>
    <row r="69" spans="3:15" x14ac:dyDescent="0.3">
      <c r="C69" s="439"/>
      <c r="D69" s="385"/>
      <c r="E69" s="385"/>
      <c r="F69" s="385"/>
      <c r="G69" s="385"/>
      <c r="H69" s="385"/>
      <c r="I69" s="257"/>
      <c r="J69" s="257"/>
      <c r="K69" s="257"/>
      <c r="L69" s="257"/>
      <c r="M69" s="257"/>
      <c r="N69" s="257"/>
      <c r="O69" s="440"/>
    </row>
    <row r="70" spans="3:15" x14ac:dyDescent="0.3">
      <c r="C70" s="439"/>
      <c r="D70" s="385"/>
      <c r="E70" s="385"/>
      <c r="F70" s="385"/>
      <c r="G70" s="385"/>
      <c r="H70" s="385"/>
      <c r="I70" s="257"/>
      <c r="J70" s="257"/>
      <c r="K70" s="257"/>
      <c r="L70" s="257"/>
      <c r="M70" s="257"/>
      <c r="N70" s="257"/>
      <c r="O70" s="440"/>
    </row>
    <row r="71" spans="3:15" x14ac:dyDescent="0.3">
      <c r="C71" s="439"/>
      <c r="D71" s="385"/>
      <c r="E71" s="385"/>
      <c r="F71" s="385"/>
      <c r="G71" s="385"/>
      <c r="H71" s="385"/>
      <c r="I71" s="257"/>
      <c r="J71" s="257"/>
      <c r="K71" s="257"/>
      <c r="L71" s="257"/>
      <c r="M71" s="257"/>
      <c r="N71" s="257"/>
      <c r="O71" s="440"/>
    </row>
    <row r="72" spans="3:15" x14ac:dyDescent="0.3">
      <c r="C72" s="439"/>
      <c r="D72" s="385"/>
      <c r="E72" s="385"/>
      <c r="F72" s="385"/>
      <c r="G72" s="385"/>
      <c r="H72" s="385"/>
      <c r="I72" s="257"/>
      <c r="J72" s="257"/>
      <c r="K72" s="257"/>
      <c r="L72" s="257"/>
      <c r="M72" s="257"/>
      <c r="N72" s="257"/>
      <c r="O72" s="440"/>
    </row>
    <row r="73" spans="3:15" x14ac:dyDescent="0.3">
      <c r="C73" s="439"/>
      <c r="D73" s="385"/>
      <c r="E73" s="385"/>
      <c r="F73" s="385"/>
      <c r="G73" s="385"/>
      <c r="H73" s="385"/>
      <c r="I73" s="257"/>
      <c r="J73" s="257"/>
      <c r="K73" s="257"/>
      <c r="L73" s="257"/>
      <c r="M73" s="257"/>
      <c r="N73" s="257"/>
      <c r="O73" s="440"/>
    </row>
    <row r="74" spans="3:15" x14ac:dyDescent="0.3">
      <c r="C74" s="439"/>
      <c r="D74" s="385"/>
      <c r="E74" s="385"/>
      <c r="F74" s="385"/>
      <c r="G74" s="385"/>
      <c r="H74" s="385"/>
      <c r="I74" s="257"/>
      <c r="J74" s="257"/>
      <c r="K74" s="257"/>
      <c r="L74" s="257"/>
      <c r="M74" s="257"/>
      <c r="N74" s="257"/>
      <c r="O74" s="440"/>
    </row>
    <row r="75" spans="3:15" x14ac:dyDescent="0.3">
      <c r="C75" s="439"/>
      <c r="D75" s="385"/>
      <c r="E75" s="385"/>
      <c r="F75" s="385"/>
      <c r="G75" s="385"/>
      <c r="H75" s="385"/>
      <c r="I75" s="257"/>
      <c r="J75" s="257"/>
      <c r="K75" s="257"/>
      <c r="L75" s="257"/>
      <c r="M75" s="257"/>
      <c r="N75" s="257"/>
      <c r="O75" s="440"/>
    </row>
    <row r="76" spans="3:15" x14ac:dyDescent="0.3">
      <c r="C76" s="439"/>
      <c r="D76" s="385"/>
      <c r="E76" s="385"/>
      <c r="F76" s="385"/>
      <c r="G76" s="385"/>
      <c r="H76" s="385"/>
      <c r="I76" s="257"/>
      <c r="J76" s="257"/>
      <c r="K76" s="257"/>
      <c r="L76" s="257"/>
      <c r="M76" s="257"/>
      <c r="N76" s="257"/>
      <c r="O76" s="440"/>
    </row>
    <row r="77" spans="3:15" x14ac:dyDescent="0.3">
      <c r="C77" s="439"/>
      <c r="D77" s="385"/>
      <c r="E77" s="385"/>
      <c r="F77" s="385"/>
      <c r="G77" s="385"/>
      <c r="H77" s="385"/>
      <c r="I77" s="257"/>
      <c r="J77" s="257"/>
      <c r="K77" s="257"/>
      <c r="L77" s="257"/>
      <c r="M77" s="257"/>
      <c r="N77" s="257"/>
      <c r="O77" s="440"/>
    </row>
    <row r="78" spans="3:15" x14ac:dyDescent="0.3">
      <c r="C78" s="439"/>
      <c r="D78" s="385"/>
      <c r="E78" s="385"/>
      <c r="F78" s="385"/>
      <c r="G78" s="385"/>
      <c r="H78" s="385"/>
      <c r="I78" s="257"/>
      <c r="J78" s="257"/>
      <c r="K78" s="257"/>
      <c r="L78" s="257"/>
      <c r="M78" s="257"/>
      <c r="N78" s="257"/>
      <c r="O78" s="440"/>
    </row>
    <row r="79" spans="3:15" x14ac:dyDescent="0.3">
      <c r="C79" s="439"/>
      <c r="D79" s="385"/>
      <c r="E79" s="385"/>
      <c r="F79" s="385"/>
      <c r="G79" s="385"/>
      <c r="H79" s="385"/>
      <c r="I79" s="257"/>
      <c r="J79" s="257"/>
      <c r="K79" s="257"/>
      <c r="L79" s="257"/>
      <c r="M79" s="257"/>
      <c r="N79" s="257"/>
      <c r="O79" s="440"/>
    </row>
    <row r="80" spans="3:15" x14ac:dyDescent="0.3">
      <c r="C80" s="439"/>
      <c r="D80" s="385"/>
      <c r="E80" s="385"/>
      <c r="F80" s="385"/>
      <c r="G80" s="385"/>
      <c r="H80" s="385"/>
      <c r="I80" s="257"/>
      <c r="J80" s="257"/>
      <c r="K80" s="257"/>
      <c r="L80" s="257"/>
      <c r="M80" s="257"/>
      <c r="N80" s="257"/>
      <c r="O80" s="440"/>
    </row>
    <row r="81" spans="3:15" x14ac:dyDescent="0.3">
      <c r="C81" s="439"/>
      <c r="D81" s="385"/>
      <c r="E81" s="385"/>
      <c r="F81" s="385"/>
      <c r="G81" s="385"/>
      <c r="H81" s="385"/>
      <c r="I81" s="257"/>
      <c r="J81" s="257"/>
      <c r="K81" s="257"/>
      <c r="L81" s="257"/>
      <c r="M81" s="257"/>
      <c r="N81" s="257"/>
      <c r="O81" s="440"/>
    </row>
  </sheetData>
  <mergeCells count="3">
    <mergeCell ref="A3:F3"/>
    <mergeCell ref="A4:F4"/>
    <mergeCell ref="A5:F5"/>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K47"/>
  <sheetViews>
    <sheetView zoomScale="56" zoomScaleNormal="80" workbookViewId="0"/>
  </sheetViews>
  <sheetFormatPr defaultRowHeight="14" x14ac:dyDescent="0.3"/>
  <cols>
    <col min="1" max="1" width="71.9140625" style="190" customWidth="1"/>
    <col min="2" max="2" width="24.5" style="190" customWidth="1"/>
    <col min="3" max="3" width="14.58203125" customWidth="1"/>
    <col min="4" max="4" width="25.83203125" customWidth="1"/>
    <col min="5" max="5" width="10.33203125" customWidth="1"/>
    <col min="6" max="6" width="11" customWidth="1"/>
    <col min="7" max="7" width="15.83203125" customWidth="1"/>
    <col min="8" max="8" width="16.08203125" customWidth="1"/>
    <col min="9" max="9" width="18.75" customWidth="1"/>
    <col min="10" max="10" width="13.58203125" customWidth="1"/>
  </cols>
  <sheetData>
    <row r="1" spans="1:6" ht="20" x14ac:dyDescent="0.4">
      <c r="A1" s="365" t="s">
        <v>124</v>
      </c>
    </row>
    <row r="2" spans="1:6" x14ac:dyDescent="0.3">
      <c r="A2" s="273" t="str">
        <f>INFO!A2</f>
        <v>Finansministeriet/Kommun- och regionavdelningen 27.6.2024</v>
      </c>
    </row>
    <row r="3" spans="1:6" ht="28" customHeight="1" x14ac:dyDescent="0.3">
      <c r="A3" s="459" t="s">
        <v>125</v>
      </c>
      <c r="B3" s="459"/>
      <c r="D3" s="453"/>
    </row>
    <row r="4" spans="1:6" s="47" customFormat="1" ht="83" customHeight="1" x14ac:dyDescent="0.3">
      <c r="A4" s="458" t="s">
        <v>127</v>
      </c>
      <c r="B4" s="458"/>
      <c r="C4" s="451"/>
      <c r="D4" s="453"/>
    </row>
    <row r="5" spans="1:6" s="47" customFormat="1" ht="82" customHeight="1" x14ac:dyDescent="0.3">
      <c r="A5" s="458" t="s">
        <v>126</v>
      </c>
      <c r="B5" s="458"/>
      <c r="D5" s="453"/>
    </row>
    <row r="6" spans="1:6" s="47" customFormat="1" ht="14.15" customHeight="1" x14ac:dyDescent="0.3">
      <c r="A6" s="46"/>
      <c r="B6" s="412"/>
    </row>
    <row r="7" spans="1:6" s="47" customFormat="1" ht="14.15" customHeight="1" x14ac:dyDescent="0.3">
      <c r="A7" s="183" t="s">
        <v>128</v>
      </c>
      <c r="B7" s="192"/>
      <c r="D7" s="368" t="s">
        <v>154</v>
      </c>
      <c r="E7" s="368"/>
      <c r="F7" s="368"/>
    </row>
    <row r="8" spans="1:6" s="47" customFormat="1" ht="14.15" customHeight="1" x14ac:dyDescent="0.3">
      <c r="A8" s="46" t="s">
        <v>0</v>
      </c>
      <c r="B8" s="175" t="s">
        <v>1</v>
      </c>
      <c r="D8" s="47" t="s">
        <v>155</v>
      </c>
      <c r="E8" s="47" t="s">
        <v>158</v>
      </c>
      <c r="F8" s="47" t="s">
        <v>55</v>
      </c>
    </row>
    <row r="9" spans="1:6" s="47" customFormat="1" ht="14.15" customHeight="1" x14ac:dyDescent="0.3">
      <c r="A9" s="48" t="s">
        <v>129</v>
      </c>
      <c r="B9" s="446">
        <v>22670306001.888947</v>
      </c>
      <c r="D9" s="47" t="s">
        <v>156</v>
      </c>
      <c r="E9" s="47">
        <v>0.6</v>
      </c>
      <c r="F9" s="47">
        <v>3.5</v>
      </c>
    </row>
    <row r="10" spans="1:6" s="47" customFormat="1" ht="14.15" customHeight="1" x14ac:dyDescent="0.3">
      <c r="A10" s="448" t="s">
        <v>159</v>
      </c>
      <c r="B10" s="449">
        <v>585976.11891174316</v>
      </c>
      <c r="C10" s="451"/>
      <c r="D10" s="47" t="s">
        <v>123</v>
      </c>
      <c r="E10" s="47">
        <v>0.3</v>
      </c>
      <c r="F10" s="47">
        <v>2.2000000000000002</v>
      </c>
    </row>
    <row r="11" spans="1:6" s="47" customFormat="1" ht="14.15" customHeight="1" x14ac:dyDescent="0.3">
      <c r="A11" s="251" t="s">
        <v>122</v>
      </c>
      <c r="B11" s="447">
        <v>498545787.23582375</v>
      </c>
      <c r="D11" s="47" t="s">
        <v>157</v>
      </c>
      <c r="E11" s="47">
        <v>0.1</v>
      </c>
      <c r="F11" s="373">
        <v>-2.27</v>
      </c>
    </row>
    <row r="12" spans="1:6" s="47" customFormat="1" ht="14.15" customHeight="1" x14ac:dyDescent="0.3">
      <c r="A12" s="450" t="s">
        <v>160</v>
      </c>
      <c r="B12" s="450">
        <v>0</v>
      </c>
      <c r="C12" s="258"/>
      <c r="D12" s="369" t="s">
        <v>154</v>
      </c>
      <c r="E12" s="47">
        <v>1</v>
      </c>
      <c r="F12" s="370">
        <f>E9*F9+E10*F10+E11*F11</f>
        <v>2.5330000000000004</v>
      </c>
    </row>
    <row r="13" spans="1:6" s="47" customFormat="1" ht="14.15" customHeight="1" x14ac:dyDescent="0.3">
      <c r="A13" s="188" t="s">
        <v>161</v>
      </c>
      <c r="B13" s="445">
        <f>B9+B10+B11+B12</f>
        <v>23169437765.243683</v>
      </c>
      <c r="C13" s="258"/>
      <c r="D13" s="369"/>
      <c r="F13" s="370"/>
    </row>
    <row r="14" spans="1:6" s="47" customFormat="1" ht="14.15" customHeight="1" x14ac:dyDescent="0.3">
      <c r="A14" s="188"/>
      <c r="B14" s="185"/>
      <c r="C14" s="258"/>
      <c r="D14" s="191"/>
      <c r="E14" s="443"/>
      <c r="F14" s="444"/>
    </row>
    <row r="15" spans="1:6" s="47" customFormat="1" ht="14.15" customHeight="1" x14ac:dyDescent="0.3">
      <c r="A15" s="46" t="s">
        <v>130</v>
      </c>
      <c r="B15" s="186">
        <f>(B9+B10)*0.0125</f>
        <v>283386149.72509825</v>
      </c>
    </row>
    <row r="16" spans="1:6" s="47" customFormat="1" ht="14.15" customHeight="1" x14ac:dyDescent="0.3">
      <c r="A16" s="46" t="s">
        <v>131</v>
      </c>
      <c r="B16" s="279">
        <f>((B9+B10)*1.0253*1.0125)-(B9+B10)-B15</f>
        <v>580743236.63164461</v>
      </c>
    </row>
    <row r="17" spans="1:7" s="47" customFormat="1" ht="14.15" customHeight="1" x14ac:dyDescent="0.3">
      <c r="A17" s="46" t="s">
        <v>132</v>
      </c>
      <c r="B17" s="279">
        <f>(B11+B12)*0.0253</f>
        <v>12613208.417066341</v>
      </c>
    </row>
    <row r="18" spans="1:7" s="47" customFormat="1" ht="14.15" customHeight="1" x14ac:dyDescent="0.3">
      <c r="A18" s="278"/>
      <c r="B18" s="48"/>
    </row>
    <row r="19" spans="1:7" s="47" customFormat="1" ht="14.15" customHeight="1" x14ac:dyDescent="0.3">
      <c r="A19" s="46" t="s">
        <v>133</v>
      </c>
      <c r="B19" s="280">
        <f>B41</f>
        <v>11703000</v>
      </c>
    </row>
    <row r="20" spans="1:7" s="47" customFormat="1" ht="14.15" customHeight="1" x14ac:dyDescent="0.3">
      <c r="A20" s="251" t="s">
        <v>134</v>
      </c>
      <c r="B20" s="280">
        <v>130161564.44282226</v>
      </c>
    </row>
    <row r="21" spans="1:7" s="47" customFormat="1" ht="14.15" customHeight="1" x14ac:dyDescent="0.3">
      <c r="A21" s="46" t="s">
        <v>135</v>
      </c>
      <c r="B21" s="187">
        <v>0</v>
      </c>
    </row>
    <row r="22" spans="1:7" s="47" customFormat="1" ht="14.15" customHeight="1" x14ac:dyDescent="0.3">
      <c r="A22" s="46"/>
      <c r="B22" s="187"/>
    </row>
    <row r="23" spans="1:7" s="47" customFormat="1" ht="14.15" customHeight="1" x14ac:dyDescent="0.3">
      <c r="A23" s="46" t="s">
        <v>136</v>
      </c>
      <c r="B23" s="186">
        <f>B9+B10+B15+B16+B19+B20</f>
        <v>23676885928.807423</v>
      </c>
    </row>
    <row r="24" spans="1:7" s="47" customFormat="1" ht="14.15" customHeight="1" x14ac:dyDescent="0.3">
      <c r="A24" s="46" t="s">
        <v>137</v>
      </c>
      <c r="B24" s="186">
        <f>B11+B17</f>
        <v>511158995.65289009</v>
      </c>
    </row>
    <row r="25" spans="1:7" s="47" customFormat="1" ht="14.15" customHeight="1" x14ac:dyDescent="0.3">
      <c r="A25" s="188" t="s">
        <v>138</v>
      </c>
      <c r="B25" s="189">
        <f>B23+B24</f>
        <v>24188044924.460312</v>
      </c>
      <c r="E25" s="258"/>
      <c r="G25" s="258"/>
    </row>
    <row r="26" spans="1:7" s="47" customFormat="1" ht="14.15" customHeight="1" x14ac:dyDescent="0.3">
      <c r="A26" s="46" t="s">
        <v>139</v>
      </c>
      <c r="B26" s="411">
        <v>-104036910.55925238</v>
      </c>
      <c r="E26" s="258"/>
    </row>
    <row r="27" spans="1:7" s="47" customFormat="1" ht="14.15" customHeight="1" x14ac:dyDescent="0.3">
      <c r="A27" s="188" t="s">
        <v>140</v>
      </c>
      <c r="B27" s="189">
        <f>B25+B26</f>
        <v>24084008013.901058</v>
      </c>
      <c r="D27" s="258"/>
      <c r="E27" s="258"/>
    </row>
    <row r="28" spans="1:7" s="47" customFormat="1" ht="14.15" customHeight="1" x14ac:dyDescent="0.3">
      <c r="A28" s="46"/>
      <c r="B28" s="46"/>
    </row>
    <row r="29" spans="1:7" x14ac:dyDescent="0.3">
      <c r="A29" s="184" t="s">
        <v>141</v>
      </c>
      <c r="B29" s="197" t="s">
        <v>1</v>
      </c>
    </row>
    <row r="30" spans="1:7" x14ac:dyDescent="0.3">
      <c r="A30" s="195" t="s">
        <v>142</v>
      </c>
      <c r="B30" s="196">
        <v>37400000</v>
      </c>
    </row>
    <row r="31" spans="1:7" x14ac:dyDescent="0.3">
      <c r="A31" s="195" t="s">
        <v>143</v>
      </c>
      <c r="B31" s="196">
        <f>41100000+7120000</f>
        <v>48220000</v>
      </c>
    </row>
    <row r="32" spans="1:7" x14ac:dyDescent="0.3">
      <c r="A32" s="195" t="s">
        <v>144</v>
      </c>
      <c r="B32" s="350">
        <v>-89000000</v>
      </c>
    </row>
    <row r="33" spans="1:37" x14ac:dyDescent="0.3">
      <c r="A33" s="195" t="s">
        <v>145</v>
      </c>
      <c r="B33" s="196">
        <v>1750000</v>
      </c>
    </row>
    <row r="34" spans="1:37" x14ac:dyDescent="0.3">
      <c r="A34" s="195" t="s">
        <v>146</v>
      </c>
      <c r="B34" s="196">
        <v>12700000</v>
      </c>
    </row>
    <row r="35" spans="1:37" x14ac:dyDescent="0.3">
      <c r="A35" s="195" t="s">
        <v>147</v>
      </c>
      <c r="B35" s="350">
        <v>-12000000</v>
      </c>
    </row>
    <row r="36" spans="1:37" x14ac:dyDescent="0.3">
      <c r="A36" s="195" t="s">
        <v>148</v>
      </c>
      <c r="B36" s="196">
        <v>12200000</v>
      </c>
    </row>
    <row r="37" spans="1:37" x14ac:dyDescent="0.3">
      <c r="A37" s="195" t="s">
        <v>149</v>
      </c>
      <c r="B37" s="196">
        <v>-1660000</v>
      </c>
    </row>
    <row r="38" spans="1:37" x14ac:dyDescent="0.3">
      <c r="A38" s="195" t="s">
        <v>150</v>
      </c>
      <c r="B38" s="196">
        <v>1395000</v>
      </c>
    </row>
    <row r="39" spans="1:37" x14ac:dyDescent="0.3">
      <c r="A39" s="195" t="s">
        <v>151</v>
      </c>
      <c r="B39" s="350">
        <v>663000</v>
      </c>
    </row>
    <row r="40" spans="1:37" x14ac:dyDescent="0.3">
      <c r="A40" s="195" t="s">
        <v>152</v>
      </c>
      <c r="B40" s="350">
        <v>35000</v>
      </c>
    </row>
    <row r="41" spans="1:37" x14ac:dyDescent="0.3">
      <c r="A41" s="209" t="s">
        <v>153</v>
      </c>
      <c r="B41" s="199">
        <f>SUM(B30:B40)</f>
        <v>11703000</v>
      </c>
      <c r="C41" s="349"/>
    </row>
    <row r="42" spans="1:37" x14ac:dyDescent="0.3">
      <c r="B42" s="198"/>
    </row>
    <row r="43" spans="1:37" x14ac:dyDescent="0.3">
      <c r="B43" s="186"/>
    </row>
    <row r="44" spans="1:37" x14ac:dyDescent="0.3">
      <c r="B44" s="256"/>
    </row>
    <row r="45" spans="1:37" x14ac:dyDescent="0.3">
      <c r="B45" s="257"/>
      <c r="C45" s="2"/>
      <c r="D45" s="2"/>
      <c r="E45" s="2"/>
      <c r="F45" s="2"/>
      <c r="G45" s="2"/>
      <c r="H45" s="2"/>
      <c r="I45" s="2"/>
      <c r="J45" s="2"/>
      <c r="K45" s="2"/>
      <c r="L45" s="2"/>
      <c r="M45" s="2"/>
      <c r="N45" s="2"/>
      <c r="O45" s="2"/>
      <c r="P45" s="2"/>
      <c r="Q45" s="2"/>
      <c r="R45" s="2"/>
      <c r="S45" s="11"/>
      <c r="T45" s="11"/>
      <c r="U45" s="11"/>
      <c r="V45" s="11"/>
      <c r="W45" s="11"/>
      <c r="X45" s="11"/>
      <c r="Y45" s="11"/>
      <c r="Z45" s="11"/>
      <c r="AA45" s="11"/>
      <c r="AB45" s="11"/>
      <c r="AC45" s="11"/>
      <c r="AD45" s="11"/>
      <c r="AE45" s="11"/>
      <c r="AF45" s="11"/>
      <c r="AG45" s="11"/>
      <c r="AH45" s="11"/>
      <c r="AI45" s="11"/>
      <c r="AJ45" s="11"/>
      <c r="AK45" s="2"/>
    </row>
    <row r="46" spans="1:37" x14ac:dyDescent="0.3">
      <c r="B46" s="257"/>
      <c r="C46" s="2"/>
      <c r="D46" s="2"/>
      <c r="E46" s="2"/>
      <c r="F46" s="2"/>
      <c r="G46" s="2"/>
      <c r="H46" s="2"/>
      <c r="I46" s="2"/>
      <c r="J46" s="2"/>
      <c r="K46" s="2"/>
      <c r="L46" s="2"/>
      <c r="M46" s="2"/>
      <c r="N46" s="2"/>
      <c r="O46" s="2"/>
      <c r="P46" s="2"/>
      <c r="Q46" s="2"/>
      <c r="R46" s="2"/>
      <c r="S46" s="11"/>
      <c r="T46" s="11"/>
      <c r="U46" s="11"/>
      <c r="V46" s="11"/>
      <c r="W46" s="11"/>
      <c r="X46" s="11"/>
      <c r="Y46" s="11"/>
      <c r="Z46" s="11"/>
      <c r="AA46" s="11"/>
      <c r="AB46" s="11"/>
      <c r="AC46" s="11"/>
      <c r="AD46" s="11"/>
      <c r="AE46" s="11"/>
      <c r="AF46" s="11"/>
      <c r="AG46" s="11"/>
      <c r="AH46" s="11"/>
      <c r="AI46" s="11"/>
      <c r="AJ46" s="11"/>
      <c r="AK46" s="2"/>
    </row>
    <row r="47" spans="1:37" x14ac:dyDescent="0.3">
      <c r="B47" s="2"/>
      <c r="C47" s="2"/>
      <c r="D47" s="2"/>
      <c r="E47" s="2"/>
      <c r="F47" s="2"/>
      <c r="G47" s="2"/>
      <c r="H47" s="2"/>
      <c r="I47" s="2"/>
      <c r="J47" s="2"/>
      <c r="K47" s="2"/>
      <c r="L47" s="2"/>
      <c r="M47" s="2"/>
      <c r="N47" s="2"/>
      <c r="O47" s="2"/>
      <c r="P47" s="2"/>
      <c r="Q47" s="2"/>
      <c r="R47" s="2"/>
      <c r="S47" s="11"/>
      <c r="T47" s="11"/>
      <c r="U47" s="11"/>
      <c r="V47" s="11"/>
      <c r="W47" s="11"/>
      <c r="X47" s="11"/>
      <c r="Y47" s="11"/>
      <c r="Z47" s="11"/>
      <c r="AA47" s="11"/>
      <c r="AB47" s="11"/>
      <c r="AC47" s="11"/>
      <c r="AD47" s="11"/>
      <c r="AE47" s="11"/>
      <c r="AF47" s="11"/>
      <c r="AG47" s="11"/>
      <c r="AH47" s="11"/>
      <c r="AI47" s="11"/>
      <c r="AJ47" s="11"/>
      <c r="AK47" s="2"/>
    </row>
  </sheetData>
  <mergeCells count="3">
    <mergeCell ref="A5:B5"/>
    <mergeCell ref="A4:B4"/>
    <mergeCell ref="A3:B3"/>
  </mergeCells>
  <pageMargins left="0.7" right="0.7" top="0.75" bottom="0.75" header="0.3" footer="0.3"/>
  <pageSetup paperSize="9" orientation="portrait"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P113"/>
  <sheetViews>
    <sheetView zoomScale="59" zoomScaleNormal="80" workbookViewId="0"/>
  </sheetViews>
  <sheetFormatPr defaultRowHeight="15.5" x14ac:dyDescent="0.35"/>
  <cols>
    <col min="1" max="1" width="63.25" style="53" customWidth="1"/>
    <col min="2" max="2" width="30.08203125" style="53" customWidth="1"/>
    <col min="3" max="3" width="29.58203125" style="53" customWidth="1"/>
    <col min="4" max="5" width="32.5" style="53" customWidth="1"/>
    <col min="6" max="6" width="30.5" style="53" customWidth="1"/>
    <col min="7" max="7" width="19.08203125" style="53" customWidth="1"/>
    <col min="8" max="8" width="35.58203125" style="53" customWidth="1"/>
    <col min="9" max="9" width="20.58203125" style="53" customWidth="1"/>
    <col min="10" max="10" width="34.4140625" style="53" customWidth="1"/>
    <col min="11" max="11" width="16.83203125" style="53" customWidth="1"/>
    <col min="12" max="12" width="27.5" style="53" customWidth="1"/>
    <col min="13" max="13" width="24.08203125" style="53" customWidth="1"/>
    <col min="14" max="14" width="19.75" style="53" customWidth="1"/>
    <col min="16" max="16" width="10.5" bestFit="1" customWidth="1"/>
  </cols>
  <sheetData>
    <row r="1" spans="1:14" ht="20" x14ac:dyDescent="0.4">
      <c r="A1" s="365" t="s">
        <v>164</v>
      </c>
      <c r="D1" s="75"/>
      <c r="E1" s="75"/>
      <c r="F1" s="75"/>
    </row>
    <row r="2" spans="1:14" s="101" customFormat="1" x14ac:dyDescent="0.35">
      <c r="A2" s="100" t="str">
        <f>INFO!A2</f>
        <v>Finansministeriet/Kommun- och regionavdelningen 27.6.2024</v>
      </c>
      <c r="B2" s="102"/>
      <c r="C2" s="102"/>
      <c r="D2" s="102"/>
      <c r="E2" s="102"/>
      <c r="F2" s="102"/>
      <c r="G2" s="102"/>
      <c r="H2" s="102"/>
      <c r="I2" s="102"/>
      <c r="J2" s="102"/>
      <c r="K2" s="102"/>
      <c r="L2" s="53"/>
      <c r="M2" s="53"/>
      <c r="N2" s="53"/>
    </row>
    <row r="3" spans="1:14" s="101" customFormat="1" ht="86" customHeight="1" x14ac:dyDescent="0.35">
      <c r="A3" s="460" t="s">
        <v>162</v>
      </c>
      <c r="B3" s="460"/>
      <c r="C3" s="460"/>
      <c r="D3" s="53"/>
      <c r="E3" s="453"/>
      <c r="F3" s="53"/>
      <c r="G3" s="53"/>
      <c r="H3" s="53"/>
      <c r="I3" s="53"/>
      <c r="J3" s="53"/>
      <c r="K3" s="53"/>
      <c r="L3" s="53"/>
      <c r="M3" s="53"/>
      <c r="N3" s="53"/>
    </row>
    <row r="4" spans="1:14" s="101" customFormat="1" ht="83.5" customHeight="1" x14ac:dyDescent="0.35">
      <c r="A4" s="460" t="s">
        <v>163</v>
      </c>
      <c r="B4" s="460"/>
      <c r="C4" s="460"/>
      <c r="D4" s="53"/>
      <c r="E4" s="453"/>
      <c r="F4" s="53"/>
      <c r="G4" s="53"/>
      <c r="H4" s="53"/>
      <c r="I4" s="53"/>
      <c r="J4" s="53"/>
      <c r="K4" s="53"/>
      <c r="L4" s="53"/>
      <c r="M4" s="53"/>
      <c r="N4" s="53"/>
    </row>
    <row r="5" spans="1:14" s="101" customFormat="1" x14ac:dyDescent="0.35">
      <c r="A5" s="103"/>
      <c r="B5" s="53"/>
      <c r="C5" s="53"/>
      <c r="D5" s="53"/>
      <c r="E5" s="53"/>
      <c r="F5" s="53"/>
      <c r="G5" s="53"/>
      <c r="H5" s="53"/>
      <c r="I5" s="53"/>
      <c r="J5" s="53"/>
      <c r="K5" s="53"/>
      <c r="L5" s="53"/>
      <c r="M5" s="53"/>
      <c r="N5" s="53"/>
    </row>
    <row r="6" spans="1:14" s="101" customFormat="1" ht="17" thickBot="1" x14ac:dyDescent="0.4">
      <c r="A6" s="340" t="s">
        <v>165</v>
      </c>
      <c r="B6" s="109"/>
      <c r="C6" s="109"/>
      <c r="D6" s="104"/>
      <c r="E6" s="59"/>
      <c r="F6" s="59"/>
      <c r="G6" s="59"/>
      <c r="H6" s="59"/>
      <c r="I6" s="59"/>
      <c r="J6" s="59"/>
      <c r="K6" s="59"/>
      <c r="L6" s="59"/>
      <c r="M6" s="59"/>
      <c r="N6" s="59"/>
    </row>
    <row r="7" spans="1:14" s="101" customFormat="1" ht="16" thickTop="1" x14ac:dyDescent="0.35">
      <c r="A7" s="334" t="s">
        <v>166</v>
      </c>
      <c r="B7" s="335" t="s">
        <v>1</v>
      </c>
      <c r="C7" s="336" t="s">
        <v>55</v>
      </c>
      <c r="D7" s="53"/>
      <c r="E7" s="59"/>
      <c r="F7" s="53"/>
      <c r="G7" s="53"/>
      <c r="H7" s="59"/>
      <c r="I7" s="59"/>
      <c r="J7" s="59"/>
      <c r="K7" s="59"/>
      <c r="L7" s="59"/>
      <c r="M7" s="59"/>
      <c r="N7" s="59"/>
    </row>
    <row r="8" spans="1:14" s="101" customFormat="1" ht="20.5" customHeight="1" x14ac:dyDescent="0.35">
      <c r="A8" s="293" t="s">
        <v>167</v>
      </c>
      <c r="B8" s="294">
        <f>Määräytymistekijät!C28</f>
        <v>5533611</v>
      </c>
      <c r="C8" s="295"/>
      <c r="D8" s="53"/>
      <c r="E8" s="59"/>
      <c r="F8" s="53"/>
      <c r="G8" s="53"/>
      <c r="H8" s="59"/>
      <c r="I8" s="59"/>
      <c r="J8" s="59"/>
      <c r="K8" s="59"/>
      <c r="L8" s="59"/>
      <c r="M8" s="59"/>
      <c r="N8" s="59"/>
    </row>
    <row r="9" spans="1:14" s="101" customFormat="1" x14ac:dyDescent="0.35">
      <c r="A9" s="293" t="s">
        <v>168</v>
      </c>
      <c r="B9" s="294">
        <f>'Rahoituksen taso 2024'!B9+'Rahoituksen taso 2024'!B10+'Rahoituksen taso 2024'!B15+'Rahoituksen taso 2024'!B16</f>
        <v>23535021364.364601</v>
      </c>
      <c r="C9" s="295"/>
      <c r="D9" s="53"/>
      <c r="E9" s="59"/>
      <c r="F9" s="53"/>
      <c r="G9" s="53"/>
      <c r="H9" s="59"/>
      <c r="I9" s="59"/>
      <c r="J9" s="59"/>
      <c r="K9" s="59"/>
      <c r="L9" s="59"/>
      <c r="M9" s="59"/>
      <c r="N9" s="59"/>
    </row>
    <row r="10" spans="1:14" s="101" customFormat="1" ht="19.5" customHeight="1" x14ac:dyDescent="0.35">
      <c r="A10" s="296" t="s">
        <v>169</v>
      </c>
      <c r="B10" s="297">
        <f>'Rahoituksen taso 2024'!B20</f>
        <v>130161564.44282226</v>
      </c>
      <c r="C10" s="355"/>
      <c r="D10" s="356"/>
      <c r="E10" s="357"/>
      <c r="F10" s="53"/>
      <c r="G10" s="53"/>
      <c r="H10" s="107"/>
      <c r="I10" s="53"/>
      <c r="J10" s="108"/>
      <c r="K10" s="108"/>
      <c r="L10" s="108"/>
      <c r="M10" s="108"/>
      <c r="N10" s="108"/>
    </row>
    <row r="11" spans="1:14" s="101" customFormat="1" ht="17.25" customHeight="1" x14ac:dyDescent="0.35">
      <c r="A11" s="301" t="s">
        <v>170</v>
      </c>
      <c r="B11" s="302">
        <f>SUM(B12:B22)</f>
        <v>11703000</v>
      </c>
      <c r="C11" s="302" t="s">
        <v>171</v>
      </c>
      <c r="D11" s="352"/>
      <c r="E11" s="198"/>
      <c r="F11" s="53"/>
      <c r="G11" s="53"/>
      <c r="H11" s="107"/>
      <c r="I11" s="53"/>
      <c r="J11" s="108"/>
      <c r="K11" s="108"/>
      <c r="L11" s="108"/>
      <c r="M11" s="108"/>
      <c r="N11" s="108"/>
    </row>
    <row r="12" spans="1:14" s="101" customFormat="1" ht="17.25" customHeight="1" x14ac:dyDescent="0.35">
      <c r="A12" s="195" t="str">
        <f>'Rahoituksen taso 2024'!A30</f>
        <v>Genomförande av vårdgarantin</v>
      </c>
      <c r="B12" s="283">
        <f>'Rahoituksen taso 2024'!B30</f>
        <v>37400000</v>
      </c>
      <c r="C12" s="283" t="s">
        <v>172</v>
      </c>
      <c r="D12" s="352"/>
      <c r="E12" s="198"/>
      <c r="F12" s="53"/>
      <c r="G12" s="53"/>
      <c r="H12" s="107"/>
      <c r="I12" s="53"/>
      <c r="J12" s="108"/>
      <c r="K12" s="108"/>
      <c r="L12" s="108"/>
      <c r="M12" s="108"/>
      <c r="N12" s="108"/>
    </row>
    <row r="13" spans="1:14" s="101" customFormat="1" ht="17.25" customHeight="1" x14ac:dyDescent="0.35">
      <c r="A13" s="195" t="str">
        <f>'Rahoituksen taso 2024'!A31</f>
        <v>Finansiering av minimidimensioneringen av omsorgspersonalen (0,7)</v>
      </c>
      <c r="B13" s="283">
        <f>'Rahoituksen taso 2024'!B31</f>
        <v>48220000</v>
      </c>
      <c r="C13" s="283" t="s">
        <v>173</v>
      </c>
      <c r="D13" s="352"/>
      <c r="E13" s="198"/>
      <c r="F13" s="53"/>
      <c r="G13" s="53"/>
      <c r="H13" s="107"/>
      <c r="I13" s="53"/>
      <c r="J13" s="108"/>
      <c r="K13" s="108"/>
      <c r="L13" s="108"/>
      <c r="M13" s="108"/>
      <c r="N13" s="108"/>
    </row>
    <row r="14" spans="1:14" s="101" customFormat="1" ht="17.25" customHeight="1" x14ac:dyDescent="0.35">
      <c r="A14" s="195" t="str">
        <f>'Rahoituksen taso 2024'!A32</f>
        <v>Omsorg om äldre dygnet runt; uppskjutande av dimensioneringen 0,7</v>
      </c>
      <c r="B14" s="283">
        <f>'Rahoituksen taso 2024'!B32</f>
        <v>-89000000</v>
      </c>
      <c r="C14" s="351" t="s">
        <v>173</v>
      </c>
      <c r="D14" s="352"/>
      <c r="E14" s="198"/>
      <c r="F14" s="53"/>
      <c r="G14" s="53"/>
      <c r="H14" s="107"/>
      <c r="I14" s="53"/>
      <c r="J14" s="108"/>
      <c r="K14" s="108"/>
      <c r="L14" s="108"/>
      <c r="M14" s="108"/>
      <c r="N14" s="108"/>
    </row>
    <row r="15" spans="1:14" s="101" customFormat="1" ht="17.25" customHeight="1" x14ac:dyDescent="0.35">
      <c r="A15" s="195" t="str">
        <f>'Rahoituksen taso 2024'!A33</f>
        <v>Nationell strategi för psykisk hälsa</v>
      </c>
      <c r="B15" s="283">
        <f>'Rahoituksen taso 2024'!B33</f>
        <v>1750000</v>
      </c>
      <c r="C15" s="283" t="s">
        <v>172</v>
      </c>
      <c r="D15" s="352"/>
      <c r="E15" s="198"/>
      <c r="F15" s="53"/>
      <c r="G15" s="53"/>
      <c r="H15" s="107"/>
      <c r="I15" s="53"/>
      <c r="J15" s="108"/>
      <c r="K15" s="108"/>
      <c r="L15" s="108"/>
      <c r="M15" s="108"/>
      <c r="N15" s="108"/>
    </row>
    <row r="16" spans="1:14" s="101" customFormat="1" ht="17.25" customHeight="1" x14ac:dyDescent="0.35">
      <c r="A16" s="195" t="str">
        <f>'Rahoituksen taso 2024'!A34</f>
        <v>Minimipersonaldimensionering inom barnskyddet</v>
      </c>
      <c r="B16" s="283">
        <f>'Rahoituksen taso 2024'!B34</f>
        <v>12700000</v>
      </c>
      <c r="C16" s="283" t="s">
        <v>174</v>
      </c>
      <c r="D16" s="352"/>
      <c r="E16" s="198"/>
      <c r="F16" s="53"/>
      <c r="G16" s="53"/>
      <c r="H16" s="107"/>
      <c r="I16" s="53"/>
      <c r="J16" s="108"/>
      <c r="K16" s="108"/>
      <c r="L16" s="108"/>
      <c r="M16" s="108"/>
      <c r="N16" s="108"/>
    </row>
    <row r="17" spans="1:16" s="101" customFormat="1" ht="17.25" customHeight="1" x14ac:dyDescent="0.35">
      <c r="A17" s="195" t="str">
        <f>'Rahoituksen taso 2024'!A35</f>
        <v>Sänkning av åldersgränsen för eftervård inom barnskyddet från 25 till 23 år</v>
      </c>
      <c r="B17" s="283">
        <f>'Rahoituksen taso 2024'!B35</f>
        <v>-12000000</v>
      </c>
      <c r="C17" s="351" t="s">
        <v>174</v>
      </c>
      <c r="D17" s="352"/>
      <c r="E17" s="198"/>
      <c r="F17" s="53"/>
      <c r="G17" s="53"/>
      <c r="H17" s="107"/>
      <c r="I17" s="53"/>
      <c r="J17" s="108"/>
      <c r="K17" s="108"/>
      <c r="L17" s="108"/>
      <c r="M17" s="108"/>
      <c r="N17" s="108"/>
    </row>
    <row r="18" spans="1:16" s="101" customFormat="1" ht="17.25" customHeight="1" x14ac:dyDescent="0.35">
      <c r="A18" s="195" t="str">
        <f>'Rahoituksen taso 2024'!A36</f>
        <v>Stärkande av elev- och studerandevården</v>
      </c>
      <c r="B18" s="283">
        <f>'Rahoituksen taso 2024'!B36</f>
        <v>12200000</v>
      </c>
      <c r="C18" s="283" t="s">
        <v>174</v>
      </c>
      <c r="D18" s="352"/>
      <c r="E18" s="198"/>
      <c r="F18" s="53"/>
      <c r="G18" s="53"/>
      <c r="H18" s="107"/>
      <c r="I18" s="53"/>
      <c r="J18" s="108"/>
      <c r="K18" s="108"/>
      <c r="L18" s="108"/>
      <c r="M18" s="108"/>
      <c r="N18" s="108"/>
    </row>
    <row r="19" spans="1:16" s="101" customFormat="1" ht="17.25" customHeight="1" x14ac:dyDescent="0.35">
      <c r="A19" s="195" t="str">
        <f>'Rahoituksen taso 2024'!A37</f>
        <v>Lagen om tillsyn över social- och hälsovården (nettoförändring)</v>
      </c>
      <c r="B19" s="283">
        <f>'Rahoituksen taso 2024'!B37</f>
        <v>-1660000</v>
      </c>
      <c r="C19" s="283" t="s">
        <v>175</v>
      </c>
      <c r="D19" s="352"/>
      <c r="E19" s="198"/>
      <c r="F19" s="53"/>
      <c r="G19" s="53"/>
      <c r="H19" s="107"/>
      <c r="I19" s="53"/>
      <c r="J19" s="108"/>
      <c r="K19" s="108"/>
      <c r="L19" s="108"/>
      <c r="M19" s="108"/>
      <c r="N19" s="108"/>
    </row>
    <row r="20" spans="1:16" s="101" customFormat="1" ht="17.25" customHeight="1" x14ac:dyDescent="0.35">
      <c r="A20" s="195" t="str">
        <f>'Rahoituksen taso 2024'!A38</f>
        <v>Lagen om patientombudspersoner och socialombudspersoner (nettoförändring)</v>
      </c>
      <c r="B20" s="283">
        <f>'Rahoituksen taso 2024'!B38</f>
        <v>1395000</v>
      </c>
      <c r="C20" s="283" t="s">
        <v>172</v>
      </c>
      <c r="D20" s="352"/>
      <c r="E20" s="198"/>
      <c r="F20" s="53"/>
      <c r="G20" s="53"/>
      <c r="H20" s="107"/>
      <c r="I20" s="53"/>
      <c r="J20" s="108"/>
      <c r="K20" s="108"/>
      <c r="L20" s="108"/>
      <c r="M20" s="108"/>
      <c r="N20" s="238"/>
    </row>
    <row r="21" spans="1:16" s="101" customFormat="1" ht="17.25" customHeight="1" x14ac:dyDescent="0.35">
      <c r="A21" s="195" t="str">
        <f>'Rahoituksen taso 2024'!A39</f>
        <v>Ändring av mentalvårdslagen</v>
      </c>
      <c r="B21" s="283">
        <f>'Rahoituksen taso 2024'!B39</f>
        <v>663000</v>
      </c>
      <c r="C21" s="283" t="s">
        <v>175</v>
      </c>
      <c r="D21" s="353"/>
      <c r="E21" s="354"/>
      <c r="F21" s="53"/>
      <c r="G21" s="53"/>
      <c r="H21" s="107"/>
      <c r="I21" s="53"/>
      <c r="J21" s="108"/>
      <c r="K21" s="108"/>
      <c r="L21" s="108"/>
      <c r="M21" s="108"/>
      <c r="N21" s="108"/>
    </row>
    <row r="22" spans="1:16" s="101" customFormat="1" ht="17.25" customHeight="1" x14ac:dyDescent="0.35">
      <c r="A22" s="195" t="str">
        <f>'Rahoituksen taso 2024'!A40</f>
        <v>Ändringsförslag som gäller utredning av den mor som har fött barnet och rättsgenetiska föräldraskapsundersökningar</v>
      </c>
      <c r="B22" s="371">
        <f>'Rahoituksen taso 2024'!B40</f>
        <v>35000</v>
      </c>
      <c r="C22" s="372" t="s">
        <v>175</v>
      </c>
      <c r="D22" s="353"/>
      <c r="E22" s="354"/>
      <c r="F22" s="53"/>
      <c r="G22" s="53"/>
      <c r="H22" s="107"/>
      <c r="I22" s="53"/>
      <c r="J22" s="108"/>
      <c r="K22" s="108"/>
      <c r="L22" s="108"/>
      <c r="M22" s="108"/>
      <c r="N22" s="108"/>
    </row>
    <row r="23" spans="1:16" s="101" customFormat="1" ht="17.25" customHeight="1" x14ac:dyDescent="0.35">
      <c r="A23" s="298" t="s">
        <v>176</v>
      </c>
      <c r="B23" s="299">
        <f>B9+SUM(B12:B22)+B10</f>
        <v>23676885928.807423</v>
      </c>
      <c r="C23" s="300"/>
      <c r="D23" s="102"/>
      <c r="E23" s="176"/>
      <c r="F23" s="53"/>
      <c r="G23" s="53"/>
      <c r="H23" s="107"/>
      <c r="I23" s="53"/>
      <c r="J23" s="108"/>
      <c r="K23" s="108"/>
      <c r="L23" s="108"/>
      <c r="M23" s="108"/>
      <c r="N23" s="238"/>
    </row>
    <row r="24" spans="1:16" s="101" customFormat="1" ht="34.5" customHeight="1" x14ac:dyDescent="0.35">
      <c r="A24" s="206"/>
      <c r="N24" s="108"/>
    </row>
    <row r="25" spans="1:16" s="101" customFormat="1" ht="17" thickBot="1" x14ac:dyDescent="0.4">
      <c r="A25" s="341" t="s">
        <v>177</v>
      </c>
      <c r="B25" s="109"/>
      <c r="C25" s="109"/>
      <c r="D25" s="109"/>
      <c r="E25" s="109"/>
      <c r="F25" s="109"/>
      <c r="G25" s="109"/>
      <c r="H25" s="109"/>
      <c r="I25" s="109"/>
      <c r="J25" s="109"/>
      <c r="K25" s="109"/>
      <c r="L25" s="109"/>
      <c r="M25" s="109"/>
      <c r="N25" s="235"/>
    </row>
    <row r="26" spans="1:16" s="101" customFormat="1" ht="31.5" thickTop="1" x14ac:dyDescent="0.35">
      <c r="A26" s="105" t="s">
        <v>178</v>
      </c>
      <c r="B26" s="231" t="s">
        <v>183</v>
      </c>
      <c r="C26" s="231" t="s">
        <v>184</v>
      </c>
      <c r="D26" s="125" t="s">
        <v>185</v>
      </c>
      <c r="E26" s="125" t="s">
        <v>186</v>
      </c>
      <c r="F26" s="125" t="s">
        <v>187</v>
      </c>
      <c r="G26" s="232" t="s">
        <v>188</v>
      </c>
      <c r="H26" s="231" t="s">
        <v>189</v>
      </c>
      <c r="I26" s="231" t="s">
        <v>190</v>
      </c>
      <c r="J26" s="231" t="s">
        <v>191</v>
      </c>
      <c r="K26" s="231" t="s">
        <v>192</v>
      </c>
      <c r="L26" s="233" t="s">
        <v>193</v>
      </c>
      <c r="M26" s="233" t="s">
        <v>194</v>
      </c>
      <c r="N26" s="234" t="s">
        <v>195</v>
      </c>
    </row>
    <row r="27" spans="1:16" s="396" customFormat="1" ht="22.5" customHeight="1" x14ac:dyDescent="0.35">
      <c r="A27" s="397" t="s">
        <v>179</v>
      </c>
      <c r="B27" s="398">
        <v>0.13279282114333757</v>
      </c>
      <c r="C27" s="398">
        <v>0.80571925522384125</v>
      </c>
      <c r="D27" s="398">
        <v>0.47809025948845868</v>
      </c>
      <c r="E27" s="398">
        <v>0.16474433697073051</v>
      </c>
      <c r="F27" s="398">
        <v>0.173665192559813</v>
      </c>
      <c r="G27" s="398">
        <v>1.9784389324096777E-2</v>
      </c>
      <c r="H27" s="398">
        <v>4.9460973310241942E-3</v>
      </c>
      <c r="I27" s="398">
        <v>1.4838291993072584E-2</v>
      </c>
      <c r="J27" s="398">
        <v>1.1178179968114679E-3</v>
      </c>
      <c r="K27" s="398">
        <v>9.8921946620483883E-3</v>
      </c>
      <c r="L27" s="398">
        <v>1.2859853060659293E-4</v>
      </c>
      <c r="M27" s="399">
        <v>0</v>
      </c>
      <c r="N27" s="400">
        <v>0.99999999999999978</v>
      </c>
    </row>
    <row r="28" spans="1:16" s="101" customFormat="1" ht="34" customHeight="1" x14ac:dyDescent="0.35">
      <c r="A28" s="395" t="s">
        <v>180</v>
      </c>
      <c r="B28" s="115">
        <f>B27*(B9+B19+B20+B22)</f>
        <v>3125251340.2938342</v>
      </c>
      <c r="C28" s="115"/>
      <c r="D28" s="115">
        <f>D27*(B9+B19+B20+B22)+B12+B15+B21</f>
        <v>11291567510.395809</v>
      </c>
      <c r="E28" s="115">
        <f>E27*(B9+B19+B20+B22)+B13+B14</f>
        <v>3836443599.0667205</v>
      </c>
      <c r="F28" s="115">
        <f>F27*(B9+B19+B20+B22)+SUM(B16:B18)</f>
        <v>4100074074.1474023</v>
      </c>
      <c r="G28" s="115">
        <f>G27*(B9+B19+B20+B22)</f>
        <v>465621475.01398003</v>
      </c>
      <c r="H28" s="115">
        <f>H27*(B9+B19+B20+B22)</f>
        <v>116405368.75349501</v>
      </c>
      <c r="I28" s="115">
        <f>I27*(B9+B19+B20+B22)</f>
        <v>349216106.26048505</v>
      </c>
      <c r="J28" s="115">
        <f>J27*(B9+B19+B20+B22)</f>
        <v>26307613.338289872</v>
      </c>
      <c r="K28" s="115">
        <f>K27*(B9+B19+B20+B22)</f>
        <v>232810737.50699002</v>
      </c>
      <c r="L28" s="115">
        <f>L27*(B9+B19+B20+B22)</f>
        <v>3026539.5875900201</v>
      </c>
      <c r="M28" s="322">
        <f>B10</f>
        <v>130161564.44282226</v>
      </c>
      <c r="N28" s="178">
        <f>B28+SUM(D28:M28)</f>
        <v>23676885928.807419</v>
      </c>
      <c r="P28" s="282"/>
    </row>
    <row r="29" spans="1:16" s="101" customFormat="1" x14ac:dyDescent="0.35">
      <c r="A29" s="393" t="s">
        <v>181</v>
      </c>
      <c r="B29" s="374">
        <f>B28/$B$8</f>
        <v>564.77611821536323</v>
      </c>
      <c r="C29" s="375"/>
      <c r="D29" s="374">
        <f>D28/$B$8</f>
        <v>2040.542334904967</v>
      </c>
      <c r="E29" s="374">
        <f>E28/$B$8</f>
        <v>693.29839033981978</v>
      </c>
      <c r="F29" s="374">
        <f>F28/$B$8</f>
        <v>740.94006140789486</v>
      </c>
      <c r="G29" s="374">
        <f>G28/G56</f>
        <v>944.30074066994405</v>
      </c>
      <c r="H29" s="374">
        <f>H28/H56</f>
        <v>463.67035018042083</v>
      </c>
      <c r="I29" s="374">
        <f>I28/B8</f>
        <v>63.108177690930034</v>
      </c>
      <c r="J29" s="374">
        <f>J28/J56</f>
        <v>767.14237127955766</v>
      </c>
      <c r="K29" s="374">
        <f>K28/B8</f>
        <v>42.072118460620018</v>
      </c>
      <c r="L29" s="374">
        <f>L28/L56</f>
        <v>1942.5799663607318</v>
      </c>
      <c r="M29" s="376">
        <f>M28/M56</f>
        <v>38.109047025525157</v>
      </c>
      <c r="N29" s="394"/>
    </row>
    <row r="30" spans="1:16" s="239" customFormat="1" ht="18.5" customHeight="1" x14ac:dyDescent="0.35">
      <c r="A30" s="274" t="s">
        <v>182</v>
      </c>
      <c r="B30" s="275">
        <f>B28/$B$23</f>
        <v>0.131995877738777</v>
      </c>
      <c r="C30" s="275"/>
      <c r="D30" s="275">
        <f t="shared" ref="D30:M30" si="0">D28/$B$23</f>
        <v>0.47690255992057956</v>
      </c>
      <c r="E30" s="275">
        <f t="shared" si="0"/>
        <v>0.16203328472343398</v>
      </c>
      <c r="F30" s="275">
        <f t="shared" si="0"/>
        <v>0.17316779269350133</v>
      </c>
      <c r="G30" s="275">
        <f t="shared" si="0"/>
        <v>1.9665655205419696E-2</v>
      </c>
      <c r="H30" s="275">
        <f t="shared" si="0"/>
        <v>4.9164138013549239E-3</v>
      </c>
      <c r="I30" s="275">
        <f t="shared" si="0"/>
        <v>1.4749241404064773E-2</v>
      </c>
      <c r="J30" s="275">
        <f t="shared" si="0"/>
        <v>1.1111095191062128E-3</v>
      </c>
      <c r="K30" s="275">
        <f t="shared" si="0"/>
        <v>9.8328276027098479E-3</v>
      </c>
      <c r="L30" s="275">
        <f t="shared" si="0"/>
        <v>1.2782675883519213E-4</v>
      </c>
      <c r="M30" s="275">
        <f t="shared" si="0"/>
        <v>5.4974106322173066E-3</v>
      </c>
      <c r="N30" s="276">
        <f>B30+SUM(D30:M30)</f>
        <v>0.99999999999999978</v>
      </c>
    </row>
    <row r="31" spans="1:16" s="239" customFormat="1" ht="34.5" customHeight="1" x14ac:dyDescent="0.35">
      <c r="A31" s="382"/>
      <c r="B31" s="383"/>
      <c r="C31" s="383"/>
      <c r="D31" s="383"/>
      <c r="E31" s="383"/>
      <c r="F31" s="383"/>
      <c r="G31" s="383"/>
      <c r="H31" s="383"/>
      <c r="I31" s="383"/>
      <c r="J31" s="383"/>
      <c r="K31" s="383"/>
      <c r="L31" s="383"/>
      <c r="M31" s="383"/>
      <c r="N31" s="384"/>
    </row>
    <row r="32" spans="1:16" s="101" customFormat="1" ht="17" thickBot="1" x14ac:dyDescent="0.4">
      <c r="A32" s="340" t="s">
        <v>196</v>
      </c>
      <c r="B32" s="109"/>
      <c r="C32" s="109"/>
      <c r="D32" s="109"/>
      <c r="E32" s="109"/>
      <c r="F32" s="109"/>
      <c r="G32" s="121"/>
      <c r="H32" s="122"/>
      <c r="I32" s="122"/>
      <c r="J32" s="122"/>
      <c r="K32" s="122"/>
      <c r="L32" s="122"/>
      <c r="M32" s="122"/>
      <c r="N32" s="120"/>
    </row>
    <row r="33" spans="1:14" s="101" customFormat="1" ht="78" thickTop="1" x14ac:dyDescent="0.35">
      <c r="A33" s="123" t="s">
        <v>70</v>
      </c>
      <c r="B33" s="105" t="s">
        <v>71</v>
      </c>
      <c r="C33" s="124" t="s">
        <v>72</v>
      </c>
      <c r="D33" s="125" t="s">
        <v>197</v>
      </c>
      <c r="E33" s="125" t="s">
        <v>198</v>
      </c>
      <c r="F33" s="125" t="s">
        <v>199</v>
      </c>
      <c r="G33" s="125" t="s">
        <v>200</v>
      </c>
      <c r="H33" s="126" t="s">
        <v>201</v>
      </c>
      <c r="I33" s="124" t="s">
        <v>202</v>
      </c>
      <c r="J33" s="126" t="s">
        <v>203</v>
      </c>
      <c r="K33" s="127" t="s">
        <v>204</v>
      </c>
      <c r="L33" s="126" t="s">
        <v>205</v>
      </c>
      <c r="M33" s="236" t="s">
        <v>206</v>
      </c>
      <c r="N33" s="128"/>
    </row>
    <row r="34" spans="1:14" s="101" customFormat="1" x14ac:dyDescent="0.35">
      <c r="A34" s="129">
        <v>31</v>
      </c>
      <c r="B34" s="342" t="s">
        <v>75</v>
      </c>
      <c r="C34" s="130">
        <f>Määräytymistekijät!C6</f>
        <v>664028</v>
      </c>
      <c r="D34" s="131">
        <f>Tarvekertoimet!O6</f>
        <v>0.88949349357828356</v>
      </c>
      <c r="E34" s="131">
        <f>Tarvekertoimet!P6</f>
        <v>0.74777217006086827</v>
      </c>
      <c r="F34" s="131">
        <f>Tarvekertoimet!Q6</f>
        <v>0.8133138048472357</v>
      </c>
      <c r="G34" s="130">
        <f>Määräytymistekijät!F6</f>
        <v>121684</v>
      </c>
      <c r="H34" s="130">
        <f>Määräytymistekijät!D6</f>
        <v>36748</v>
      </c>
      <c r="I34" s="132">
        <f>Määräytymistekijät!I6</f>
        <v>5.9087099195243888E-3</v>
      </c>
      <c r="J34" s="130">
        <f>Määräytymistekijät!J6</f>
        <v>0</v>
      </c>
      <c r="K34" s="132"/>
      <c r="L34" s="130">
        <f>Määräytymistekijät!E6</f>
        <v>0</v>
      </c>
      <c r="M34" s="237">
        <f t="shared" ref="M34:M39" si="1">C34</f>
        <v>664028</v>
      </c>
      <c r="N34" s="133"/>
    </row>
    <row r="35" spans="1:14" s="101" customFormat="1" x14ac:dyDescent="0.35">
      <c r="A35" s="134">
        <v>32</v>
      </c>
      <c r="B35" s="343" t="s">
        <v>76</v>
      </c>
      <c r="C35" s="130">
        <f>Määräytymistekijät!C7</f>
        <v>280495</v>
      </c>
      <c r="D35" s="131">
        <f>Tarvekertoimet!O7</f>
        <v>0.89078747267509795</v>
      </c>
      <c r="E35" s="131">
        <f>Tarvekertoimet!P7</f>
        <v>0.57703362915797585</v>
      </c>
      <c r="F35" s="131">
        <f>Tarvekertoimet!Q7</f>
        <v>0.83947101040812111</v>
      </c>
      <c r="G35" s="130">
        <f>Määräytymistekijät!F7</f>
        <v>65771</v>
      </c>
      <c r="H35" s="130">
        <f>Määräytymistekijät!D7</f>
        <v>5914</v>
      </c>
      <c r="I35" s="132">
        <f>Määräytymistekijät!I7</f>
        <v>1.7549189786509538E-2</v>
      </c>
      <c r="J35" s="130">
        <f>Määräytymistekijät!J7</f>
        <v>0</v>
      </c>
      <c r="K35" s="135"/>
      <c r="L35" s="130">
        <f>Määräytymistekijät!E7</f>
        <v>0</v>
      </c>
      <c r="M35" s="237">
        <f t="shared" si="1"/>
        <v>280495</v>
      </c>
      <c r="N35" s="133"/>
    </row>
    <row r="36" spans="1:14" s="101" customFormat="1" x14ac:dyDescent="0.35">
      <c r="A36" s="134">
        <v>33</v>
      </c>
      <c r="B36" s="343" t="s">
        <v>77</v>
      </c>
      <c r="C36" s="130">
        <f>Määräytymistekijät!C8</f>
        <v>486346</v>
      </c>
      <c r="D36" s="131">
        <f>Tarvekertoimet!O8</f>
        <v>0.8564215471658797</v>
      </c>
      <c r="E36" s="131">
        <f>Tarvekertoimet!P8</f>
        <v>0.62026019646716557</v>
      </c>
      <c r="F36" s="131">
        <f>Tarvekertoimet!Q8</f>
        <v>0.75472114793302014</v>
      </c>
      <c r="G36" s="130">
        <f>Määräytymistekijät!F8</f>
        <v>79773</v>
      </c>
      <c r="H36" s="130">
        <f>Määräytymistekijät!D8</f>
        <v>56952</v>
      </c>
      <c r="I36" s="132">
        <f>Määräytymistekijät!I8</f>
        <v>0.15984232118530664</v>
      </c>
      <c r="J36" s="130">
        <f>Määräytymistekijät!J8</f>
        <v>0</v>
      </c>
      <c r="K36" s="135"/>
      <c r="L36" s="130">
        <f>Määräytymistekijät!E8</f>
        <v>0</v>
      </c>
      <c r="M36" s="237">
        <f t="shared" si="1"/>
        <v>486346</v>
      </c>
      <c r="N36" s="133"/>
    </row>
    <row r="37" spans="1:14" s="101" customFormat="1" x14ac:dyDescent="0.35">
      <c r="A37" s="134">
        <v>34</v>
      </c>
      <c r="B37" s="343" t="s">
        <v>78</v>
      </c>
      <c r="C37" s="130">
        <f>Määräytymistekijät!C9</f>
        <v>98972</v>
      </c>
      <c r="D37" s="131">
        <f>Tarvekertoimet!O9</f>
        <v>0.96616226112283909</v>
      </c>
      <c r="E37" s="131">
        <f>Tarvekertoimet!P9</f>
        <v>0.90481753081088745</v>
      </c>
      <c r="F37" s="131">
        <f>Tarvekertoimet!Q9</f>
        <v>0.85032817168786912</v>
      </c>
      <c r="G37" s="130">
        <f>Määräytymistekijät!F9</f>
        <v>6652</v>
      </c>
      <c r="H37" s="130">
        <f>Määräytymistekijät!D9</f>
        <v>27734</v>
      </c>
      <c r="I37" s="132">
        <f>Määräytymistekijät!I9</f>
        <v>0.49954048959800934</v>
      </c>
      <c r="J37" s="130">
        <f>Määräytymistekijät!J9</f>
        <v>0</v>
      </c>
      <c r="K37" s="135"/>
      <c r="L37" s="130">
        <f>Määräytymistekijät!E9</f>
        <v>0</v>
      </c>
      <c r="M37" s="237">
        <f t="shared" si="1"/>
        <v>98972</v>
      </c>
      <c r="N37" s="133"/>
    </row>
    <row r="38" spans="1:14" s="101" customFormat="1" x14ac:dyDescent="0.35">
      <c r="A38" s="134">
        <v>35</v>
      </c>
      <c r="B38" s="343" t="s">
        <v>79</v>
      </c>
      <c r="C38" s="130">
        <f>Määräytymistekijät!C10</f>
        <v>203192</v>
      </c>
      <c r="D38" s="131">
        <f>Tarvekertoimet!O10</f>
        <v>0.9280681172897155</v>
      </c>
      <c r="E38" s="131">
        <f>Tarvekertoimet!P10</f>
        <v>0.7378930794035421</v>
      </c>
      <c r="F38" s="131">
        <f>Tarvekertoimet!Q10</f>
        <v>0.85126834342078606</v>
      </c>
      <c r="G38" s="130">
        <f>Määräytymistekijät!F10</f>
        <v>13918</v>
      </c>
      <c r="H38" s="130">
        <f>Määräytymistekijät!D10</f>
        <v>0</v>
      </c>
      <c r="I38" s="132">
        <f>Määräytymistekijät!I10</f>
        <v>0.1503051669379834</v>
      </c>
      <c r="J38" s="130">
        <f>Määräytymistekijät!J10</f>
        <v>0</v>
      </c>
      <c r="K38" s="135"/>
      <c r="L38" s="130">
        <f>Määräytymistekijät!E10</f>
        <v>0</v>
      </c>
      <c r="M38" s="237">
        <f t="shared" si="1"/>
        <v>203192</v>
      </c>
      <c r="N38" s="133"/>
    </row>
    <row r="39" spans="1:14" s="101" customFormat="1" x14ac:dyDescent="0.35">
      <c r="A39" s="136">
        <v>2</v>
      </c>
      <c r="B39" s="343" t="s">
        <v>80</v>
      </c>
      <c r="C39" s="130">
        <f>Määräytymistekijät!C11</f>
        <v>485567</v>
      </c>
      <c r="D39" s="131">
        <f>Tarvekertoimet!O11</f>
        <v>1.011876379488041</v>
      </c>
      <c r="E39" s="131">
        <f>Tarvekertoimet!P11</f>
        <v>1.0718631166233299</v>
      </c>
      <c r="F39" s="131">
        <f>Tarvekertoimet!Q11</f>
        <v>1.0075288890827994</v>
      </c>
      <c r="G39" s="130">
        <f>Määräytymistekijät!F11</f>
        <v>43225</v>
      </c>
      <c r="H39" s="130">
        <f>Määräytymistekijät!D11</f>
        <v>27525</v>
      </c>
      <c r="I39" s="132">
        <f>Määräytymistekijät!I11</f>
        <v>0.40201581251632146</v>
      </c>
      <c r="J39" s="130">
        <f>Määräytymistekijät!J11</f>
        <v>22195</v>
      </c>
      <c r="K39" s="135"/>
      <c r="L39" s="130">
        <f>Määräytymistekijät!E11</f>
        <v>0</v>
      </c>
      <c r="M39" s="237">
        <f t="shared" si="1"/>
        <v>485567</v>
      </c>
      <c r="N39" s="133"/>
    </row>
    <row r="40" spans="1:14" s="101" customFormat="1" x14ac:dyDescent="0.35">
      <c r="A40" s="136">
        <v>4</v>
      </c>
      <c r="B40" s="343" t="s">
        <v>2</v>
      </c>
      <c r="C40" s="130">
        <f>Määräytymistekijät!C12</f>
        <v>212556</v>
      </c>
      <c r="D40" s="131">
        <f>Tarvekertoimet!O12</f>
        <v>1.0525881546452314</v>
      </c>
      <c r="E40" s="131">
        <f>Tarvekertoimet!P12</f>
        <v>1.1781236891611266</v>
      </c>
      <c r="F40" s="131">
        <f>Tarvekertoimet!Q12</f>
        <v>1.1093144687951026</v>
      </c>
      <c r="G40" s="130">
        <f>Määräytymistekijät!F12</f>
        <v>9675</v>
      </c>
      <c r="H40" s="130">
        <f>Määräytymistekijät!D12</f>
        <v>0</v>
      </c>
      <c r="I40" s="132">
        <f>Määräytymistekijät!I12</f>
        <v>0.67346040382129191</v>
      </c>
      <c r="J40" s="130">
        <f>Määräytymistekijät!J12</f>
        <v>0</v>
      </c>
      <c r="K40" s="135"/>
      <c r="L40" s="130">
        <f>Määräytymistekijät!E12</f>
        <v>0</v>
      </c>
      <c r="M40" s="237"/>
      <c r="N40" s="133"/>
    </row>
    <row r="41" spans="1:14" s="101" customFormat="1" x14ac:dyDescent="0.35">
      <c r="A41" s="136">
        <v>5</v>
      </c>
      <c r="B41" s="343" t="s">
        <v>81</v>
      </c>
      <c r="C41" s="130">
        <f>Määräytymistekijät!C13</f>
        <v>169537</v>
      </c>
      <c r="D41" s="131">
        <f>Tarvekertoimet!O13</f>
        <v>1.0488011945770777</v>
      </c>
      <c r="E41" s="131">
        <f>Tarvekertoimet!P13</f>
        <v>1.101929404003013</v>
      </c>
      <c r="F41" s="131">
        <f>Tarvekertoimet!Q13</f>
        <v>1.0184118453970099</v>
      </c>
      <c r="G41" s="130">
        <f>Määräytymistekijät!F13</f>
        <v>8297</v>
      </c>
      <c r="H41" s="130">
        <f>Määräytymistekijät!D13</f>
        <v>0</v>
      </c>
      <c r="I41" s="132">
        <f>Määräytymistekijät!I13</f>
        <v>0.56116422563949231</v>
      </c>
      <c r="J41" s="130">
        <f>Määräytymistekijät!J13</f>
        <v>0</v>
      </c>
      <c r="K41" s="135"/>
      <c r="L41" s="130">
        <f>Määräytymistekijät!E13</f>
        <v>0</v>
      </c>
      <c r="M41" s="237"/>
      <c r="N41" s="133"/>
    </row>
    <row r="42" spans="1:14" s="101" customFormat="1" x14ac:dyDescent="0.35">
      <c r="A42" s="136">
        <v>6</v>
      </c>
      <c r="B42" s="343" t="s">
        <v>82</v>
      </c>
      <c r="C42" s="130">
        <f>Määräytymistekijät!C14</f>
        <v>532671</v>
      </c>
      <c r="D42" s="131">
        <f>Tarvekertoimet!O14</f>
        <v>1.0104697138510637</v>
      </c>
      <c r="E42" s="131">
        <f>Tarvekertoimet!P14</f>
        <v>1.0009204696031795</v>
      </c>
      <c r="F42" s="131">
        <f>Tarvekertoimet!Q14</f>
        <v>0.95238702255397456</v>
      </c>
      <c r="G42" s="130">
        <f>Määräytymistekijät!F14</f>
        <v>31810</v>
      </c>
      <c r="H42" s="130">
        <f>Määräytymistekijät!D14</f>
        <v>0</v>
      </c>
      <c r="I42" s="132">
        <f>Määräytymistekijät!I14</f>
        <v>0.45514002445340324</v>
      </c>
      <c r="J42" s="130">
        <f>Määräytymistekijät!J14</f>
        <v>0</v>
      </c>
      <c r="K42" s="135"/>
      <c r="L42" s="130">
        <f>Määräytymistekijät!E14</f>
        <v>0</v>
      </c>
      <c r="M42" s="237">
        <f>C42</f>
        <v>532671</v>
      </c>
      <c r="N42" s="133"/>
    </row>
    <row r="43" spans="1:14" s="101" customFormat="1" x14ac:dyDescent="0.35">
      <c r="A43" s="136">
        <v>7</v>
      </c>
      <c r="B43" s="343" t="s">
        <v>83</v>
      </c>
      <c r="C43" s="130">
        <f>Määräytymistekijät!C15</f>
        <v>204528</v>
      </c>
      <c r="D43" s="131">
        <f>Tarvekertoimet!O15</f>
        <v>1.0833262727820883</v>
      </c>
      <c r="E43" s="131">
        <f>Tarvekertoimet!P15</f>
        <v>1.1661107488837459</v>
      </c>
      <c r="F43" s="131">
        <f>Tarvekertoimet!Q15</f>
        <v>1.0693541691091744</v>
      </c>
      <c r="G43" s="130">
        <f>Määräytymistekijät!F15</f>
        <v>12779</v>
      </c>
      <c r="H43" s="130">
        <f>Määräytymistekijät!D15</f>
        <v>0</v>
      </c>
      <c r="I43" s="132">
        <f>Määräytymistekijät!I15</f>
        <v>0.51127038288109716</v>
      </c>
      <c r="J43" s="130">
        <f>Määräytymistekijät!J15</f>
        <v>0</v>
      </c>
      <c r="K43" s="135"/>
      <c r="L43" s="130">
        <f>Määräytymistekijät!E15</f>
        <v>0</v>
      </c>
      <c r="M43" s="237"/>
      <c r="N43" s="133"/>
    </row>
    <row r="44" spans="1:14" s="101" customFormat="1" x14ac:dyDescent="0.35">
      <c r="A44" s="136">
        <v>8</v>
      </c>
      <c r="B44" s="343" t="s">
        <v>84</v>
      </c>
      <c r="C44" s="130">
        <f>Määräytymistekijät!C16</f>
        <v>159488</v>
      </c>
      <c r="D44" s="131">
        <f>Tarvekertoimet!O16</f>
        <v>1.1231884821469003</v>
      </c>
      <c r="E44" s="131">
        <f>Tarvekertoimet!P16</f>
        <v>1.4073079759070866</v>
      </c>
      <c r="F44" s="131">
        <f>Tarvekertoimet!Q16</f>
        <v>1.148064532536635</v>
      </c>
      <c r="G44" s="130">
        <f>Määräytymistekijät!F16</f>
        <v>10395</v>
      </c>
      <c r="H44" s="130">
        <f>Määräytymistekijät!D16</f>
        <v>1199</v>
      </c>
      <c r="I44" s="132">
        <f>Määräytymistekijät!I16</f>
        <v>0.52310822444469152</v>
      </c>
      <c r="J44" s="130">
        <f>Määräytymistekijät!J16</f>
        <v>0</v>
      </c>
      <c r="K44" s="135"/>
      <c r="L44" s="130">
        <f>Määräytymistekijät!E16</f>
        <v>0</v>
      </c>
      <c r="M44" s="237"/>
      <c r="N44" s="133"/>
    </row>
    <row r="45" spans="1:14" s="101" customFormat="1" x14ac:dyDescent="0.35">
      <c r="A45" s="136">
        <v>9</v>
      </c>
      <c r="B45" s="343" t="s">
        <v>85</v>
      </c>
      <c r="C45" s="130">
        <f>Määräytymistekijät!C17</f>
        <v>125353</v>
      </c>
      <c r="D45" s="131">
        <f>Tarvekertoimet!O17</f>
        <v>1.0322592033034379</v>
      </c>
      <c r="E45" s="131">
        <f>Tarvekertoimet!P17</f>
        <v>1.2109810906252003</v>
      </c>
      <c r="F45" s="131">
        <f>Tarvekertoimet!Q17</f>
        <v>1.003154423428021</v>
      </c>
      <c r="G45" s="130">
        <f>Määräytymistekijät!F17</f>
        <v>9250</v>
      </c>
      <c r="H45" s="130">
        <f>Määräytymistekijät!D17</f>
        <v>0</v>
      </c>
      <c r="I45" s="132">
        <f>Määräytymistekijät!I17</f>
        <v>0.77751785301935883</v>
      </c>
      <c r="J45" s="130">
        <f>Määräytymistekijät!J17</f>
        <v>0</v>
      </c>
      <c r="K45" s="135"/>
      <c r="L45" s="130">
        <f>Määräytymistekijät!E17</f>
        <v>0</v>
      </c>
      <c r="M45" s="237"/>
      <c r="N45" s="133"/>
    </row>
    <row r="46" spans="1:14" s="101" customFormat="1" x14ac:dyDescent="0.35">
      <c r="A46" s="136">
        <v>10</v>
      </c>
      <c r="B46" s="343" t="s">
        <v>86</v>
      </c>
      <c r="C46" s="130">
        <f>Määräytymistekijät!C18</f>
        <v>130451</v>
      </c>
      <c r="D46" s="131">
        <f>Tarvekertoimet!O18</f>
        <v>1.1386601088302568</v>
      </c>
      <c r="E46" s="131">
        <f>Tarvekertoimet!P18</f>
        <v>1.4728666674142579</v>
      </c>
      <c r="F46" s="131">
        <f>Tarvekertoimet!Q18</f>
        <v>1.2258170815243936</v>
      </c>
      <c r="G46" s="130">
        <f>Määräytymistekijät!F18</f>
        <v>5121</v>
      </c>
      <c r="H46" s="130">
        <f>Määräytymistekijät!D18</f>
        <v>0</v>
      </c>
      <c r="I46" s="132">
        <f>Määräytymistekijät!I18</f>
        <v>1.774695404069587</v>
      </c>
      <c r="J46" s="130">
        <f>Määräytymistekijät!J18</f>
        <v>5712</v>
      </c>
      <c r="K46" s="135"/>
      <c r="L46" s="130">
        <f>Määräytymistekijät!E18</f>
        <v>0</v>
      </c>
      <c r="M46" s="237"/>
      <c r="N46" s="133"/>
    </row>
    <row r="47" spans="1:14" s="101" customFormat="1" x14ac:dyDescent="0.35">
      <c r="A47" s="136">
        <v>11</v>
      </c>
      <c r="B47" s="343" t="s">
        <v>87</v>
      </c>
      <c r="C47" s="130">
        <f>Määräytymistekijät!C19</f>
        <v>247689</v>
      </c>
      <c r="D47" s="131">
        <f>Tarvekertoimet!O19</f>
        <v>1.1208941784124957</v>
      </c>
      <c r="E47" s="131">
        <f>Tarvekertoimet!P19</f>
        <v>1.253097148014692</v>
      </c>
      <c r="F47" s="131">
        <f>Tarvekertoimet!Q19</f>
        <v>1.2016770572404381</v>
      </c>
      <c r="G47" s="130">
        <f>Määräytymistekijät!F19</f>
        <v>9190</v>
      </c>
      <c r="H47" s="130">
        <f>Määräytymistekijät!D19</f>
        <v>0</v>
      </c>
      <c r="I47" s="132">
        <f>Määräytymistekijät!I19</f>
        <v>1.2814292262906477</v>
      </c>
      <c r="J47" s="130">
        <f>Määräytymistekijät!J19</f>
        <v>0</v>
      </c>
      <c r="K47" s="135"/>
      <c r="L47" s="130">
        <f>Määräytymistekijät!E19</f>
        <v>0</v>
      </c>
      <c r="M47" s="237">
        <f>C47</f>
        <v>247689</v>
      </c>
      <c r="N47" s="133"/>
    </row>
    <row r="48" spans="1:14" s="101" customFormat="1" x14ac:dyDescent="0.35">
      <c r="A48" s="136">
        <v>12</v>
      </c>
      <c r="B48" s="343" t="s">
        <v>88</v>
      </c>
      <c r="C48" s="130">
        <f>Määräytymistekijät!C20</f>
        <v>162540</v>
      </c>
      <c r="D48" s="131">
        <f>Tarvekertoimet!O20</f>
        <v>1.1869973275113803</v>
      </c>
      <c r="E48" s="131">
        <f>Tarvekertoimet!P20</f>
        <v>1.3421540464868429</v>
      </c>
      <c r="F48" s="131">
        <f>Tarvekertoimet!Q20</f>
        <v>1.2902326242420965</v>
      </c>
      <c r="G48" s="130">
        <f>Määräytymistekijät!F20</f>
        <v>7880</v>
      </c>
      <c r="H48" s="130">
        <f>Määräytymistekijät!D20</f>
        <v>0</v>
      </c>
      <c r="I48" s="132">
        <f>Määräytymistekijät!I20</f>
        <v>2.115694046411698</v>
      </c>
      <c r="J48" s="130">
        <f>Määräytymistekijät!J20</f>
        <v>0</v>
      </c>
      <c r="K48" s="135"/>
      <c r="L48" s="130">
        <f>Määräytymistekijät!E20</f>
        <v>0</v>
      </c>
      <c r="M48" s="237"/>
      <c r="N48" s="133"/>
    </row>
    <row r="49" spans="1:14" s="101" customFormat="1" x14ac:dyDescent="0.35">
      <c r="A49" s="136">
        <v>13</v>
      </c>
      <c r="B49" s="343" t="s">
        <v>89</v>
      </c>
      <c r="C49" s="130">
        <f>Määräytymistekijät!C21</f>
        <v>272437</v>
      </c>
      <c r="D49" s="131">
        <f>Tarvekertoimet!O21</f>
        <v>0.988383742553538</v>
      </c>
      <c r="E49" s="131">
        <f>Tarvekertoimet!P21</f>
        <v>1.0264701142432304</v>
      </c>
      <c r="F49" s="131">
        <f>Tarvekertoimet!Q21</f>
        <v>1.0382577956570671</v>
      </c>
      <c r="G49" s="130">
        <f>Määräytymistekijät!F21</f>
        <v>11002</v>
      </c>
      <c r="H49" s="130">
        <f>Määräytymistekijät!D21</f>
        <v>0</v>
      </c>
      <c r="I49" s="132">
        <f>Määräytymistekijät!I21</f>
        <v>1.0775107804721855</v>
      </c>
      <c r="J49" s="130">
        <f>Määräytymistekijät!J21</f>
        <v>0</v>
      </c>
      <c r="K49" s="135"/>
      <c r="L49" s="130">
        <f>Määräytymistekijät!E21</f>
        <v>0</v>
      </c>
      <c r="M49" s="237"/>
      <c r="N49" s="133"/>
    </row>
    <row r="50" spans="1:14" s="101" customFormat="1" x14ac:dyDescent="0.35">
      <c r="A50" s="136">
        <v>14</v>
      </c>
      <c r="B50" s="343" t="s">
        <v>90</v>
      </c>
      <c r="C50" s="130">
        <f>Määräytymistekijät!C22</f>
        <v>190774</v>
      </c>
      <c r="D50" s="131">
        <f>Tarvekertoimet!O22</f>
        <v>1.0955844107082076</v>
      </c>
      <c r="E50" s="131">
        <f>Tarvekertoimet!P22</f>
        <v>1.2923467950610581</v>
      </c>
      <c r="F50" s="131">
        <f>Tarvekertoimet!Q22</f>
        <v>1.0985931401087856</v>
      </c>
      <c r="G50" s="130">
        <f>Määräytymistekijät!F22</f>
        <v>5426</v>
      </c>
      <c r="H50" s="130">
        <f>Määräytymistekijät!D22</f>
        <v>0</v>
      </c>
      <c r="I50" s="132">
        <f>Määräytymistekijät!I22</f>
        <v>1.3235028741680512</v>
      </c>
      <c r="J50" s="130">
        <f>Määräytymistekijät!J22</f>
        <v>0</v>
      </c>
      <c r="K50" s="135"/>
      <c r="L50" s="130">
        <f>Määräytymistekijät!E22</f>
        <v>0</v>
      </c>
      <c r="M50" s="237"/>
      <c r="N50" s="133"/>
    </row>
    <row r="51" spans="1:14" s="101" customFormat="1" x14ac:dyDescent="0.35">
      <c r="A51" s="136">
        <v>15</v>
      </c>
      <c r="B51" s="343" t="s">
        <v>91</v>
      </c>
      <c r="C51" s="130">
        <f>Määräytymistekijät!C23</f>
        <v>176323</v>
      </c>
      <c r="D51" s="131">
        <f>Tarvekertoimet!O23</f>
        <v>0.96087089286755556</v>
      </c>
      <c r="E51" s="131">
        <f>Tarvekertoimet!P23</f>
        <v>0.98497686232052895</v>
      </c>
      <c r="F51" s="131">
        <f>Tarvekertoimet!Q23</f>
        <v>0.86365013368265331</v>
      </c>
      <c r="G51" s="130">
        <f>Määräytymistekijät!F23</f>
        <v>14836</v>
      </c>
      <c r="H51" s="130">
        <f>Määräytymistekijät!D23</f>
        <v>88933</v>
      </c>
      <c r="I51" s="132">
        <f>Määräytymistekijät!I23</f>
        <v>0.76825832209890887</v>
      </c>
      <c r="J51" s="130">
        <f>Määräytymistekijät!J23</f>
        <v>5440</v>
      </c>
      <c r="K51" s="135"/>
      <c r="L51" s="130">
        <f>Määräytymistekijät!E23</f>
        <v>0</v>
      </c>
      <c r="M51" s="237"/>
      <c r="N51" s="133"/>
    </row>
    <row r="52" spans="1:14" s="101" customFormat="1" x14ac:dyDescent="0.35">
      <c r="A52" s="136">
        <v>16</v>
      </c>
      <c r="B52" s="343" t="s">
        <v>92</v>
      </c>
      <c r="C52" s="130">
        <f>Määräytymistekijät!C24</f>
        <v>67805</v>
      </c>
      <c r="D52" s="131">
        <f>Tarvekertoimet!O24</f>
        <v>1.1262823064136982</v>
      </c>
      <c r="E52" s="131">
        <f>Tarvekertoimet!P24</f>
        <v>1.2322384606043921</v>
      </c>
      <c r="F52" s="131">
        <f>Tarvekertoimet!Q24</f>
        <v>1.1618085150773676</v>
      </c>
      <c r="G52" s="130">
        <f>Määräytymistekijät!F24</f>
        <v>2446</v>
      </c>
      <c r="H52" s="130">
        <f>Määräytymistekijät!D24</f>
        <v>6047</v>
      </c>
      <c r="I52" s="132">
        <f>Määräytymistekijät!I24</f>
        <v>1.3548581593695772</v>
      </c>
      <c r="J52" s="130">
        <f>Määräytymistekijät!J24</f>
        <v>0</v>
      </c>
      <c r="K52" s="135"/>
      <c r="L52" s="130">
        <f>Määräytymistekijät!E24</f>
        <v>0</v>
      </c>
      <c r="M52" s="237"/>
      <c r="N52" s="133"/>
    </row>
    <row r="53" spans="1:14" s="101" customFormat="1" x14ac:dyDescent="0.35">
      <c r="A53" s="136">
        <v>17</v>
      </c>
      <c r="B53" s="343" t="s">
        <v>93</v>
      </c>
      <c r="C53" s="130">
        <f>Määräytymistekijät!C25</f>
        <v>416543</v>
      </c>
      <c r="D53" s="131">
        <f>Tarvekertoimet!O25</f>
        <v>0.98588582534106195</v>
      </c>
      <c r="E53" s="131">
        <f>Tarvekertoimet!P25</f>
        <v>0.98180727004144164</v>
      </c>
      <c r="F53" s="131">
        <f>Tarvekertoimet!Q25</f>
        <v>1.1652568837566104</v>
      </c>
      <c r="G53" s="130">
        <f>Määräytymistekijät!F25</f>
        <v>15227</v>
      </c>
      <c r="H53" s="130">
        <f>Määräytymistekijät!D25</f>
        <v>0</v>
      </c>
      <c r="I53" s="132">
        <f>Määräytymistekijät!I25</f>
        <v>1.6179244675605866</v>
      </c>
      <c r="J53" s="130">
        <f>Määräytymistekijät!J25</f>
        <v>946</v>
      </c>
      <c r="K53" s="135"/>
      <c r="L53" s="130">
        <f>Määräytymistekijät!E25</f>
        <v>0</v>
      </c>
      <c r="M53" s="237">
        <f>C53</f>
        <v>416543</v>
      </c>
      <c r="N53" s="133"/>
    </row>
    <row r="54" spans="1:14" s="101" customFormat="1" x14ac:dyDescent="0.35">
      <c r="A54" s="136">
        <v>18</v>
      </c>
      <c r="B54" s="343" t="s">
        <v>94</v>
      </c>
      <c r="C54" s="130">
        <f>Määräytymistekijät!C26</f>
        <v>70521</v>
      </c>
      <c r="D54" s="131">
        <f>Tarvekertoimet!O26</f>
        <v>1.1355633228349069</v>
      </c>
      <c r="E54" s="131">
        <f>Tarvekertoimet!P26</f>
        <v>1.4143366185268265</v>
      </c>
      <c r="F54" s="131">
        <f>Tarvekertoimet!Q26</f>
        <v>1.281629394710843</v>
      </c>
      <c r="G54" s="130">
        <f>Määräytymistekijät!F26</f>
        <v>2876</v>
      </c>
      <c r="H54" s="130">
        <f>Määräytymistekijät!D26</f>
        <v>0</v>
      </c>
      <c r="I54" s="132">
        <f>Määräytymistekijät!I26</f>
        <v>5.2409175980585996</v>
      </c>
      <c r="J54" s="130">
        <f>Määräytymistekijät!J26</f>
        <v>0</v>
      </c>
      <c r="K54" s="135"/>
      <c r="L54" s="130">
        <f>Määräytymistekijät!E26</f>
        <v>0</v>
      </c>
      <c r="M54" s="237"/>
      <c r="N54" s="133"/>
    </row>
    <row r="55" spans="1:14" s="101" customFormat="1" x14ac:dyDescent="0.35">
      <c r="A55" s="136">
        <v>19</v>
      </c>
      <c r="B55" s="343" t="s">
        <v>95</v>
      </c>
      <c r="C55" s="130">
        <f>Määräytymistekijät!C27</f>
        <v>175795</v>
      </c>
      <c r="D55" s="131">
        <f>Tarvekertoimet!O27</f>
        <v>1.1219410033992145</v>
      </c>
      <c r="E55" s="131">
        <f>Tarvekertoimet!P27</f>
        <v>1.2267912316009926</v>
      </c>
      <c r="F55" s="131">
        <f>Tarvekertoimet!Q27</f>
        <v>1.33577213404967</v>
      </c>
      <c r="G55" s="130">
        <f>Määräytymistekijät!F27</f>
        <v>5853</v>
      </c>
      <c r="H55" s="130">
        <f>Määräytymistekijät!D27</f>
        <v>0</v>
      </c>
      <c r="I55" s="132">
        <f>Määräytymistekijät!I27</f>
        <v>9.6473594251935317</v>
      </c>
      <c r="J55" s="130">
        <f>Määräytymistekijät!J27</f>
        <v>0</v>
      </c>
      <c r="K55" s="135"/>
      <c r="L55" s="130">
        <f>Määräytymistekijät!E27</f>
        <v>1558</v>
      </c>
      <c r="M55" s="237"/>
      <c r="N55" s="133"/>
    </row>
    <row r="56" spans="1:14" s="101" customFormat="1" x14ac:dyDescent="0.35">
      <c r="A56" s="137"/>
      <c r="B56" s="344" t="s">
        <v>96</v>
      </c>
      <c r="C56" s="118">
        <f>Määräytymistekijät!C28</f>
        <v>5533611</v>
      </c>
      <c r="D56" s="138">
        <f>Tarvekertoimet!O28</f>
        <v>0</v>
      </c>
      <c r="E56" s="138">
        <f>Tarvekertoimet!P28</f>
        <v>0</v>
      </c>
      <c r="F56" s="138">
        <f>Tarvekertoimet!Q28</f>
        <v>0</v>
      </c>
      <c r="G56" s="118">
        <f>Määräytymistekijät!F28</f>
        <v>493086</v>
      </c>
      <c r="H56" s="118">
        <f>Määräytymistekijät!D28</f>
        <v>251052</v>
      </c>
      <c r="I56" s="139">
        <f>Määräytymistekijät!I28</f>
        <v>1</v>
      </c>
      <c r="J56" s="118">
        <f>Määräytymistekijät!J28</f>
        <v>34293</v>
      </c>
      <c r="K56" s="140"/>
      <c r="L56" s="118">
        <f>Määräytymistekijät!E28</f>
        <v>1558</v>
      </c>
      <c r="M56" s="238">
        <f>SUM(M34:M55)</f>
        <v>3415503</v>
      </c>
      <c r="N56" s="133"/>
    </row>
    <row r="57" spans="1:14" s="101" customFormat="1" x14ac:dyDescent="0.35">
      <c r="A57" s="53"/>
      <c r="B57" s="119"/>
      <c r="C57" s="141"/>
      <c r="D57" s="142"/>
      <c r="E57" s="119"/>
      <c r="F57" s="142"/>
      <c r="G57" s="141"/>
      <c r="H57" s="141"/>
      <c r="I57" s="143"/>
      <c r="J57" s="144"/>
      <c r="K57" s="143"/>
      <c r="L57" s="141"/>
      <c r="M57" s="141"/>
      <c r="N57" s="133"/>
    </row>
    <row r="58" spans="1:14" s="101" customFormat="1" ht="17" thickBot="1" x14ac:dyDescent="0.4">
      <c r="A58" s="340" t="s">
        <v>207</v>
      </c>
      <c r="B58" s="109"/>
      <c r="C58" s="109"/>
      <c r="D58" s="109"/>
      <c r="E58" s="109"/>
      <c r="F58" s="109"/>
      <c r="G58" s="109"/>
      <c r="H58" s="109"/>
      <c r="I58" s="109"/>
      <c r="J58" s="109"/>
      <c r="K58" s="109"/>
      <c r="L58" s="109"/>
      <c r="M58" s="109"/>
      <c r="N58" s="109"/>
    </row>
    <row r="59" spans="1:14" s="101" customFormat="1" ht="34" customHeight="1" thickTop="1" x14ac:dyDescent="0.35">
      <c r="A59" s="110" t="s">
        <v>70</v>
      </c>
      <c r="B59" s="110" t="s">
        <v>71</v>
      </c>
      <c r="C59" s="145" t="s">
        <v>183</v>
      </c>
      <c r="D59" s="111" t="s">
        <v>185</v>
      </c>
      <c r="E59" s="111" t="s">
        <v>186</v>
      </c>
      <c r="F59" s="111" t="s">
        <v>187</v>
      </c>
      <c r="G59" s="112" t="s">
        <v>188</v>
      </c>
      <c r="H59" s="110" t="s">
        <v>189</v>
      </c>
      <c r="I59" s="110" t="s">
        <v>190</v>
      </c>
      <c r="J59" s="110" t="s">
        <v>191</v>
      </c>
      <c r="K59" s="110" t="s">
        <v>192</v>
      </c>
      <c r="L59" s="113" t="s">
        <v>193</v>
      </c>
      <c r="M59" s="113" t="s">
        <v>194</v>
      </c>
      <c r="N59" s="146" t="s">
        <v>208</v>
      </c>
    </row>
    <row r="60" spans="1:14" s="101" customFormat="1" x14ac:dyDescent="0.35">
      <c r="A60" s="129">
        <v>31</v>
      </c>
      <c r="B60" s="117" t="s">
        <v>75</v>
      </c>
      <c r="C60" s="130">
        <f>C34*$B$29</f>
        <v>375027156.22631121</v>
      </c>
      <c r="D60" s="130">
        <f>D34*C34*$D$29</f>
        <v>1205243443.8742681</v>
      </c>
      <c r="E60" s="130">
        <f>E34*C34*$E$29</f>
        <v>344251532.60326326</v>
      </c>
      <c r="F60" s="130">
        <f>F34*C34*$F$29</f>
        <v>400154415.52676743</v>
      </c>
      <c r="G60" s="130">
        <f>G34*$G$29</f>
        <v>114906291.32768147</v>
      </c>
      <c r="H60" s="130">
        <f>H34*$H$29</f>
        <v>17038958.028430104</v>
      </c>
      <c r="I60" s="130">
        <f>I34*C34*$I$29</f>
        <v>247608.01677057071</v>
      </c>
      <c r="J60" s="130">
        <f>J34*$J$29</f>
        <v>0</v>
      </c>
      <c r="K60" s="130">
        <f>C34*$K$29</f>
        <v>27937064.677168589</v>
      </c>
      <c r="L60" s="130">
        <f>L34*$L$29</f>
        <v>0</v>
      </c>
      <c r="M60" s="130">
        <f>M34*$M$29</f>
        <v>25305474.27826542</v>
      </c>
      <c r="N60" s="147">
        <f>SUM(C60:M60)</f>
        <v>2510111944.5589256</v>
      </c>
    </row>
    <row r="61" spans="1:14" s="101" customFormat="1" x14ac:dyDescent="0.35">
      <c r="A61" s="148">
        <v>32</v>
      </c>
      <c r="B61" s="114" t="s">
        <v>76</v>
      </c>
      <c r="C61" s="130">
        <f t="shared" ref="C61:C81" si="2">C35*$B$29</f>
        <v>158416877.27881831</v>
      </c>
      <c r="D61" s="130">
        <f t="shared" ref="D61:D81" si="3">D35*C35*$D$29</f>
        <v>509852830.15798217</v>
      </c>
      <c r="E61" s="130">
        <f t="shared" ref="E61:E81" si="4">E35*C35*$E$29</f>
        <v>112213844.11550961</v>
      </c>
      <c r="F61" s="130">
        <f t="shared" ref="F61:F81" si="5">F35*C35*$F$29</f>
        <v>174467245.42303437</v>
      </c>
      <c r="G61" s="130">
        <f t="shared" ref="G61:G81" si="6">G35*$G$29</f>
        <v>62107604.014602892</v>
      </c>
      <c r="H61" s="130">
        <f t="shared" ref="H61:H81" si="7">H35*$H$29</f>
        <v>2742146.4509670087</v>
      </c>
      <c r="I61" s="130">
        <f t="shared" ref="I61:I81" si="8">I35*C35*$I$29</f>
        <v>310647.47967284411</v>
      </c>
      <c r="J61" s="130">
        <f t="shared" ref="J61:J81" si="9">J35*$J$29</f>
        <v>0</v>
      </c>
      <c r="K61" s="130">
        <f t="shared" ref="K61:K81" si="10">C35*$K$29</f>
        <v>11801018.867611611</v>
      </c>
      <c r="L61" s="130">
        <f t="shared" ref="L61:L81" si="11">L35*$L$29</f>
        <v>0</v>
      </c>
      <c r="M61" s="130">
        <f t="shared" ref="M61:M82" si="12">M35*$M$29</f>
        <v>10689397.145424679</v>
      </c>
      <c r="N61" s="147">
        <f t="shared" ref="N61:N81" si="13">SUM(C61:M61)</f>
        <v>1042601610.9336234</v>
      </c>
    </row>
    <row r="62" spans="1:14" s="101" customFormat="1" x14ac:dyDescent="0.35">
      <c r="A62" s="148">
        <v>33</v>
      </c>
      <c r="B62" s="114" t="s">
        <v>77</v>
      </c>
      <c r="C62" s="130">
        <f t="shared" si="2"/>
        <v>274676605.98956907</v>
      </c>
      <c r="D62" s="130">
        <f t="shared" si="3"/>
        <v>849920967.11969602</v>
      </c>
      <c r="E62" s="130">
        <f t="shared" si="4"/>
        <v>209141131.14698517</v>
      </c>
      <c r="F62" s="130">
        <f t="shared" si="5"/>
        <v>271966207.2601884</v>
      </c>
      <c r="G62" s="130">
        <f t="shared" si="6"/>
        <v>75329702.98546344</v>
      </c>
      <c r="H62" s="130">
        <f t="shared" si="7"/>
        <v>26406953.783475328</v>
      </c>
      <c r="I62" s="130">
        <f t="shared" si="8"/>
        <v>4905946.0231683496</v>
      </c>
      <c r="J62" s="130">
        <f t="shared" si="9"/>
        <v>0</v>
      </c>
      <c r="K62" s="130">
        <f t="shared" si="10"/>
        <v>20461606.524848703</v>
      </c>
      <c r="L62" s="130">
        <f t="shared" si="11"/>
        <v>0</v>
      </c>
      <c r="M62" s="130">
        <f t="shared" si="12"/>
        <v>18534182.584676057</v>
      </c>
      <c r="N62" s="147">
        <f t="shared" si="13"/>
        <v>1751343303.4180706</v>
      </c>
    </row>
    <row r="63" spans="1:14" s="101" customFormat="1" x14ac:dyDescent="0.35">
      <c r="A63" s="148">
        <v>34</v>
      </c>
      <c r="B63" s="114" t="s">
        <v>78</v>
      </c>
      <c r="C63" s="130">
        <f t="shared" si="2"/>
        <v>55897021.972010933</v>
      </c>
      <c r="D63" s="130">
        <f t="shared" si="3"/>
        <v>195122802.76476356</v>
      </c>
      <c r="E63" s="130">
        <f t="shared" si="4"/>
        <v>62085980.589526869</v>
      </c>
      <c r="F63" s="130">
        <f t="shared" si="5"/>
        <v>62356537.385163076</v>
      </c>
      <c r="G63" s="130">
        <f t="shared" si="6"/>
        <v>6281488.5269364677</v>
      </c>
      <c r="H63" s="130">
        <f t="shared" si="7"/>
        <v>12859433.491903791</v>
      </c>
      <c r="I63" s="130">
        <f t="shared" si="8"/>
        <v>3120101.2056356925</v>
      </c>
      <c r="J63" s="130">
        <f t="shared" si="9"/>
        <v>0</v>
      </c>
      <c r="K63" s="130">
        <f t="shared" si="10"/>
        <v>4163961.7082844842</v>
      </c>
      <c r="L63" s="130">
        <f t="shared" si="11"/>
        <v>0</v>
      </c>
      <c r="M63" s="130">
        <f t="shared" si="12"/>
        <v>3771728.6022102758</v>
      </c>
      <c r="N63" s="147">
        <f t="shared" si="13"/>
        <v>405659056.24643517</v>
      </c>
    </row>
    <row r="64" spans="1:14" s="101" customFormat="1" x14ac:dyDescent="0.35">
      <c r="A64" s="148">
        <v>35</v>
      </c>
      <c r="B64" s="114" t="s">
        <v>79</v>
      </c>
      <c r="C64" s="130">
        <f t="shared" si="2"/>
        <v>114757989.01241608</v>
      </c>
      <c r="D64" s="130">
        <f t="shared" si="3"/>
        <v>384797345.80839521</v>
      </c>
      <c r="E64" s="130">
        <f t="shared" si="4"/>
        <v>103948980.46741895</v>
      </c>
      <c r="F64" s="130">
        <f t="shared" si="5"/>
        <v>128161082.03888577</v>
      </c>
      <c r="G64" s="130">
        <f t="shared" si="6"/>
        <v>13142777.708644282</v>
      </c>
      <c r="H64" s="130">
        <f t="shared" si="7"/>
        <v>0</v>
      </c>
      <c r="I64" s="130">
        <f t="shared" si="8"/>
        <v>1927374.7053015269</v>
      </c>
      <c r="J64" s="130">
        <f t="shared" si="9"/>
        <v>0</v>
      </c>
      <c r="K64" s="130">
        <f t="shared" si="10"/>
        <v>8548717.8942503035</v>
      </c>
      <c r="L64" s="130">
        <f t="shared" si="11"/>
        <v>0</v>
      </c>
      <c r="M64" s="130">
        <f t="shared" si="12"/>
        <v>7743453.4832105078</v>
      </c>
      <c r="N64" s="147">
        <f t="shared" si="13"/>
        <v>763027721.11852264</v>
      </c>
    </row>
    <row r="65" spans="1:14" s="101" customFormat="1" x14ac:dyDescent="0.35">
      <c r="A65" s="114">
        <v>2</v>
      </c>
      <c r="B65" s="114" t="s">
        <v>80</v>
      </c>
      <c r="C65" s="130">
        <f t="shared" si="2"/>
        <v>274236645.39347929</v>
      </c>
      <c r="D65" s="130">
        <f t="shared" si="3"/>
        <v>1002587374.4938704</v>
      </c>
      <c r="E65" s="130">
        <f t="shared" si="4"/>
        <v>360835021.70042384</v>
      </c>
      <c r="F65" s="130">
        <f t="shared" si="5"/>
        <v>362484756.71851921</v>
      </c>
      <c r="G65" s="130">
        <f t="shared" si="6"/>
        <v>40817399.515458331</v>
      </c>
      <c r="H65" s="130">
        <f t="shared" si="7"/>
        <v>12762526.388716083</v>
      </c>
      <c r="I65" s="130">
        <f t="shared" si="8"/>
        <v>12319070.450641749</v>
      </c>
      <c r="J65" s="130">
        <f t="shared" si="9"/>
        <v>17026724.930549782</v>
      </c>
      <c r="K65" s="130">
        <f t="shared" si="10"/>
        <v>20428832.34456788</v>
      </c>
      <c r="L65" s="130">
        <f t="shared" si="11"/>
        <v>0</v>
      </c>
      <c r="M65" s="130">
        <f t="shared" si="12"/>
        <v>18504495.637043174</v>
      </c>
      <c r="N65" s="147">
        <f t="shared" si="13"/>
        <v>2122002847.5732694</v>
      </c>
    </row>
    <row r="66" spans="1:14" s="101" customFormat="1" x14ac:dyDescent="0.35">
      <c r="A66" s="114">
        <v>4</v>
      </c>
      <c r="B66" s="114" t="s">
        <v>2</v>
      </c>
      <c r="C66" s="130">
        <f t="shared" si="2"/>
        <v>120046552.58338475</v>
      </c>
      <c r="D66" s="130">
        <f t="shared" si="3"/>
        <v>456538551.4279651</v>
      </c>
      <c r="E66" s="130">
        <f t="shared" si="4"/>
        <v>173613882.49019134</v>
      </c>
      <c r="F66" s="130">
        <f t="shared" si="5"/>
        <v>174707328.64852855</v>
      </c>
      <c r="G66" s="130">
        <f t="shared" si="6"/>
        <v>9136109.6659817081</v>
      </c>
      <c r="H66" s="130">
        <f t="shared" si="7"/>
        <v>0</v>
      </c>
      <c r="I66" s="130">
        <f t="shared" si="8"/>
        <v>9033812.5499285124</v>
      </c>
      <c r="J66" s="130">
        <f t="shared" si="9"/>
        <v>0</v>
      </c>
      <c r="K66" s="130">
        <f t="shared" si="10"/>
        <v>8942681.2115155477</v>
      </c>
      <c r="L66" s="130">
        <f t="shared" si="11"/>
        <v>0</v>
      </c>
      <c r="M66" s="130">
        <f t="shared" si="12"/>
        <v>0</v>
      </c>
      <c r="N66" s="147">
        <f t="shared" si="13"/>
        <v>952018918.57749557</v>
      </c>
    </row>
    <row r="67" spans="1:14" s="101" customFormat="1" x14ac:dyDescent="0.35">
      <c r="A67" s="114">
        <v>5</v>
      </c>
      <c r="B67" s="114" t="s">
        <v>81</v>
      </c>
      <c r="C67" s="130">
        <f t="shared" si="2"/>
        <v>95750448.753878042</v>
      </c>
      <c r="D67" s="130">
        <f t="shared" si="3"/>
        <v>362830073.47428823</v>
      </c>
      <c r="E67" s="130">
        <f t="shared" si="4"/>
        <v>129520483.74738364</v>
      </c>
      <c r="F67" s="130">
        <f t="shared" si="5"/>
        <v>127929591.46675935</v>
      </c>
      <c r="G67" s="130">
        <f t="shared" si="6"/>
        <v>7834863.2453385256</v>
      </c>
      <c r="H67" s="130">
        <f t="shared" si="7"/>
        <v>0</v>
      </c>
      <c r="I67" s="130">
        <f t="shared" si="8"/>
        <v>6003992.0772054363</v>
      </c>
      <c r="J67" s="130">
        <f t="shared" si="9"/>
        <v>0</v>
      </c>
      <c r="K67" s="130">
        <f t="shared" si="10"/>
        <v>7132780.7474581357</v>
      </c>
      <c r="L67" s="130">
        <f t="shared" si="11"/>
        <v>0</v>
      </c>
      <c r="M67" s="130">
        <f t="shared" si="12"/>
        <v>0</v>
      </c>
      <c r="N67" s="147">
        <f t="shared" si="13"/>
        <v>737002233.51231134</v>
      </c>
    </row>
    <row r="68" spans="1:14" s="101" customFormat="1" x14ac:dyDescent="0.35">
      <c r="A68" s="114">
        <v>6</v>
      </c>
      <c r="B68" s="114" t="s">
        <v>82</v>
      </c>
      <c r="C68" s="130">
        <f t="shared" si="2"/>
        <v>300839859.66589576</v>
      </c>
      <c r="D68" s="130">
        <f t="shared" si="3"/>
        <v>1098317653.0421069</v>
      </c>
      <c r="E68" s="130">
        <f t="shared" si="4"/>
        <v>369639876.25626159</v>
      </c>
      <c r="F68" s="130">
        <f t="shared" si="5"/>
        <v>375885522.85483158</v>
      </c>
      <c r="G68" s="130">
        <f t="shared" si="6"/>
        <v>30038206.560710922</v>
      </c>
      <c r="H68" s="130">
        <f t="shared" si="7"/>
        <v>0</v>
      </c>
      <c r="I68" s="130">
        <f t="shared" si="8"/>
        <v>15299939.781536151</v>
      </c>
      <c r="J68" s="130">
        <f t="shared" si="9"/>
        <v>0</v>
      </c>
      <c r="K68" s="130">
        <f t="shared" si="10"/>
        <v>22410597.412536927</v>
      </c>
      <c r="L68" s="130">
        <f t="shared" si="11"/>
        <v>0</v>
      </c>
      <c r="M68" s="130">
        <f t="shared" si="12"/>
        <v>20299584.188133512</v>
      </c>
      <c r="N68" s="147">
        <f t="shared" si="13"/>
        <v>2232731239.7620134</v>
      </c>
    </row>
    <row r="69" spans="1:14" s="101" customFormat="1" x14ac:dyDescent="0.35">
      <c r="A69" s="114">
        <v>7</v>
      </c>
      <c r="B69" s="114" t="s">
        <v>83</v>
      </c>
      <c r="C69" s="130">
        <f t="shared" si="2"/>
        <v>115512529.9063518</v>
      </c>
      <c r="D69" s="130">
        <f t="shared" si="3"/>
        <v>452124099.52232105</v>
      </c>
      <c r="E69" s="130">
        <f t="shared" si="4"/>
        <v>165353260.1607728</v>
      </c>
      <c r="F69" s="130">
        <f t="shared" si="5"/>
        <v>162053126.95770177</v>
      </c>
      <c r="G69" s="130">
        <f t="shared" si="6"/>
        <v>12067219.165021215</v>
      </c>
      <c r="H69" s="130">
        <f t="shared" si="7"/>
        <v>0</v>
      </c>
      <c r="I69" s="130">
        <f t="shared" si="8"/>
        <v>6599165.9035441754</v>
      </c>
      <c r="J69" s="130">
        <f t="shared" si="9"/>
        <v>0</v>
      </c>
      <c r="K69" s="130">
        <f t="shared" si="10"/>
        <v>8604926.2445136905</v>
      </c>
      <c r="L69" s="130">
        <f t="shared" si="11"/>
        <v>0</v>
      </c>
      <c r="M69" s="130">
        <f t="shared" si="12"/>
        <v>0</v>
      </c>
      <c r="N69" s="147">
        <f t="shared" si="13"/>
        <v>922314327.86022639</v>
      </c>
    </row>
    <row r="70" spans="1:14" s="101" customFormat="1" x14ac:dyDescent="0.35">
      <c r="A70" s="114">
        <v>8</v>
      </c>
      <c r="B70" s="114" t="s">
        <v>84</v>
      </c>
      <c r="C70" s="130">
        <f t="shared" si="2"/>
        <v>90075013.541931853</v>
      </c>
      <c r="D70" s="130">
        <f t="shared" si="3"/>
        <v>365532723.87602031</v>
      </c>
      <c r="E70" s="130">
        <f t="shared" si="4"/>
        <v>155609946.3159464</v>
      </c>
      <c r="F70" s="130">
        <f t="shared" si="5"/>
        <v>135667989.57138544</v>
      </c>
      <c r="G70" s="130">
        <f t="shared" si="6"/>
        <v>9816006.1992640682</v>
      </c>
      <c r="H70" s="130">
        <f t="shared" si="7"/>
        <v>555940.74986632459</v>
      </c>
      <c r="I70" s="130">
        <f t="shared" si="8"/>
        <v>5265082.7325035213</v>
      </c>
      <c r="J70" s="130">
        <f t="shared" si="9"/>
        <v>0</v>
      </c>
      <c r="K70" s="130">
        <f t="shared" si="10"/>
        <v>6709998.0290473653</v>
      </c>
      <c r="L70" s="130">
        <f t="shared" si="11"/>
        <v>0</v>
      </c>
      <c r="M70" s="130">
        <f t="shared" si="12"/>
        <v>0</v>
      </c>
      <c r="N70" s="147">
        <f t="shared" si="13"/>
        <v>769232701.01596534</v>
      </c>
    </row>
    <row r="71" spans="1:14" s="101" customFormat="1" x14ac:dyDescent="0.35">
      <c r="A71" s="114">
        <v>9</v>
      </c>
      <c r="B71" s="114" t="s">
        <v>85</v>
      </c>
      <c r="C71" s="130">
        <f t="shared" si="2"/>
        <v>70796380.746650428</v>
      </c>
      <c r="D71" s="130">
        <f t="shared" si="3"/>
        <v>264039623.73453465</v>
      </c>
      <c r="E71" s="130">
        <f t="shared" si="4"/>
        <v>105242773.75582579</v>
      </c>
      <c r="F71" s="130">
        <f t="shared" si="5"/>
        <v>93172039.398978919</v>
      </c>
      <c r="G71" s="130">
        <f t="shared" si="6"/>
        <v>8734781.851196982</v>
      </c>
      <c r="H71" s="130">
        <f t="shared" si="7"/>
        <v>0</v>
      </c>
      <c r="I71" s="130">
        <f t="shared" si="8"/>
        <v>6150787.7636706689</v>
      </c>
      <c r="J71" s="130">
        <f t="shared" si="9"/>
        <v>0</v>
      </c>
      <c r="K71" s="130">
        <f t="shared" si="10"/>
        <v>5273866.2653941009</v>
      </c>
      <c r="L71" s="130">
        <f t="shared" si="11"/>
        <v>0</v>
      </c>
      <c r="M71" s="130">
        <f t="shared" si="12"/>
        <v>0</v>
      </c>
      <c r="N71" s="147">
        <f t="shared" si="13"/>
        <v>553410253.51625156</v>
      </c>
    </row>
    <row r="72" spans="1:14" s="101" customFormat="1" x14ac:dyDescent="0.35">
      <c r="A72" s="114">
        <v>10</v>
      </c>
      <c r="B72" s="114" t="s">
        <v>86</v>
      </c>
      <c r="C72" s="130">
        <f t="shared" si="2"/>
        <v>73675609.397312343</v>
      </c>
      <c r="D72" s="130">
        <f t="shared" si="3"/>
        <v>303100831.78250086</v>
      </c>
      <c r="E72" s="130">
        <f t="shared" si="4"/>
        <v>133208224.03790861</v>
      </c>
      <c r="F72" s="130">
        <f t="shared" si="5"/>
        <v>118483031.77536944</v>
      </c>
      <c r="G72" s="130">
        <f t="shared" si="6"/>
        <v>4835764.0929707838</v>
      </c>
      <c r="H72" s="130">
        <f t="shared" si="7"/>
        <v>0</v>
      </c>
      <c r="I72" s="130">
        <f t="shared" si="8"/>
        <v>14610224.082550241</v>
      </c>
      <c r="J72" s="130">
        <f t="shared" si="9"/>
        <v>4381917.2247488331</v>
      </c>
      <c r="K72" s="130">
        <f t="shared" si="10"/>
        <v>5488349.9253063416</v>
      </c>
      <c r="L72" s="130">
        <f t="shared" si="11"/>
        <v>0</v>
      </c>
      <c r="M72" s="130">
        <f t="shared" si="12"/>
        <v>0</v>
      </c>
      <c r="N72" s="147">
        <f t="shared" si="13"/>
        <v>657783952.31866741</v>
      </c>
    </row>
    <row r="73" spans="1:14" s="101" customFormat="1" x14ac:dyDescent="0.35">
      <c r="A73" s="114">
        <v>11</v>
      </c>
      <c r="B73" s="114" t="s">
        <v>87</v>
      </c>
      <c r="C73" s="130">
        <f t="shared" si="2"/>
        <v>139888831.94464511</v>
      </c>
      <c r="D73" s="130">
        <f t="shared" si="3"/>
        <v>566522212.79234242</v>
      </c>
      <c r="E73" s="130">
        <f t="shared" si="4"/>
        <v>215184830.89989558</v>
      </c>
      <c r="F73" s="130">
        <f t="shared" si="5"/>
        <v>220535021.52170509</v>
      </c>
      <c r="G73" s="130">
        <f t="shared" si="6"/>
        <v>8678123.8067567851</v>
      </c>
      <c r="H73" s="130">
        <f t="shared" si="7"/>
        <v>0</v>
      </c>
      <c r="I73" s="130">
        <f t="shared" si="8"/>
        <v>20030278.346863341</v>
      </c>
      <c r="J73" s="130">
        <f t="shared" si="9"/>
        <v>0</v>
      </c>
      <c r="K73" s="130">
        <f t="shared" si="10"/>
        <v>10420800.949392512</v>
      </c>
      <c r="L73" s="130">
        <f t="shared" si="11"/>
        <v>0</v>
      </c>
      <c r="M73" s="130">
        <f t="shared" si="12"/>
        <v>9439191.7487053014</v>
      </c>
      <c r="N73" s="147">
        <f t="shared" si="13"/>
        <v>1190699292.0103061</v>
      </c>
    </row>
    <row r="74" spans="1:14" s="101" customFormat="1" x14ac:dyDescent="0.35">
      <c r="A74" s="114">
        <v>12</v>
      </c>
      <c r="B74" s="114" t="s">
        <v>88</v>
      </c>
      <c r="C74" s="130">
        <f t="shared" si="2"/>
        <v>91798710.254725143</v>
      </c>
      <c r="D74" s="130">
        <f t="shared" si="3"/>
        <v>393691108.19040775</v>
      </c>
      <c r="E74" s="130">
        <f t="shared" si="4"/>
        <v>151245622.03242883</v>
      </c>
      <c r="F74" s="130">
        <f t="shared" si="5"/>
        <v>155385808.3750098</v>
      </c>
      <c r="G74" s="130">
        <f t="shared" si="6"/>
        <v>7441089.8364791591</v>
      </c>
      <c r="H74" s="130">
        <f t="shared" si="7"/>
        <v>0</v>
      </c>
      <c r="I74" s="130">
        <f t="shared" si="8"/>
        <v>21701950.024679061</v>
      </c>
      <c r="J74" s="130">
        <f t="shared" si="9"/>
        <v>0</v>
      </c>
      <c r="K74" s="130">
        <f t="shared" si="10"/>
        <v>6838402.1345891776</v>
      </c>
      <c r="L74" s="130">
        <f t="shared" si="11"/>
        <v>0</v>
      </c>
      <c r="M74" s="130">
        <f t="shared" si="12"/>
        <v>0</v>
      </c>
      <c r="N74" s="147">
        <f t="shared" si="13"/>
        <v>828102690.84831893</v>
      </c>
    </row>
    <row r="75" spans="1:14" s="101" customFormat="1" x14ac:dyDescent="0.35">
      <c r="A75" s="114">
        <v>13</v>
      </c>
      <c r="B75" s="114" t="s">
        <v>89</v>
      </c>
      <c r="C75" s="130">
        <f t="shared" si="2"/>
        <v>153865911.31823891</v>
      </c>
      <c r="D75" s="130">
        <f t="shared" si="3"/>
        <v>549461531.17505527</v>
      </c>
      <c r="E75" s="130">
        <f t="shared" si="4"/>
        <v>193879812.28285781</v>
      </c>
      <c r="F75" s="130">
        <f t="shared" si="5"/>
        <v>209582186.53437224</v>
      </c>
      <c r="G75" s="130">
        <f t="shared" si="6"/>
        <v>10389196.748850724</v>
      </c>
      <c r="H75" s="130">
        <f t="shared" si="7"/>
        <v>0</v>
      </c>
      <c r="I75" s="130">
        <f t="shared" si="8"/>
        <v>18525645.656203032</v>
      </c>
      <c r="J75" s="130">
        <f t="shared" si="9"/>
        <v>0</v>
      </c>
      <c r="K75" s="130">
        <f t="shared" si="10"/>
        <v>11462001.737055937</v>
      </c>
      <c r="L75" s="130">
        <f t="shared" si="11"/>
        <v>0</v>
      </c>
      <c r="M75" s="130">
        <f t="shared" si="12"/>
        <v>0</v>
      </c>
      <c r="N75" s="147">
        <f t="shared" si="13"/>
        <v>1147166285.4526341</v>
      </c>
    </row>
    <row r="76" spans="1:14" s="101" customFormat="1" x14ac:dyDescent="0.35">
      <c r="A76" s="114">
        <v>14</v>
      </c>
      <c r="B76" s="114" t="s">
        <v>90</v>
      </c>
      <c r="C76" s="130">
        <f t="shared" si="2"/>
        <v>107744599.17641771</v>
      </c>
      <c r="D76" s="130">
        <f t="shared" si="3"/>
        <v>426491754.43883187</v>
      </c>
      <c r="E76" s="130">
        <f t="shared" si="4"/>
        <v>170930061.05901387</v>
      </c>
      <c r="F76" s="130">
        <f t="shared" si="5"/>
        <v>155288446.6035237</v>
      </c>
      <c r="G76" s="130">
        <f t="shared" si="6"/>
        <v>5123775.8188751163</v>
      </c>
      <c r="H76" s="130">
        <f t="shared" si="7"/>
        <v>0</v>
      </c>
      <c r="I76" s="130">
        <f t="shared" si="8"/>
        <v>15934179.829343727</v>
      </c>
      <c r="J76" s="130">
        <f t="shared" si="9"/>
        <v>0</v>
      </c>
      <c r="K76" s="130">
        <f t="shared" si="10"/>
        <v>8026266.3272063229</v>
      </c>
      <c r="L76" s="130">
        <f t="shared" si="11"/>
        <v>0</v>
      </c>
      <c r="M76" s="130">
        <f t="shared" si="12"/>
        <v>0</v>
      </c>
      <c r="N76" s="147">
        <f t="shared" si="13"/>
        <v>889539083.25321233</v>
      </c>
    </row>
    <row r="77" spans="1:14" s="101" customFormat="1" x14ac:dyDescent="0.35">
      <c r="A77" s="114">
        <v>15</v>
      </c>
      <c r="B77" s="114" t="s">
        <v>91</v>
      </c>
      <c r="C77" s="130">
        <f t="shared" si="2"/>
        <v>99583019.492087483</v>
      </c>
      <c r="D77" s="130">
        <f t="shared" si="3"/>
        <v>345716106.77674967</v>
      </c>
      <c r="E77" s="130">
        <f t="shared" si="4"/>
        <v>120407956.84574038</v>
      </c>
      <c r="F77" s="130">
        <f t="shared" si="5"/>
        <v>112831376.91663077</v>
      </c>
      <c r="G77" s="130">
        <f t="shared" si="6"/>
        <v>14009645.788579291</v>
      </c>
      <c r="H77" s="130">
        <f t="shared" si="7"/>
        <v>41235595.252595365</v>
      </c>
      <c r="I77" s="130">
        <f t="shared" si="8"/>
        <v>8548735.4884386994</v>
      </c>
      <c r="J77" s="130">
        <f t="shared" si="9"/>
        <v>4173254.4997607935</v>
      </c>
      <c r="K77" s="130">
        <f t="shared" si="10"/>
        <v>7418282.143331903</v>
      </c>
      <c r="L77" s="130">
        <f t="shared" si="11"/>
        <v>0</v>
      </c>
      <c r="M77" s="130">
        <f t="shared" si="12"/>
        <v>0</v>
      </c>
      <c r="N77" s="147">
        <f t="shared" si="13"/>
        <v>753923973.20391428</v>
      </c>
    </row>
    <row r="78" spans="1:14" s="101" customFormat="1" x14ac:dyDescent="0.35">
      <c r="A78" s="114">
        <v>16</v>
      </c>
      <c r="B78" s="114" t="s">
        <v>92</v>
      </c>
      <c r="C78" s="130">
        <f t="shared" si="2"/>
        <v>38294644.695592701</v>
      </c>
      <c r="D78" s="130">
        <f t="shared" si="3"/>
        <v>155831263.24400419</v>
      </c>
      <c r="E78" s="130">
        <f t="shared" si="4"/>
        <v>57926417.761581175</v>
      </c>
      <c r="F78" s="130">
        <f t="shared" si="5"/>
        <v>58368610.188244916</v>
      </c>
      <c r="G78" s="130">
        <f t="shared" si="6"/>
        <v>2309759.6116786832</v>
      </c>
      <c r="H78" s="130">
        <f t="shared" si="7"/>
        <v>2803814.6075410047</v>
      </c>
      <c r="I78" s="130">
        <f t="shared" si="8"/>
        <v>5797505.7910439512</v>
      </c>
      <c r="J78" s="130">
        <f t="shared" si="9"/>
        <v>0</v>
      </c>
      <c r="K78" s="130">
        <f t="shared" si="10"/>
        <v>2852699.9922223403</v>
      </c>
      <c r="L78" s="130">
        <f t="shared" si="11"/>
        <v>0</v>
      </c>
      <c r="M78" s="130">
        <f t="shared" si="12"/>
        <v>0</v>
      </c>
      <c r="N78" s="147">
        <f t="shared" si="13"/>
        <v>324184715.891909</v>
      </c>
    </row>
    <row r="79" spans="1:14" s="101" customFormat="1" x14ac:dyDescent="0.35">
      <c r="A79" s="114">
        <v>17</v>
      </c>
      <c r="B79" s="114" t="s">
        <v>93</v>
      </c>
      <c r="C79" s="130">
        <f t="shared" si="2"/>
        <v>235253538.60978204</v>
      </c>
      <c r="D79" s="130">
        <f t="shared" si="3"/>
        <v>837976949.59817016</v>
      </c>
      <c r="E79" s="130">
        <f t="shared" si="4"/>
        <v>283534738.54873371</v>
      </c>
      <c r="F79" s="130">
        <f t="shared" si="5"/>
        <v>359637189.24504811</v>
      </c>
      <c r="G79" s="130">
        <f t="shared" si="6"/>
        <v>14378867.378181238</v>
      </c>
      <c r="H79" s="130">
        <f t="shared" si="7"/>
        <v>0</v>
      </c>
      <c r="I79" s="130">
        <f t="shared" si="8"/>
        <v>42530816.768136419</v>
      </c>
      <c r="J79" s="130">
        <f t="shared" si="9"/>
        <v>725716.68323046155</v>
      </c>
      <c r="K79" s="130">
        <f t="shared" si="10"/>
        <v>17524846.439942043</v>
      </c>
      <c r="L79" s="130">
        <f t="shared" si="11"/>
        <v>0</v>
      </c>
      <c r="M79" s="130">
        <f t="shared" si="12"/>
        <v>15874056.775153326</v>
      </c>
      <c r="N79" s="147">
        <f t="shared" si="13"/>
        <v>1807436720.0463777</v>
      </c>
    </row>
    <row r="80" spans="1:14" s="101" customFormat="1" x14ac:dyDescent="0.35">
      <c r="A80" s="114">
        <v>18</v>
      </c>
      <c r="B80" s="114" t="s">
        <v>94</v>
      </c>
      <c r="C80" s="130">
        <f t="shared" si="2"/>
        <v>39828576.632665627</v>
      </c>
      <c r="D80" s="130">
        <f t="shared" si="3"/>
        <v>163408795.37752226</v>
      </c>
      <c r="E80" s="130">
        <f t="shared" si="4"/>
        <v>69149881.425465018</v>
      </c>
      <c r="F80" s="130">
        <f t="shared" si="5"/>
        <v>66967486.472365476</v>
      </c>
      <c r="G80" s="130">
        <f t="shared" si="6"/>
        <v>2715808.9301667591</v>
      </c>
      <c r="H80" s="130">
        <f t="shared" si="7"/>
        <v>0</v>
      </c>
      <c r="I80" s="130">
        <f t="shared" si="8"/>
        <v>23324451.152387086</v>
      </c>
      <c r="J80" s="130">
        <f t="shared" si="9"/>
        <v>0</v>
      </c>
      <c r="K80" s="130">
        <f t="shared" si="10"/>
        <v>2966967.8659613845</v>
      </c>
      <c r="L80" s="130">
        <f t="shared" si="11"/>
        <v>0</v>
      </c>
      <c r="M80" s="130">
        <f t="shared" si="12"/>
        <v>0</v>
      </c>
      <c r="N80" s="147">
        <f t="shared" si="13"/>
        <v>368361967.85653365</v>
      </c>
    </row>
    <row r="81" spans="1:14" s="101" customFormat="1" x14ac:dyDescent="0.35">
      <c r="A81" s="114">
        <v>19</v>
      </c>
      <c r="B81" s="114" t="s">
        <v>95</v>
      </c>
      <c r="C81" s="130">
        <f t="shared" si="2"/>
        <v>99284817.701669782</v>
      </c>
      <c r="D81" s="130">
        <f t="shared" si="3"/>
        <v>402459467.72401255</v>
      </c>
      <c r="E81" s="130">
        <f t="shared" si="4"/>
        <v>149519340.82358614</v>
      </c>
      <c r="F81" s="130">
        <f t="shared" si="5"/>
        <v>173989073.26438913</v>
      </c>
      <c r="G81" s="130">
        <f t="shared" si="6"/>
        <v>5526992.2351411823</v>
      </c>
      <c r="H81" s="130">
        <f t="shared" si="7"/>
        <v>0</v>
      </c>
      <c r="I81" s="130">
        <f t="shared" si="8"/>
        <v>107028790.43126029</v>
      </c>
      <c r="J81" s="130">
        <f t="shared" si="9"/>
        <v>0</v>
      </c>
      <c r="K81" s="130">
        <f t="shared" si="10"/>
        <v>7396068.0647846963</v>
      </c>
      <c r="L81" s="130">
        <f t="shared" si="11"/>
        <v>3026539.5875900201</v>
      </c>
      <c r="M81" s="130">
        <f t="shared" si="12"/>
        <v>0</v>
      </c>
      <c r="N81" s="147">
        <f t="shared" si="13"/>
        <v>948231089.83243358</v>
      </c>
    </row>
    <row r="82" spans="1:14" s="101" customFormat="1" x14ac:dyDescent="0.35">
      <c r="A82" s="117"/>
      <c r="B82" s="117" t="s">
        <v>96</v>
      </c>
      <c r="C82" s="118">
        <f t="shared" ref="C82:L82" si="14">SUM(C60:C81)</f>
        <v>3125251340.2938342</v>
      </c>
      <c r="D82" s="118">
        <f t="shared" si="14"/>
        <v>11291567510.395805</v>
      </c>
      <c r="E82" s="118">
        <f t="shared" si="14"/>
        <v>3836443599.06672</v>
      </c>
      <c r="F82" s="118">
        <f t="shared" si="14"/>
        <v>4100074074.1474028</v>
      </c>
      <c r="G82" s="118">
        <f t="shared" si="14"/>
        <v>465621475.01398003</v>
      </c>
      <c r="H82" s="118">
        <f t="shared" si="14"/>
        <v>116405368.75349501</v>
      </c>
      <c r="I82" s="118">
        <f t="shared" si="14"/>
        <v>349216106.26048505</v>
      </c>
      <c r="J82" s="118">
        <f t="shared" si="14"/>
        <v>26307613.338289864</v>
      </c>
      <c r="K82" s="118">
        <f t="shared" si="14"/>
        <v>232810737.50698999</v>
      </c>
      <c r="L82" s="118">
        <f t="shared" si="14"/>
        <v>3026539.5875900201</v>
      </c>
      <c r="M82" s="118">
        <f t="shared" si="12"/>
        <v>130161564.44282225</v>
      </c>
      <c r="N82" s="147">
        <f>SUM(C82:M82)</f>
        <v>23676885928.807415</v>
      </c>
    </row>
    <row r="83" spans="1:14" s="101" customFormat="1" x14ac:dyDescent="0.35">
      <c r="A83" s="114"/>
      <c r="B83" s="114" t="s">
        <v>6</v>
      </c>
      <c r="C83" s="149">
        <f>C82/$N$82</f>
        <v>0.13199587773877705</v>
      </c>
      <c r="D83" s="149">
        <f t="shared" ref="D83:M83" si="15">D82/$N$82</f>
        <v>0.47690255992057956</v>
      </c>
      <c r="E83" s="149">
        <f t="shared" si="15"/>
        <v>0.16203328472343401</v>
      </c>
      <c r="F83" s="149">
        <f t="shared" si="15"/>
        <v>0.17316779269350141</v>
      </c>
      <c r="G83" s="149">
        <f t="shared" si="15"/>
        <v>1.9665655205419703E-2</v>
      </c>
      <c r="H83" s="149">
        <f t="shared" si="15"/>
        <v>4.9164138013549257E-3</v>
      </c>
      <c r="I83" s="149">
        <f t="shared" si="15"/>
        <v>1.4749241404064778E-2</v>
      </c>
      <c r="J83" s="149">
        <f t="shared" si="15"/>
        <v>1.1111095191062128E-3</v>
      </c>
      <c r="K83" s="149">
        <f t="shared" si="15"/>
        <v>9.8328276027098496E-3</v>
      </c>
      <c r="L83" s="149">
        <f t="shared" si="15"/>
        <v>1.2782675883519216E-4</v>
      </c>
      <c r="M83" s="149">
        <f t="shared" si="15"/>
        <v>5.4974106322173075E-3</v>
      </c>
      <c r="N83" s="149">
        <f>SUM(C83:M83)</f>
        <v>1</v>
      </c>
    </row>
    <row r="84" spans="1:14" s="101" customFormat="1" x14ac:dyDescent="0.35">
      <c r="A84" s="53"/>
      <c r="B84" s="119"/>
      <c r="C84" s="75"/>
      <c r="D84" s="259"/>
      <c r="E84" s="259"/>
      <c r="F84" s="259"/>
      <c r="G84" s="81"/>
      <c r="H84" s="81"/>
      <c r="I84" s="81"/>
      <c r="J84" s="81"/>
      <c r="K84" s="81"/>
      <c r="L84" s="81"/>
      <c r="M84" s="81"/>
      <c r="N84" s="81"/>
    </row>
    <row r="85" spans="1:14" s="101" customFormat="1" ht="17" thickBot="1" x14ac:dyDescent="0.4">
      <c r="A85" s="340" t="s">
        <v>209</v>
      </c>
      <c r="B85" s="109"/>
      <c r="C85" s="109"/>
      <c r="D85" s="109"/>
      <c r="E85" s="109"/>
      <c r="F85" s="109"/>
      <c r="G85" s="109"/>
      <c r="H85" s="109"/>
      <c r="I85" s="109"/>
      <c r="J85" s="109"/>
      <c r="K85" s="109"/>
      <c r="L85" s="109"/>
      <c r="M85" s="109"/>
      <c r="N85" s="109"/>
    </row>
    <row r="86" spans="1:14" s="101" customFormat="1" ht="31.5" thickTop="1" x14ac:dyDescent="0.35">
      <c r="A86" s="110" t="s">
        <v>70</v>
      </c>
      <c r="B86" s="110" t="s">
        <v>71</v>
      </c>
      <c r="C86" s="145" t="s">
        <v>183</v>
      </c>
      <c r="D86" s="111" t="s">
        <v>185</v>
      </c>
      <c r="E86" s="111" t="s">
        <v>186</v>
      </c>
      <c r="F86" s="111" t="s">
        <v>187</v>
      </c>
      <c r="G86" s="112" t="s">
        <v>188</v>
      </c>
      <c r="H86" s="110" t="s">
        <v>189</v>
      </c>
      <c r="I86" s="110" t="s">
        <v>190</v>
      </c>
      <c r="J86" s="110" t="s">
        <v>191</v>
      </c>
      <c r="K86" s="110" t="s">
        <v>192</v>
      </c>
      <c r="L86" s="113" t="s">
        <v>193</v>
      </c>
      <c r="M86" s="113" t="s">
        <v>194</v>
      </c>
      <c r="N86" s="146" t="s">
        <v>208</v>
      </c>
    </row>
    <row r="87" spans="1:14" s="101" customFormat="1" x14ac:dyDescent="0.35">
      <c r="A87" s="129">
        <v>31</v>
      </c>
      <c r="B87" s="117" t="s">
        <v>75</v>
      </c>
      <c r="C87" s="130">
        <f>C60/C34</f>
        <v>564.77611821536323</v>
      </c>
      <c r="D87" s="130">
        <f>D60/C34</f>
        <v>1815.0491302690068</v>
      </c>
      <c r="E87" s="130">
        <f>E60/C34</f>
        <v>518.4292418441139</v>
      </c>
      <c r="F87" s="130">
        <f>F60/C34</f>
        <v>602.61678050739943</v>
      </c>
      <c r="G87" s="130">
        <f>G60/C34</f>
        <v>173.04434651502868</v>
      </c>
      <c r="H87" s="130">
        <f>H60/C34</f>
        <v>25.659999319953531</v>
      </c>
      <c r="I87" s="130">
        <f>I60/C34</f>
        <v>0.37288791552550604</v>
      </c>
      <c r="J87" s="130">
        <f>J60/C34</f>
        <v>0</v>
      </c>
      <c r="K87" s="130">
        <f>K60/C34</f>
        <v>42.072118460620018</v>
      </c>
      <c r="L87" s="130">
        <f>L60/C34</f>
        <v>0</v>
      </c>
      <c r="M87" s="130">
        <f>M60/C34</f>
        <v>38.109047025525157</v>
      </c>
      <c r="N87" s="118">
        <f>SUM(C87:M87)</f>
        <v>3780.1296700725366</v>
      </c>
    </row>
    <row r="88" spans="1:14" s="101" customFormat="1" x14ac:dyDescent="0.35">
      <c r="A88" s="148">
        <v>32</v>
      </c>
      <c r="B88" s="114" t="s">
        <v>76</v>
      </c>
      <c r="C88" s="130">
        <f t="shared" ref="C88:C108" si="16">C61/C35</f>
        <v>564.77611821536323</v>
      </c>
      <c r="D88" s="130">
        <f t="shared" ref="D88:D109" si="17">D61/C35</f>
        <v>1817.689549396539</v>
      </c>
      <c r="E88" s="130">
        <f t="shared" ref="E88:E109" si="18">E61/C35</f>
        <v>400.05648626716919</v>
      </c>
      <c r="F88" s="130">
        <f t="shared" ref="F88:F109" si="19">F61/C35</f>
        <v>621.99770200194075</v>
      </c>
      <c r="G88" s="130">
        <f t="shared" ref="G88:G109" si="20">G61/C35</f>
        <v>221.42143002407491</v>
      </c>
      <c r="H88" s="130">
        <f t="shared" ref="H88:H109" si="21">H61/C35</f>
        <v>9.776097438339395</v>
      </c>
      <c r="I88" s="130">
        <f t="shared" ref="I88:I109" si="22">I61/C35</f>
        <v>1.1074973873788985</v>
      </c>
      <c r="J88" s="130">
        <f t="shared" ref="J88:J109" si="23">J61/C35</f>
        <v>0</v>
      </c>
      <c r="K88" s="130">
        <f t="shared" ref="K88:K109" si="24">K61/C35</f>
        <v>42.072118460620018</v>
      </c>
      <c r="L88" s="130">
        <f t="shared" ref="L88:L109" si="25">L61/C35</f>
        <v>0</v>
      </c>
      <c r="M88" s="130">
        <f t="shared" ref="M88:M109" si="26">M61/C35</f>
        <v>38.109047025525157</v>
      </c>
      <c r="N88" s="118">
        <f t="shared" ref="N88:N109" si="27">SUM(C88:M88)</f>
        <v>3717.0060462169504</v>
      </c>
    </row>
    <row r="89" spans="1:14" s="101" customFormat="1" x14ac:dyDescent="0.35">
      <c r="A89" s="148">
        <v>33</v>
      </c>
      <c r="B89" s="114" t="s">
        <v>77</v>
      </c>
      <c r="C89" s="130">
        <f t="shared" si="16"/>
        <v>564.77611821536323</v>
      </c>
      <c r="D89" s="130">
        <f t="shared" si="17"/>
        <v>1747.5644235167886</v>
      </c>
      <c r="E89" s="130">
        <f t="shared" si="18"/>
        <v>430.02539580254626</v>
      </c>
      <c r="F89" s="130">
        <f t="shared" si="19"/>
        <v>559.2031336953288</v>
      </c>
      <c r="G89" s="130">
        <f t="shared" si="20"/>
        <v>154.88911800541885</v>
      </c>
      <c r="H89" s="130">
        <f t="shared" si="21"/>
        <v>54.296640218024471</v>
      </c>
      <c r="I89" s="130">
        <f t="shared" si="22"/>
        <v>10.087357607893043</v>
      </c>
      <c r="J89" s="130">
        <f t="shared" si="23"/>
        <v>0</v>
      </c>
      <c r="K89" s="130">
        <f t="shared" si="24"/>
        <v>42.072118460620018</v>
      </c>
      <c r="L89" s="130">
        <f t="shared" si="25"/>
        <v>0</v>
      </c>
      <c r="M89" s="130">
        <f t="shared" si="26"/>
        <v>38.109047025525157</v>
      </c>
      <c r="N89" s="118">
        <f t="shared" si="27"/>
        <v>3601.0233525475087</v>
      </c>
    </row>
    <row r="90" spans="1:14" s="101" customFormat="1" x14ac:dyDescent="0.35">
      <c r="A90" s="148">
        <v>34</v>
      </c>
      <c r="B90" s="114" t="s">
        <v>78</v>
      </c>
      <c r="C90" s="130">
        <f t="shared" si="16"/>
        <v>564.77611821536323</v>
      </c>
      <c r="D90" s="130">
        <f t="shared" si="17"/>
        <v>1971.4949962086607</v>
      </c>
      <c r="E90" s="130">
        <f t="shared" si="18"/>
        <v>627.30853766243854</v>
      </c>
      <c r="F90" s="130">
        <f t="shared" si="19"/>
        <v>630.04220774727276</v>
      </c>
      <c r="G90" s="130">
        <f t="shared" si="20"/>
        <v>63.467329415758677</v>
      </c>
      <c r="H90" s="130">
        <f t="shared" si="21"/>
        <v>129.93001547815334</v>
      </c>
      <c r="I90" s="130">
        <f t="shared" si="22"/>
        <v>31.525089981365362</v>
      </c>
      <c r="J90" s="130">
        <f t="shared" si="23"/>
        <v>0</v>
      </c>
      <c r="K90" s="130">
        <f t="shared" si="24"/>
        <v>42.072118460620018</v>
      </c>
      <c r="L90" s="130">
        <f t="shared" si="25"/>
        <v>0</v>
      </c>
      <c r="M90" s="130">
        <f t="shared" si="26"/>
        <v>38.109047025525157</v>
      </c>
      <c r="N90" s="118">
        <f t="shared" si="27"/>
        <v>4098.7254601951572</v>
      </c>
    </row>
    <row r="91" spans="1:14" s="101" customFormat="1" x14ac:dyDescent="0.35">
      <c r="A91" s="148">
        <v>35</v>
      </c>
      <c r="B91" s="114" t="s">
        <v>79</v>
      </c>
      <c r="C91" s="130">
        <f t="shared" si="16"/>
        <v>564.77611821536323</v>
      </c>
      <c r="D91" s="130">
        <f t="shared" si="17"/>
        <v>1893.7622830052128</v>
      </c>
      <c r="E91" s="130">
        <f t="shared" si="18"/>
        <v>511.58008419336863</v>
      </c>
      <c r="F91" s="130">
        <f t="shared" si="19"/>
        <v>630.73881864879411</v>
      </c>
      <c r="G91" s="130">
        <f t="shared" si="20"/>
        <v>64.681570675244501</v>
      </c>
      <c r="H91" s="130">
        <f t="shared" si="21"/>
        <v>0</v>
      </c>
      <c r="I91" s="130">
        <f t="shared" si="22"/>
        <v>9.4854851829871603</v>
      </c>
      <c r="J91" s="130">
        <f t="shared" si="23"/>
        <v>0</v>
      </c>
      <c r="K91" s="130">
        <f t="shared" si="24"/>
        <v>42.072118460620025</v>
      </c>
      <c r="L91" s="130">
        <f t="shared" si="25"/>
        <v>0</v>
      </c>
      <c r="M91" s="130">
        <f t="shared" si="26"/>
        <v>38.109047025525157</v>
      </c>
      <c r="N91" s="118">
        <f t="shared" si="27"/>
        <v>3755.2055254071161</v>
      </c>
    </row>
    <row r="92" spans="1:14" s="101" customFormat="1" x14ac:dyDescent="0.35">
      <c r="A92" s="114">
        <v>2</v>
      </c>
      <c r="B92" s="114" t="s">
        <v>80</v>
      </c>
      <c r="C92" s="130">
        <f t="shared" si="16"/>
        <v>564.77611821536323</v>
      </c>
      <c r="D92" s="130">
        <f t="shared" si="17"/>
        <v>2064.7765900357117</v>
      </c>
      <c r="E92" s="130">
        <f t="shared" si="18"/>
        <v>743.12097341957724</v>
      </c>
      <c r="F92" s="130">
        <f t="shared" si="19"/>
        <v>746.51851694723734</v>
      </c>
      <c r="G92" s="130">
        <f t="shared" si="20"/>
        <v>84.061312888763709</v>
      </c>
      <c r="H92" s="130">
        <f t="shared" si="21"/>
        <v>26.283759787456898</v>
      </c>
      <c r="I92" s="130">
        <f t="shared" si="22"/>
        <v>25.370485330843632</v>
      </c>
      <c r="J92" s="130">
        <f t="shared" si="23"/>
        <v>35.065655060063349</v>
      </c>
      <c r="K92" s="130">
        <f t="shared" si="24"/>
        <v>42.072118460620018</v>
      </c>
      <c r="L92" s="130">
        <f t="shared" si="25"/>
        <v>0</v>
      </c>
      <c r="M92" s="130">
        <f t="shared" si="26"/>
        <v>38.109047025525157</v>
      </c>
      <c r="N92" s="118">
        <f t="shared" si="27"/>
        <v>4370.1545771711617</v>
      </c>
    </row>
    <row r="93" spans="1:14" s="101" customFormat="1" x14ac:dyDescent="0.35">
      <c r="A93" s="114">
        <v>4</v>
      </c>
      <c r="B93" s="114" t="s">
        <v>2</v>
      </c>
      <c r="C93" s="130">
        <f t="shared" si="16"/>
        <v>564.77611821536323</v>
      </c>
      <c r="D93" s="130">
        <f t="shared" si="17"/>
        <v>2147.8506907730907</v>
      </c>
      <c r="E93" s="130">
        <f t="shared" si="18"/>
        <v>816.79125731661929</v>
      </c>
      <c r="F93" s="130">
        <f t="shared" si="19"/>
        <v>821.93553062970955</v>
      </c>
      <c r="G93" s="130">
        <f t="shared" si="20"/>
        <v>42.982130196191633</v>
      </c>
      <c r="H93" s="130">
        <f t="shared" si="21"/>
        <v>0</v>
      </c>
      <c r="I93" s="130">
        <f t="shared" si="22"/>
        <v>42.500858832159587</v>
      </c>
      <c r="J93" s="130">
        <f t="shared" si="23"/>
        <v>0</v>
      </c>
      <c r="K93" s="130">
        <f t="shared" si="24"/>
        <v>42.072118460620011</v>
      </c>
      <c r="L93" s="130">
        <f t="shared" si="25"/>
        <v>0</v>
      </c>
      <c r="M93" s="130">
        <f t="shared" si="26"/>
        <v>0</v>
      </c>
      <c r="N93" s="118">
        <f t="shared" si="27"/>
        <v>4478.908704423754</v>
      </c>
    </row>
    <row r="94" spans="1:14" s="101" customFormat="1" x14ac:dyDescent="0.35">
      <c r="A94" s="114">
        <v>5</v>
      </c>
      <c r="B94" s="114" t="s">
        <v>81</v>
      </c>
      <c r="C94" s="130">
        <f t="shared" si="16"/>
        <v>564.77611821536323</v>
      </c>
      <c r="D94" s="130">
        <f t="shared" si="17"/>
        <v>2140.1232384334289</v>
      </c>
      <c r="E94" s="130">
        <f t="shared" si="18"/>
        <v>763.96588206340584</v>
      </c>
      <c r="F94" s="130">
        <f t="shared" si="19"/>
        <v>754.58213526698808</v>
      </c>
      <c r="G94" s="130">
        <f t="shared" si="20"/>
        <v>46.213294120684722</v>
      </c>
      <c r="H94" s="130">
        <f t="shared" si="21"/>
        <v>0</v>
      </c>
      <c r="I94" s="130">
        <f t="shared" si="22"/>
        <v>35.414051665450231</v>
      </c>
      <c r="J94" s="130">
        <f t="shared" si="23"/>
        <v>0</v>
      </c>
      <c r="K94" s="130">
        <f t="shared" si="24"/>
        <v>42.072118460620018</v>
      </c>
      <c r="L94" s="130">
        <f t="shared" si="25"/>
        <v>0</v>
      </c>
      <c r="M94" s="130">
        <f t="shared" si="26"/>
        <v>0</v>
      </c>
      <c r="N94" s="118">
        <f t="shared" si="27"/>
        <v>4347.1468382259409</v>
      </c>
    </row>
    <row r="95" spans="1:14" s="101" customFormat="1" x14ac:dyDescent="0.35">
      <c r="A95" s="114">
        <v>6</v>
      </c>
      <c r="B95" s="114" t="s">
        <v>82</v>
      </c>
      <c r="C95" s="130">
        <f t="shared" si="16"/>
        <v>564.77611821536323</v>
      </c>
      <c r="D95" s="130">
        <f t="shared" si="17"/>
        <v>2061.9062292524031</v>
      </c>
      <c r="E95" s="130">
        <f t="shared" si="18"/>
        <v>693.93655043406079</v>
      </c>
      <c r="F95" s="130">
        <f t="shared" si="19"/>
        <v>705.66169897522411</v>
      </c>
      <c r="G95" s="130">
        <f t="shared" si="20"/>
        <v>56.391668704905882</v>
      </c>
      <c r="H95" s="130">
        <f t="shared" si="21"/>
        <v>0</v>
      </c>
      <c r="I95" s="130">
        <f t="shared" si="22"/>
        <v>28.723057537459614</v>
      </c>
      <c r="J95" s="130">
        <f t="shared" si="23"/>
        <v>0</v>
      </c>
      <c r="K95" s="130">
        <f t="shared" si="24"/>
        <v>42.072118460620018</v>
      </c>
      <c r="L95" s="130">
        <f t="shared" si="25"/>
        <v>0</v>
      </c>
      <c r="M95" s="130">
        <f t="shared" si="26"/>
        <v>38.109047025525157</v>
      </c>
      <c r="N95" s="118">
        <f t="shared" si="27"/>
        <v>4191.5764886055613</v>
      </c>
    </row>
    <row r="96" spans="1:14" s="101" customFormat="1" x14ac:dyDescent="0.35">
      <c r="A96" s="114">
        <v>7</v>
      </c>
      <c r="B96" s="114" t="s">
        <v>83</v>
      </c>
      <c r="C96" s="130">
        <f t="shared" si="16"/>
        <v>564.77611821536323</v>
      </c>
      <c r="D96" s="130">
        <f t="shared" si="17"/>
        <v>2210.5731221266578</v>
      </c>
      <c r="E96" s="130">
        <f t="shared" si="18"/>
        <v>808.46270515906281</v>
      </c>
      <c r="F96" s="130">
        <f t="shared" si="19"/>
        <v>792.32734372653999</v>
      </c>
      <c r="G96" s="130">
        <f t="shared" si="20"/>
        <v>59.000328390348578</v>
      </c>
      <c r="H96" s="130">
        <f t="shared" si="21"/>
        <v>0</v>
      </c>
      <c r="I96" s="130">
        <f t="shared" si="22"/>
        <v>32.265342170970115</v>
      </c>
      <c r="J96" s="130">
        <f t="shared" si="23"/>
        <v>0</v>
      </c>
      <c r="K96" s="130">
        <f t="shared" si="24"/>
        <v>42.072118460620018</v>
      </c>
      <c r="L96" s="130">
        <f t="shared" si="25"/>
        <v>0</v>
      </c>
      <c r="M96" s="130">
        <f t="shared" si="26"/>
        <v>0</v>
      </c>
      <c r="N96" s="118">
        <f t="shared" si="27"/>
        <v>4509.4770782495625</v>
      </c>
    </row>
    <row r="97" spans="1:14" s="101" customFormat="1" x14ac:dyDescent="0.35">
      <c r="A97" s="114">
        <v>8</v>
      </c>
      <c r="B97" s="114" t="s">
        <v>84</v>
      </c>
      <c r="C97" s="130">
        <f t="shared" si="16"/>
        <v>564.77611821536323</v>
      </c>
      <c r="D97" s="130">
        <f t="shared" si="17"/>
        <v>2291.9136478984019</v>
      </c>
      <c r="E97" s="130">
        <f t="shared" si="18"/>
        <v>975.68435440877306</v>
      </c>
      <c r="F97" s="130">
        <f t="shared" si="19"/>
        <v>850.64700523792033</v>
      </c>
      <c r="G97" s="130">
        <f t="shared" si="20"/>
        <v>61.5469891105542</v>
      </c>
      <c r="H97" s="130">
        <f t="shared" si="21"/>
        <v>3.4857841960920233</v>
      </c>
      <c r="I97" s="130">
        <f t="shared" si="22"/>
        <v>33.012406779842507</v>
      </c>
      <c r="J97" s="130">
        <f t="shared" si="23"/>
        <v>0</v>
      </c>
      <c r="K97" s="130">
        <f t="shared" si="24"/>
        <v>42.072118460620018</v>
      </c>
      <c r="L97" s="130">
        <f t="shared" si="25"/>
        <v>0</v>
      </c>
      <c r="M97" s="130">
        <f t="shared" si="26"/>
        <v>0</v>
      </c>
      <c r="N97" s="118">
        <f t="shared" si="27"/>
        <v>4823.1384243075663</v>
      </c>
    </row>
    <row r="98" spans="1:14" s="101" customFormat="1" x14ac:dyDescent="0.35">
      <c r="A98" s="114">
        <v>9</v>
      </c>
      <c r="B98" s="114" t="s">
        <v>85</v>
      </c>
      <c r="C98" s="130">
        <f t="shared" si="16"/>
        <v>564.77611821536323</v>
      </c>
      <c r="D98" s="130">
        <f t="shared" si="17"/>
        <v>2106.368604935938</v>
      </c>
      <c r="E98" s="130">
        <f t="shared" si="18"/>
        <v>839.57124086241083</v>
      </c>
      <c r="F98" s="130">
        <f t="shared" si="19"/>
        <v>743.27730009635923</v>
      </c>
      <c r="G98" s="130">
        <f t="shared" si="20"/>
        <v>69.681474326079012</v>
      </c>
      <c r="H98" s="130">
        <f t="shared" si="21"/>
        <v>0</v>
      </c>
      <c r="I98" s="130">
        <f t="shared" si="22"/>
        <v>49.067734826216117</v>
      </c>
      <c r="J98" s="130">
        <f t="shared" si="23"/>
        <v>0</v>
      </c>
      <c r="K98" s="130">
        <f t="shared" si="24"/>
        <v>42.072118460620018</v>
      </c>
      <c r="L98" s="130">
        <f t="shared" si="25"/>
        <v>0</v>
      </c>
      <c r="M98" s="130">
        <f t="shared" si="26"/>
        <v>0</v>
      </c>
      <c r="N98" s="118">
        <f t="shared" si="27"/>
        <v>4414.8145917229867</v>
      </c>
    </row>
    <row r="99" spans="1:14" s="101" customFormat="1" x14ac:dyDescent="0.35">
      <c r="A99" s="114">
        <v>10</v>
      </c>
      <c r="B99" s="114" t="s">
        <v>86</v>
      </c>
      <c r="C99" s="130">
        <f t="shared" si="16"/>
        <v>564.77611821536323</v>
      </c>
      <c r="D99" s="130">
        <f t="shared" si="17"/>
        <v>2323.484157135636</v>
      </c>
      <c r="E99" s="130">
        <f t="shared" si="18"/>
        <v>1021.1360897034796</v>
      </c>
      <c r="F99" s="130">
        <f t="shared" si="19"/>
        <v>908.25698365953065</v>
      </c>
      <c r="G99" s="130">
        <f t="shared" si="20"/>
        <v>37.069582394698266</v>
      </c>
      <c r="H99" s="130">
        <f t="shared" si="21"/>
        <v>0</v>
      </c>
      <c r="I99" s="130">
        <f t="shared" si="22"/>
        <v>111.99779290730037</v>
      </c>
      <c r="J99" s="130">
        <f t="shared" si="23"/>
        <v>33.590522301468241</v>
      </c>
      <c r="K99" s="130">
        <f t="shared" si="24"/>
        <v>42.072118460620018</v>
      </c>
      <c r="L99" s="130">
        <f t="shared" si="25"/>
        <v>0</v>
      </c>
      <c r="M99" s="130">
        <f t="shared" si="26"/>
        <v>0</v>
      </c>
      <c r="N99" s="118">
        <f t="shared" si="27"/>
        <v>5042.3833647780957</v>
      </c>
    </row>
    <row r="100" spans="1:14" s="101" customFormat="1" x14ac:dyDescent="0.35">
      <c r="A100" s="114">
        <v>11</v>
      </c>
      <c r="B100" s="114" t="s">
        <v>87</v>
      </c>
      <c r="C100" s="130">
        <f t="shared" si="16"/>
        <v>564.77611821536323</v>
      </c>
      <c r="D100" s="130">
        <f t="shared" si="17"/>
        <v>2287.2320239992187</v>
      </c>
      <c r="E100" s="130">
        <f t="shared" si="18"/>
        <v>868.77023565800494</v>
      </c>
      <c r="F100" s="130">
        <f t="shared" si="19"/>
        <v>890.37067258418858</v>
      </c>
      <c r="G100" s="130">
        <f t="shared" si="20"/>
        <v>35.03637144466159</v>
      </c>
      <c r="H100" s="130">
        <f t="shared" si="21"/>
        <v>0</v>
      </c>
      <c r="I100" s="130">
        <f t="shared" si="22"/>
        <v>80.868663311101187</v>
      </c>
      <c r="J100" s="130">
        <f t="shared" si="23"/>
        <v>0</v>
      </c>
      <c r="K100" s="130">
        <f t="shared" si="24"/>
        <v>42.072118460620018</v>
      </c>
      <c r="L100" s="130">
        <f t="shared" si="25"/>
        <v>0</v>
      </c>
      <c r="M100" s="130">
        <f t="shared" si="26"/>
        <v>38.109047025525157</v>
      </c>
      <c r="N100" s="118">
        <f t="shared" si="27"/>
        <v>4807.2352506986826</v>
      </c>
    </row>
    <row r="101" spans="1:14" s="101" customFormat="1" x14ac:dyDescent="0.35">
      <c r="A101" s="114">
        <v>12</v>
      </c>
      <c r="B101" s="114" t="s">
        <v>88</v>
      </c>
      <c r="C101" s="130">
        <f t="shared" si="16"/>
        <v>564.77611821536323</v>
      </c>
      <c r="D101" s="130">
        <f t="shared" si="17"/>
        <v>2422.1182982060277</v>
      </c>
      <c r="E101" s="130">
        <f t="shared" si="18"/>
        <v>930.51324001740386</v>
      </c>
      <c r="F101" s="130">
        <f t="shared" si="19"/>
        <v>955.9850398364083</v>
      </c>
      <c r="G101" s="130">
        <f t="shared" si="20"/>
        <v>45.780053134484795</v>
      </c>
      <c r="H101" s="130">
        <f t="shared" si="21"/>
        <v>0</v>
      </c>
      <c r="I101" s="130">
        <f t="shared" si="22"/>
        <v>133.51759582059222</v>
      </c>
      <c r="J101" s="130">
        <f t="shared" si="23"/>
        <v>0</v>
      </c>
      <c r="K101" s="130">
        <f t="shared" si="24"/>
        <v>42.072118460620018</v>
      </c>
      <c r="L101" s="130">
        <f t="shared" si="25"/>
        <v>0</v>
      </c>
      <c r="M101" s="130">
        <f t="shared" si="26"/>
        <v>0</v>
      </c>
      <c r="N101" s="118">
        <f t="shared" si="27"/>
        <v>5094.7624636908995</v>
      </c>
    </row>
    <row r="102" spans="1:14" s="101" customFormat="1" x14ac:dyDescent="0.35">
      <c r="A102" s="114">
        <v>13</v>
      </c>
      <c r="B102" s="114" t="s">
        <v>89</v>
      </c>
      <c r="C102" s="130">
        <f t="shared" si="16"/>
        <v>564.77611821536323</v>
      </c>
      <c r="D102" s="130">
        <f t="shared" si="17"/>
        <v>2016.8388698123063</v>
      </c>
      <c r="E102" s="130">
        <f t="shared" si="18"/>
        <v>711.65007793676261</v>
      </c>
      <c r="F102" s="130">
        <f t="shared" si="19"/>
        <v>769.28679487137299</v>
      </c>
      <c r="G102" s="130">
        <f t="shared" si="20"/>
        <v>38.134309028695526</v>
      </c>
      <c r="H102" s="130">
        <f t="shared" si="21"/>
        <v>0</v>
      </c>
      <c r="I102" s="130">
        <f t="shared" si="22"/>
        <v>67.999741797931378</v>
      </c>
      <c r="J102" s="130">
        <f t="shared" si="23"/>
        <v>0</v>
      </c>
      <c r="K102" s="130">
        <f t="shared" si="24"/>
        <v>42.072118460620018</v>
      </c>
      <c r="L102" s="130">
        <f t="shared" si="25"/>
        <v>0</v>
      </c>
      <c r="M102" s="130">
        <f t="shared" si="26"/>
        <v>0</v>
      </c>
      <c r="N102" s="118">
        <f t="shared" si="27"/>
        <v>4210.7580301230519</v>
      </c>
    </row>
    <row r="103" spans="1:14" s="101" customFormat="1" x14ac:dyDescent="0.35">
      <c r="A103" s="114">
        <v>14</v>
      </c>
      <c r="B103" s="114" t="s">
        <v>90</v>
      </c>
      <c r="C103" s="130">
        <f t="shared" si="16"/>
        <v>564.77611821536323</v>
      </c>
      <c r="D103" s="130">
        <f t="shared" si="17"/>
        <v>2235.5863715120081</v>
      </c>
      <c r="E103" s="130">
        <f t="shared" si="18"/>
        <v>895.9819527766565</v>
      </c>
      <c r="F103" s="130">
        <f t="shared" si="19"/>
        <v>813.99166869449562</v>
      </c>
      <c r="G103" s="130">
        <f t="shared" si="20"/>
        <v>26.857830830590732</v>
      </c>
      <c r="H103" s="130">
        <f t="shared" si="21"/>
        <v>0</v>
      </c>
      <c r="I103" s="130">
        <f t="shared" si="22"/>
        <v>83.523854557453987</v>
      </c>
      <c r="J103" s="130">
        <f t="shared" si="23"/>
        <v>0</v>
      </c>
      <c r="K103" s="130">
        <f t="shared" si="24"/>
        <v>42.072118460620018</v>
      </c>
      <c r="L103" s="130">
        <f t="shared" si="25"/>
        <v>0</v>
      </c>
      <c r="M103" s="130">
        <f t="shared" si="26"/>
        <v>0</v>
      </c>
      <c r="N103" s="118">
        <f t="shared" si="27"/>
        <v>4662.7899150471876</v>
      </c>
    </row>
    <row r="104" spans="1:14" s="101" customFormat="1" x14ac:dyDescent="0.35">
      <c r="A104" s="114">
        <v>15</v>
      </c>
      <c r="B104" s="114" t="s">
        <v>91</v>
      </c>
      <c r="C104" s="130">
        <f t="shared" si="16"/>
        <v>564.77611821536323</v>
      </c>
      <c r="D104" s="130">
        <f t="shared" si="17"/>
        <v>1960.6977352741824</v>
      </c>
      <c r="E104" s="130">
        <f t="shared" si="18"/>
        <v>682.88287316878893</v>
      </c>
      <c r="F104" s="130">
        <f t="shared" si="19"/>
        <v>639.91298308576177</v>
      </c>
      <c r="G104" s="130">
        <f t="shared" si="20"/>
        <v>79.454443201279986</v>
      </c>
      <c r="H104" s="130">
        <f t="shared" si="21"/>
        <v>233.86396132436136</v>
      </c>
      <c r="I104" s="130">
        <f t="shared" si="22"/>
        <v>48.483382703553701</v>
      </c>
      <c r="J104" s="130">
        <f t="shared" si="23"/>
        <v>23.668236700605103</v>
      </c>
      <c r="K104" s="130">
        <f t="shared" si="24"/>
        <v>42.072118460620018</v>
      </c>
      <c r="L104" s="130">
        <f t="shared" si="25"/>
        <v>0</v>
      </c>
      <c r="M104" s="130">
        <f t="shared" si="26"/>
        <v>0</v>
      </c>
      <c r="N104" s="118">
        <f t="shared" si="27"/>
        <v>4275.8118521345168</v>
      </c>
    </row>
    <row r="105" spans="1:14" s="101" customFormat="1" x14ac:dyDescent="0.35">
      <c r="A105" s="114">
        <v>16</v>
      </c>
      <c r="B105" s="114" t="s">
        <v>92</v>
      </c>
      <c r="C105" s="130">
        <f t="shared" si="16"/>
        <v>564.77611821536323</v>
      </c>
      <c r="D105" s="130">
        <f t="shared" si="17"/>
        <v>2298.2267272915597</v>
      </c>
      <c r="E105" s="130">
        <f t="shared" si="18"/>
        <v>854.30894125184238</v>
      </c>
      <c r="F105" s="130">
        <f t="shared" si="19"/>
        <v>860.83047250563993</v>
      </c>
      <c r="G105" s="130">
        <f t="shared" si="20"/>
        <v>34.064738760838921</v>
      </c>
      <c r="H105" s="130">
        <f t="shared" si="21"/>
        <v>41.35114825663306</v>
      </c>
      <c r="I105" s="130">
        <f t="shared" si="22"/>
        <v>85.502629467501677</v>
      </c>
      <c r="J105" s="130">
        <f t="shared" si="23"/>
        <v>0</v>
      </c>
      <c r="K105" s="130">
        <f t="shared" si="24"/>
        <v>42.072118460620018</v>
      </c>
      <c r="L105" s="130">
        <f t="shared" si="25"/>
        <v>0</v>
      </c>
      <c r="M105" s="130">
        <f t="shared" si="26"/>
        <v>0</v>
      </c>
      <c r="N105" s="118">
        <f t="shared" si="27"/>
        <v>4781.1328942099981</v>
      </c>
    </row>
    <row r="106" spans="1:14" s="101" customFormat="1" x14ac:dyDescent="0.35">
      <c r="A106" s="114">
        <v>17</v>
      </c>
      <c r="B106" s="114" t="s">
        <v>93</v>
      </c>
      <c r="C106" s="130">
        <f t="shared" si="16"/>
        <v>564.77611821536323</v>
      </c>
      <c r="D106" s="130">
        <f t="shared" si="17"/>
        <v>2011.741763991161</v>
      </c>
      <c r="E106" s="130">
        <f t="shared" si="18"/>
        <v>680.68539994366415</v>
      </c>
      <c r="F106" s="130">
        <f t="shared" si="19"/>
        <v>863.38550700659505</v>
      </c>
      <c r="G106" s="130">
        <f t="shared" si="20"/>
        <v>34.519527103279223</v>
      </c>
      <c r="H106" s="130">
        <f t="shared" si="21"/>
        <v>0</v>
      </c>
      <c r="I106" s="130">
        <f t="shared" si="22"/>
        <v>102.10426478931687</v>
      </c>
      <c r="J106" s="130">
        <f t="shared" si="23"/>
        <v>1.7422371357349939</v>
      </c>
      <c r="K106" s="130">
        <f t="shared" si="24"/>
        <v>42.072118460620018</v>
      </c>
      <c r="L106" s="130">
        <f t="shared" si="25"/>
        <v>0</v>
      </c>
      <c r="M106" s="130">
        <f t="shared" si="26"/>
        <v>38.109047025525157</v>
      </c>
      <c r="N106" s="118">
        <f t="shared" si="27"/>
        <v>4339.1359836712591</v>
      </c>
    </row>
    <row r="107" spans="1:14" s="101" customFormat="1" x14ac:dyDescent="0.35">
      <c r="A107" s="114">
        <v>18</v>
      </c>
      <c r="B107" s="114" t="s">
        <v>94</v>
      </c>
      <c r="C107" s="130">
        <f t="shared" si="16"/>
        <v>564.77611821536323</v>
      </c>
      <c r="D107" s="130">
        <f t="shared" si="17"/>
        <v>2317.1650342099838</v>
      </c>
      <c r="E107" s="130">
        <f t="shared" si="18"/>
        <v>980.55730102331245</v>
      </c>
      <c r="F107" s="130">
        <f t="shared" si="19"/>
        <v>949.61056241921517</v>
      </c>
      <c r="G107" s="130">
        <f t="shared" si="20"/>
        <v>38.51064122980047</v>
      </c>
      <c r="H107" s="130">
        <f t="shared" si="21"/>
        <v>0</v>
      </c>
      <c r="I107" s="130">
        <f t="shared" si="22"/>
        <v>330.7447590418044</v>
      </c>
      <c r="J107" s="130">
        <f t="shared" si="23"/>
        <v>0</v>
      </c>
      <c r="K107" s="130">
        <f t="shared" si="24"/>
        <v>42.072118460620018</v>
      </c>
      <c r="L107" s="130">
        <f t="shared" si="25"/>
        <v>0</v>
      </c>
      <c r="M107" s="130">
        <f t="shared" si="26"/>
        <v>0</v>
      </c>
      <c r="N107" s="118">
        <f t="shared" si="27"/>
        <v>5223.4365346000986</v>
      </c>
    </row>
    <row r="108" spans="1:14" s="101" customFormat="1" x14ac:dyDescent="0.35">
      <c r="A108" s="114">
        <v>19</v>
      </c>
      <c r="B108" s="114" t="s">
        <v>95</v>
      </c>
      <c r="C108" s="130">
        <f t="shared" si="16"/>
        <v>564.77611821536323</v>
      </c>
      <c r="D108" s="130">
        <f t="shared" si="17"/>
        <v>2289.3681147018547</v>
      </c>
      <c r="E108" s="130">
        <f t="shared" si="18"/>
        <v>850.53238615197324</v>
      </c>
      <c r="F108" s="130">
        <f t="shared" si="19"/>
        <v>989.72708702971715</v>
      </c>
      <c r="G108" s="130">
        <f t="shared" si="20"/>
        <v>31.439985409944438</v>
      </c>
      <c r="H108" s="130">
        <f t="shared" si="21"/>
        <v>0</v>
      </c>
      <c r="I108" s="130">
        <f t="shared" si="22"/>
        <v>608.82727285338194</v>
      </c>
      <c r="J108" s="130">
        <f t="shared" si="23"/>
        <v>0</v>
      </c>
      <c r="K108" s="130">
        <f t="shared" si="24"/>
        <v>42.072118460620018</v>
      </c>
      <c r="L108" s="130">
        <f t="shared" si="25"/>
        <v>17.21630073432134</v>
      </c>
      <c r="M108" s="130">
        <f t="shared" si="26"/>
        <v>0</v>
      </c>
      <c r="N108" s="118">
        <f t="shared" si="27"/>
        <v>5393.9593835571768</v>
      </c>
    </row>
    <row r="109" spans="1:14" s="208" customFormat="1" x14ac:dyDescent="0.35">
      <c r="A109" s="116"/>
      <c r="B109" s="117" t="s">
        <v>96</v>
      </c>
      <c r="C109" s="118">
        <f>C82/C56</f>
        <v>564.77611821536323</v>
      </c>
      <c r="D109" s="118">
        <f t="shared" si="17"/>
        <v>2040.5423349049663</v>
      </c>
      <c r="E109" s="118">
        <f t="shared" si="18"/>
        <v>693.29839033981966</v>
      </c>
      <c r="F109" s="118">
        <f t="shared" si="19"/>
        <v>740.94006140789486</v>
      </c>
      <c r="G109" s="118">
        <f t="shared" si="20"/>
        <v>84.144236921240037</v>
      </c>
      <c r="H109" s="118">
        <f t="shared" si="21"/>
        <v>21.036059230310009</v>
      </c>
      <c r="I109" s="118">
        <f t="shared" si="22"/>
        <v>63.108177690930034</v>
      </c>
      <c r="J109" s="118">
        <f t="shared" si="23"/>
        <v>4.7541493860500612</v>
      </c>
      <c r="K109" s="118">
        <f t="shared" si="24"/>
        <v>42.072118460620018</v>
      </c>
      <c r="L109" s="118">
        <f t="shared" si="25"/>
        <v>0.54693753998790662</v>
      </c>
      <c r="M109" s="118">
        <f t="shared" si="26"/>
        <v>23.521993946235515</v>
      </c>
      <c r="N109" s="118">
        <f t="shared" si="27"/>
        <v>4278.7405780434192</v>
      </c>
    </row>
    <row r="110" spans="1:14" s="101" customFormat="1" x14ac:dyDescent="0.35">
      <c r="A110" s="114"/>
      <c r="B110" s="114" t="s">
        <v>6</v>
      </c>
      <c r="C110" s="150">
        <f>C109/$N$109</f>
        <v>0.131995877738777</v>
      </c>
      <c r="D110" s="150">
        <f t="shared" ref="D110:N110" si="28">D109/$N$109</f>
        <v>0.47690255992057939</v>
      </c>
      <c r="E110" s="150">
        <f t="shared" si="28"/>
        <v>0.16203328472343395</v>
      </c>
      <c r="F110" s="150">
        <f t="shared" si="28"/>
        <v>0.17316779269350133</v>
      </c>
      <c r="G110" s="150">
        <f t="shared" si="28"/>
        <v>1.9665655205419692E-2</v>
      </c>
      <c r="H110" s="150">
        <f t="shared" si="28"/>
        <v>4.9164138013549231E-3</v>
      </c>
      <c r="I110" s="150">
        <f t="shared" si="28"/>
        <v>1.4749241404064773E-2</v>
      </c>
      <c r="J110" s="150">
        <f t="shared" si="28"/>
        <v>1.1111095191062125E-3</v>
      </c>
      <c r="K110" s="150">
        <f t="shared" si="28"/>
        <v>9.8328276027098462E-3</v>
      </c>
      <c r="L110" s="150">
        <f t="shared" si="28"/>
        <v>1.278267588351921E-4</v>
      </c>
      <c r="M110" s="150">
        <f t="shared" si="28"/>
        <v>5.4974106322173057E-3</v>
      </c>
      <c r="N110" s="150">
        <f t="shared" si="28"/>
        <v>1</v>
      </c>
    </row>
    <row r="111" spans="1:14" s="101" customFormat="1" x14ac:dyDescent="0.35">
      <c r="A111" s="53"/>
      <c r="B111" s="53"/>
      <c r="C111" s="53"/>
      <c r="D111" s="53"/>
      <c r="E111" s="53"/>
      <c r="F111" s="53"/>
      <c r="G111" s="53"/>
      <c r="H111" s="53"/>
      <c r="I111" s="53"/>
      <c r="J111" s="53"/>
      <c r="K111" s="53"/>
      <c r="L111" s="53"/>
      <c r="M111" s="53"/>
      <c r="N111" s="53"/>
    </row>
    <row r="112" spans="1:14" s="101" customFormat="1" x14ac:dyDescent="0.35">
      <c r="A112" s="53"/>
      <c r="B112" s="53"/>
      <c r="C112" s="53"/>
      <c r="D112" s="53"/>
      <c r="E112" s="53"/>
      <c r="F112" s="53"/>
      <c r="G112" s="53"/>
      <c r="H112" s="53"/>
      <c r="I112" s="53"/>
      <c r="J112" s="53"/>
      <c r="K112" s="53"/>
      <c r="L112" s="53"/>
      <c r="M112" s="53"/>
      <c r="N112" s="53"/>
    </row>
    <row r="113" spans="1:14" s="101" customFormat="1" x14ac:dyDescent="0.35">
      <c r="A113" s="53"/>
      <c r="B113" s="53"/>
      <c r="C113" s="53"/>
      <c r="D113" s="53"/>
      <c r="E113" s="53"/>
      <c r="F113" s="53"/>
      <c r="G113" s="53"/>
      <c r="H113" s="53"/>
      <c r="I113" s="53"/>
      <c r="J113" s="53"/>
      <c r="K113" s="53"/>
      <c r="L113" s="53"/>
      <c r="M113" s="53"/>
      <c r="N113" s="53"/>
    </row>
  </sheetData>
  <mergeCells count="2">
    <mergeCell ref="A3:C3"/>
    <mergeCell ref="A4:C4"/>
  </mergeCells>
  <pageMargins left="0.7" right="0.7" top="0.75" bottom="0.75" header="0.3" footer="0.3"/>
  <pageSetup paperSize="9" orientation="portrait"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95"/>
  <sheetViews>
    <sheetView zoomScale="48" zoomScaleNormal="80" workbookViewId="0"/>
  </sheetViews>
  <sheetFormatPr defaultRowHeight="14" x14ac:dyDescent="0.3"/>
  <cols>
    <col min="1" max="1" width="32.83203125" style="1" customWidth="1"/>
    <col min="2" max="2" width="25.33203125" style="1" customWidth="1"/>
    <col min="3" max="3" width="25.5" style="1" customWidth="1"/>
    <col min="4" max="4" width="21.75" style="1" customWidth="1"/>
    <col min="5" max="5" width="17.83203125" style="1" customWidth="1"/>
    <col min="6" max="6" width="18.33203125" style="1" customWidth="1"/>
    <col min="7" max="7" width="21.25" style="1" customWidth="1"/>
    <col min="8" max="8" width="20.33203125" style="1" customWidth="1"/>
  </cols>
  <sheetData>
    <row r="1" spans="1:7" ht="20" x14ac:dyDescent="0.4">
      <c r="A1" s="365" t="s">
        <v>210</v>
      </c>
    </row>
    <row r="2" spans="1:7" ht="15.5" x14ac:dyDescent="0.35">
      <c r="A2" s="100" t="str">
        <f>INFO!A2</f>
        <v>Finansministeriet/Kommun- och regionavdelningen 27.6.2024</v>
      </c>
      <c r="B2" s="100"/>
      <c r="C2" s="100"/>
      <c r="D2" s="100"/>
      <c r="E2" s="100"/>
      <c r="F2" s="100"/>
      <c r="G2" s="100"/>
    </row>
    <row r="3" spans="1:7" ht="91.5" customHeight="1" x14ac:dyDescent="0.35">
      <c r="A3" s="461" t="s">
        <v>211</v>
      </c>
      <c r="B3" s="461"/>
      <c r="C3" s="461"/>
      <c r="D3" s="100"/>
      <c r="E3" s="100"/>
      <c r="F3" s="100"/>
      <c r="G3" s="100"/>
    </row>
    <row r="4" spans="1:7" ht="15.5" x14ac:dyDescent="0.35">
      <c r="A4" s="180"/>
      <c r="B4" s="180"/>
      <c r="C4" s="177"/>
      <c r="D4" s="53"/>
      <c r="E4" s="100"/>
      <c r="F4" s="100"/>
      <c r="G4" s="100"/>
    </row>
    <row r="5" spans="1:7" ht="17" thickBot="1" x14ac:dyDescent="0.4">
      <c r="A5" s="340" t="s">
        <v>212</v>
      </c>
      <c r="B5" s="109"/>
      <c r="C5" s="109"/>
      <c r="D5" s="53"/>
      <c r="E5" s="100"/>
      <c r="F5" s="100"/>
    </row>
    <row r="6" spans="1:7" ht="16" thickTop="1" x14ac:dyDescent="0.35">
      <c r="A6" s="181" t="s">
        <v>128</v>
      </c>
      <c r="B6" s="182" t="s">
        <v>72</v>
      </c>
      <c r="C6" s="182" t="s">
        <v>213</v>
      </c>
      <c r="D6" s="53"/>
      <c r="E6" s="100"/>
      <c r="F6" s="100"/>
    </row>
    <row r="7" spans="1:7" ht="15.5" x14ac:dyDescent="0.35">
      <c r="A7" s="178">
        <f>'Rahoituksen taso 2024'!B24</f>
        <v>511158995.65289009</v>
      </c>
      <c r="B7" s="178">
        <f>Määräytymistekijät!C28</f>
        <v>5533611</v>
      </c>
      <c r="C7" s="179">
        <f>A7/B7</f>
        <v>92.373496375674051</v>
      </c>
      <c r="D7" s="53"/>
      <c r="E7" s="100"/>
      <c r="F7" s="100"/>
    </row>
    <row r="8" spans="1:7" ht="15.5" x14ac:dyDescent="0.35">
      <c r="A8"/>
      <c r="B8"/>
      <c r="C8" s="53"/>
      <c r="D8" s="53"/>
      <c r="E8" s="100"/>
      <c r="F8" s="100"/>
      <c r="G8" s="100"/>
    </row>
    <row r="9" spans="1:7" ht="17" thickBot="1" x14ac:dyDescent="0.4">
      <c r="A9" s="341" t="s">
        <v>177</v>
      </c>
      <c r="B9" s="151"/>
      <c r="C9" s="151"/>
      <c r="D9" s="151"/>
      <c r="E9" s="152"/>
      <c r="F9" s="153"/>
      <c r="G9" s="100"/>
    </row>
    <row r="10" spans="1:7" ht="16" thickTop="1" x14ac:dyDescent="0.35">
      <c r="A10" s="106" t="s">
        <v>178</v>
      </c>
      <c r="B10" s="387" t="s">
        <v>183</v>
      </c>
      <c r="C10" s="387" t="s">
        <v>190</v>
      </c>
      <c r="D10" s="387" t="s">
        <v>214</v>
      </c>
      <c r="E10" s="388" t="s">
        <v>195</v>
      </c>
      <c r="F10" s="153"/>
      <c r="G10" s="100"/>
    </row>
    <row r="11" spans="1:7" ht="31" x14ac:dyDescent="0.35">
      <c r="A11" s="154" t="s">
        <v>215</v>
      </c>
      <c r="B11" s="389">
        <v>0.65</v>
      </c>
      <c r="C11" s="390">
        <v>0.05</v>
      </c>
      <c r="D11" s="390">
        <v>0.3</v>
      </c>
      <c r="E11" s="391">
        <v>1</v>
      </c>
      <c r="F11" s="153"/>
      <c r="G11" s="100"/>
    </row>
    <row r="12" spans="1:7" ht="15.5" x14ac:dyDescent="0.35">
      <c r="A12" s="155" t="s">
        <v>180</v>
      </c>
      <c r="B12" s="156">
        <f>B11*A7</f>
        <v>332253347.17437857</v>
      </c>
      <c r="C12" s="156">
        <f>C11*A7</f>
        <v>25557949.782644507</v>
      </c>
      <c r="D12" s="156">
        <f>D11*A7</f>
        <v>153347698.69586703</v>
      </c>
      <c r="E12" s="157">
        <f>SUM(B12:D12)</f>
        <v>511158995.65289009</v>
      </c>
      <c r="F12" s="153"/>
      <c r="G12" s="100"/>
    </row>
    <row r="13" spans="1:7" ht="15.5" x14ac:dyDescent="0.35">
      <c r="A13" s="158" t="s">
        <v>181</v>
      </c>
      <c r="B13" s="408">
        <f>B12/B7</f>
        <v>60.04277264418814</v>
      </c>
      <c r="C13" s="408">
        <f>C12/B7</f>
        <v>4.6186748187837035</v>
      </c>
      <c r="D13" s="408">
        <f>D12/B7</f>
        <v>27.712048912702219</v>
      </c>
      <c r="E13" s="409"/>
      <c r="F13" s="153"/>
      <c r="G13" s="100"/>
    </row>
    <row r="14" spans="1:7" ht="15.5" x14ac:dyDescent="0.35">
      <c r="A14" s="153"/>
      <c r="B14" s="153"/>
      <c r="C14" s="153"/>
      <c r="D14" s="153"/>
      <c r="E14" s="153"/>
      <c r="F14" s="153"/>
      <c r="G14" s="100"/>
    </row>
    <row r="15" spans="1:7" ht="17" thickBot="1" x14ac:dyDescent="0.4">
      <c r="A15" s="340" t="s">
        <v>196</v>
      </c>
      <c r="B15" s="159"/>
      <c r="C15" s="159"/>
      <c r="D15" s="152"/>
      <c r="E15" s="152"/>
      <c r="F15" s="153"/>
      <c r="G15" s="100"/>
    </row>
    <row r="16" spans="1:7" ht="31.5" thickTop="1" x14ac:dyDescent="0.35">
      <c r="A16" s="160" t="s">
        <v>70</v>
      </c>
      <c r="B16" s="160" t="s">
        <v>71</v>
      </c>
      <c r="C16" s="160" t="s">
        <v>72</v>
      </c>
      <c r="D16" s="160" t="s">
        <v>202</v>
      </c>
      <c r="E16" s="160" t="s">
        <v>216</v>
      </c>
      <c r="F16" s="153"/>
      <c r="G16" s="100"/>
    </row>
    <row r="17" spans="1:7" ht="15.5" x14ac:dyDescent="0.35">
      <c r="A17" s="153">
        <v>31</v>
      </c>
      <c r="B17" s="153" t="s">
        <v>75</v>
      </c>
      <c r="C17" s="157">
        <f>Määräytymistekijät!C6</f>
        <v>664028</v>
      </c>
      <c r="D17" s="162">
        <f>Määräytymistekijät!F33</f>
        <v>1.5791004194203501E-2</v>
      </c>
      <c r="E17" s="163">
        <f>Määräytymistekijät!M33</f>
        <v>0.39401418901117002</v>
      </c>
      <c r="F17" s="194"/>
      <c r="G17" s="100"/>
    </row>
    <row r="18" spans="1:7" ht="15.5" x14ac:dyDescent="0.35">
      <c r="A18" s="153">
        <v>32</v>
      </c>
      <c r="B18" s="153" t="s">
        <v>76</v>
      </c>
      <c r="C18" s="157">
        <f>Määräytymistekijät!C7</f>
        <v>280495</v>
      </c>
      <c r="D18" s="162">
        <f>Määräytymistekijät!F34</f>
        <v>1.4166648251793349E-2</v>
      </c>
      <c r="E18" s="163">
        <f>Määräytymistekijät!M34</f>
        <v>0.80321594868218948</v>
      </c>
      <c r="F18" s="153"/>
      <c r="G18" s="100"/>
    </row>
    <row r="19" spans="1:7" ht="15.5" x14ac:dyDescent="0.35">
      <c r="A19" s="153">
        <v>33</v>
      </c>
      <c r="B19" s="153" t="s">
        <v>77</v>
      </c>
      <c r="C19" s="157">
        <f>Määräytymistekijät!C8</f>
        <v>486346</v>
      </c>
      <c r="D19" s="162">
        <f>Määräytymistekijät!F35</f>
        <v>0.23677690676557753</v>
      </c>
      <c r="E19" s="163">
        <f>Määräytymistekijät!M35</f>
        <v>0.80993411420278516</v>
      </c>
      <c r="F19" s="153"/>
      <c r="G19" s="100"/>
    </row>
    <row r="20" spans="1:7" ht="15.5" x14ac:dyDescent="0.35">
      <c r="A20" s="153">
        <v>34</v>
      </c>
      <c r="B20" s="153" t="s">
        <v>78</v>
      </c>
      <c r="C20" s="157">
        <f>Määräytymistekijät!C9</f>
        <v>98972</v>
      </c>
      <c r="D20" s="162">
        <f>Määräytymistekijät!F36</f>
        <v>0.81435588889658883</v>
      </c>
      <c r="E20" s="163">
        <f>Määräytymistekijät!M36</f>
        <v>1.0280433844953705</v>
      </c>
      <c r="F20" s="153"/>
      <c r="G20" s="100"/>
    </row>
    <row r="21" spans="1:7" ht="15.5" x14ac:dyDescent="0.35">
      <c r="A21" s="153">
        <v>35</v>
      </c>
      <c r="B21" s="153" t="s">
        <v>79</v>
      </c>
      <c r="C21" s="157">
        <f>Määräytymistekijät!C10</f>
        <v>203192</v>
      </c>
      <c r="D21" s="162">
        <f>Määräytymistekijät!F37</f>
        <v>0.12374014115841156</v>
      </c>
      <c r="E21" s="163">
        <f>Määräytymistekijät!M37</f>
        <v>1.0229518251976626</v>
      </c>
      <c r="F21" s="153"/>
      <c r="G21" s="100"/>
    </row>
    <row r="22" spans="1:7" ht="15.5" x14ac:dyDescent="0.35">
      <c r="A22" s="153">
        <v>2</v>
      </c>
      <c r="B22" s="153" t="s">
        <v>80</v>
      </c>
      <c r="C22" s="157">
        <f>Määräytymistekijät!C11</f>
        <v>485567</v>
      </c>
      <c r="D22" s="162">
        <f>Määräytymistekijät!F38</f>
        <v>0.61986642474771825</v>
      </c>
      <c r="E22" s="163">
        <f>Määräytymistekijät!M38</f>
        <v>0.99084239251494477</v>
      </c>
      <c r="F22" s="153"/>
      <c r="G22" s="100"/>
    </row>
    <row r="23" spans="1:7" ht="15.5" x14ac:dyDescent="0.35">
      <c r="A23" s="153">
        <v>4</v>
      </c>
      <c r="B23" s="153" t="s">
        <v>2</v>
      </c>
      <c r="C23" s="157">
        <f>Määräytymistekijät!C12</f>
        <v>212556</v>
      </c>
      <c r="D23" s="162">
        <f>Määräytymistekijät!F39</f>
        <v>0.79243007236458396</v>
      </c>
      <c r="E23" s="163">
        <f>Määräytymistekijät!M39</f>
        <v>1.4292186233078505</v>
      </c>
      <c r="F23" s="153"/>
      <c r="G23" s="100"/>
    </row>
    <row r="24" spans="1:7" ht="15.5" x14ac:dyDescent="0.35">
      <c r="A24" s="153">
        <v>5</v>
      </c>
      <c r="B24" s="153" t="s">
        <v>81</v>
      </c>
      <c r="C24" s="157">
        <f>Määräytymistekijät!C13</f>
        <v>169537</v>
      </c>
      <c r="D24" s="162">
        <f>Määräytymistekijät!F40</f>
        <v>0.4933895662995717</v>
      </c>
      <c r="E24" s="163">
        <f>Määräytymistekijät!M40</f>
        <v>1.2260192598993933</v>
      </c>
      <c r="F24" s="153"/>
      <c r="G24" s="100"/>
    </row>
    <row r="25" spans="1:7" ht="15.5" x14ac:dyDescent="0.35">
      <c r="A25" s="153">
        <v>6</v>
      </c>
      <c r="B25" s="153" t="s">
        <v>82</v>
      </c>
      <c r="C25" s="157">
        <f>Määräytymistekijät!C14</f>
        <v>532671</v>
      </c>
      <c r="D25" s="162">
        <f>Määräytymistekijät!F41</f>
        <v>0.42781666149748138</v>
      </c>
      <c r="E25" s="163">
        <f>Määräytymistekijät!M41</f>
        <v>0.99327174038277699</v>
      </c>
      <c r="F25" s="153"/>
      <c r="G25" s="100"/>
    </row>
    <row r="26" spans="1:7" ht="15.5" x14ac:dyDescent="0.35">
      <c r="A26" s="153">
        <v>7</v>
      </c>
      <c r="B26" s="153" t="s">
        <v>83</v>
      </c>
      <c r="C26" s="157">
        <f>Määräytymistekijät!C15</f>
        <v>204528</v>
      </c>
      <c r="D26" s="162">
        <f>Määräytymistekijät!F42</f>
        <v>0.49740750994025823</v>
      </c>
      <c r="E26" s="163">
        <f>Määräytymistekijät!M42</f>
        <v>1.179725768259867</v>
      </c>
      <c r="F26" s="153"/>
      <c r="G26" s="100"/>
    </row>
    <row r="27" spans="1:7" ht="15.5" x14ac:dyDescent="0.35">
      <c r="A27" s="153">
        <v>8</v>
      </c>
      <c r="B27" s="153" t="s">
        <v>84</v>
      </c>
      <c r="C27" s="157">
        <f>Määräytymistekijät!C16</f>
        <v>159488</v>
      </c>
      <c r="D27" s="162">
        <f>Määräytymistekijät!F43</f>
        <v>0.62196179187629241</v>
      </c>
      <c r="E27" s="163">
        <f>Määräytymistekijät!M43</f>
        <v>1.4582021017294742</v>
      </c>
      <c r="F27" s="153"/>
      <c r="G27" s="100"/>
    </row>
    <row r="28" spans="1:7" ht="15.5" x14ac:dyDescent="0.35">
      <c r="A28" s="153">
        <v>9</v>
      </c>
      <c r="B28" s="153" t="s">
        <v>85</v>
      </c>
      <c r="C28" s="157">
        <f>Määräytymistekijät!C17</f>
        <v>125353</v>
      </c>
      <c r="D28" s="162">
        <f>Määräytymistekijät!F44</f>
        <v>0.8034433814201194</v>
      </c>
      <c r="E28" s="163">
        <f>Määräytymistekijät!M44</f>
        <v>1.4262515469552755</v>
      </c>
      <c r="F28" s="153"/>
      <c r="G28" s="100"/>
    </row>
    <row r="29" spans="1:7" ht="15.5" x14ac:dyDescent="0.35">
      <c r="A29" s="153">
        <v>10</v>
      </c>
      <c r="B29" s="153" t="s">
        <v>86</v>
      </c>
      <c r="C29" s="157">
        <f>Määräytymistekijät!C18</f>
        <v>130451</v>
      </c>
      <c r="D29" s="162">
        <f>Määräytymistekijät!F45</f>
        <v>1.9209782640875241</v>
      </c>
      <c r="E29" s="163">
        <f>Määräytymistekijät!M45</f>
        <v>1.2256628469726827</v>
      </c>
      <c r="F29" s="153"/>
      <c r="G29" s="100"/>
    </row>
    <row r="30" spans="1:7" ht="15.5" x14ac:dyDescent="0.35">
      <c r="A30" s="153">
        <v>11</v>
      </c>
      <c r="B30" s="153" t="s">
        <v>87</v>
      </c>
      <c r="C30" s="157">
        <f>Määräytymistekijät!C19</f>
        <v>247689</v>
      </c>
      <c r="D30" s="162">
        <f>Määräytymistekijät!F46</f>
        <v>1.2471546013545929</v>
      </c>
      <c r="E30" s="163">
        <f>Määräytymistekijät!M46</f>
        <v>1.0973890842376399</v>
      </c>
      <c r="F30" s="153"/>
      <c r="G30" s="100"/>
    </row>
    <row r="31" spans="1:7" ht="15.5" x14ac:dyDescent="0.35">
      <c r="A31" s="153">
        <v>12</v>
      </c>
      <c r="B31" s="153" t="s">
        <v>88</v>
      </c>
      <c r="C31" s="157">
        <f>Määräytymistekijät!C20</f>
        <v>162540</v>
      </c>
      <c r="D31" s="162">
        <f>Määräytymistekijät!F47</f>
        <v>2.0650707367946994</v>
      </c>
      <c r="E31" s="163">
        <f>Määräytymistekijät!M47</f>
        <v>1.144657250156911</v>
      </c>
      <c r="F31" s="153"/>
      <c r="G31" s="100"/>
    </row>
    <row r="32" spans="1:7" ht="15.5" x14ac:dyDescent="0.35">
      <c r="A32" s="153">
        <v>13</v>
      </c>
      <c r="B32" s="153" t="s">
        <v>89</v>
      </c>
      <c r="C32" s="157">
        <f>Määräytymistekijät!C21</f>
        <v>272437</v>
      </c>
      <c r="D32" s="162">
        <f>Määräytymistekijät!F48</f>
        <v>1.0227274265936008</v>
      </c>
      <c r="E32" s="163">
        <f>Määräytymistekijät!M48</f>
        <v>1.0190442131786526</v>
      </c>
      <c r="F32" s="153"/>
      <c r="G32" s="100"/>
    </row>
    <row r="33" spans="1:8" ht="15.5" x14ac:dyDescent="0.35">
      <c r="A33" s="153">
        <v>14</v>
      </c>
      <c r="B33" s="153" t="s">
        <v>90</v>
      </c>
      <c r="C33" s="157">
        <f>Määräytymistekijät!C22</f>
        <v>190774</v>
      </c>
      <c r="D33" s="162">
        <f>Määräytymistekijät!F49</f>
        <v>1.1028125857035325</v>
      </c>
      <c r="E33" s="163">
        <f>Määräytymistekijät!M49</f>
        <v>1.2952556184315986</v>
      </c>
      <c r="F33" s="153"/>
      <c r="G33" s="100"/>
    </row>
    <row r="34" spans="1:8" ht="15.5" x14ac:dyDescent="0.35">
      <c r="A34" s="153">
        <v>15</v>
      </c>
      <c r="B34" s="153" t="s">
        <v>91</v>
      </c>
      <c r="C34" s="157">
        <f>Määräytymistekijät!C23</f>
        <v>176323</v>
      </c>
      <c r="D34" s="162">
        <f>Määräytymistekijät!F50</f>
        <v>1.4823062917999654</v>
      </c>
      <c r="E34" s="163">
        <f>Määräytymistekijät!M50</f>
        <v>1.0634240870193241</v>
      </c>
      <c r="F34" s="153"/>
      <c r="G34" s="100"/>
    </row>
    <row r="35" spans="1:8" ht="15.5" x14ac:dyDescent="0.35">
      <c r="A35" s="153">
        <v>16</v>
      </c>
      <c r="B35" s="153" t="s">
        <v>92</v>
      </c>
      <c r="C35" s="157">
        <f>Määräytymistekijät!C24</f>
        <v>67805</v>
      </c>
      <c r="D35" s="162">
        <f>Määräytymistekijät!F51</f>
        <v>1.3969034018412347</v>
      </c>
      <c r="E35" s="163">
        <f>Määräytymistekijät!M51</f>
        <v>1.1361610547188088</v>
      </c>
      <c r="F35" s="153"/>
      <c r="G35" s="100"/>
    </row>
    <row r="36" spans="1:8" ht="15.5" x14ac:dyDescent="0.35">
      <c r="A36" s="153">
        <v>17</v>
      </c>
      <c r="B36" s="153" t="s">
        <v>93</v>
      </c>
      <c r="C36" s="157">
        <f>Määräytymistekijät!C25</f>
        <v>416543</v>
      </c>
      <c r="D36" s="162">
        <f>Määräytymistekijät!F52</f>
        <v>1.6132322557788032</v>
      </c>
      <c r="E36" s="163">
        <f>Määräytymistekijät!M52</f>
        <v>0.99451369648781263</v>
      </c>
      <c r="F36" s="153"/>
      <c r="G36" s="100"/>
    </row>
    <row r="37" spans="1:8" ht="15.5" x14ac:dyDescent="0.35">
      <c r="A37" s="153">
        <v>18</v>
      </c>
      <c r="B37" s="153" t="s">
        <v>94</v>
      </c>
      <c r="C37" s="157">
        <f>Määräytymistekijät!C26</f>
        <v>70521</v>
      </c>
      <c r="D37" s="162">
        <f>Määräytymistekijät!F53</f>
        <v>4.7149133391320577</v>
      </c>
      <c r="E37" s="163">
        <f>Määräytymistekijät!M53</f>
        <v>1.6076884430213316</v>
      </c>
      <c r="F37" s="153"/>
      <c r="G37" s="100"/>
    </row>
    <row r="38" spans="1:8" ht="15.5" x14ac:dyDescent="0.35">
      <c r="A38" s="153">
        <v>19</v>
      </c>
      <c r="B38" s="153" t="s">
        <v>95</v>
      </c>
      <c r="C38" s="157">
        <f>Määräytymistekijät!C27</f>
        <v>175795</v>
      </c>
      <c r="D38" s="162">
        <f>Määräytymistekijät!F54</f>
        <v>8.3672437085967797</v>
      </c>
      <c r="E38" s="163">
        <f>Määräytymistekijät!M54</f>
        <v>1.3312055101432598</v>
      </c>
      <c r="F38" s="153"/>
      <c r="G38" s="100"/>
    </row>
    <row r="39" spans="1:8" ht="15.5" x14ac:dyDescent="0.35">
      <c r="A39" s="161"/>
      <c r="B39" s="153" t="s">
        <v>96</v>
      </c>
      <c r="C39" s="164">
        <f>Määräytymistekijät!C28</f>
        <v>5533611</v>
      </c>
      <c r="D39" s="165">
        <f>Määräytymistekijät!F55</f>
        <v>1</v>
      </c>
      <c r="E39" s="166">
        <f>Määräytymistekijät!M55</f>
        <v>1</v>
      </c>
      <c r="F39" s="153"/>
      <c r="G39" s="100"/>
    </row>
    <row r="40" spans="1:8" ht="15.5" x14ac:dyDescent="0.35">
      <c r="A40" s="153"/>
      <c r="B40" s="153"/>
      <c r="C40" s="153"/>
      <c r="D40" s="153"/>
      <c r="E40" s="153"/>
      <c r="F40" s="153"/>
      <c r="G40" s="100"/>
    </row>
    <row r="41" spans="1:8" ht="17" thickBot="1" x14ac:dyDescent="0.4">
      <c r="A41" s="340" t="s">
        <v>217</v>
      </c>
      <c r="B41" s="159"/>
      <c r="C41" s="159"/>
      <c r="D41" s="159"/>
      <c r="E41" s="159"/>
      <c r="F41" s="159"/>
      <c r="G41" s="167"/>
      <c r="H41" s="49"/>
    </row>
    <row r="42" spans="1:8" ht="16" thickTop="1" x14ac:dyDescent="0.35">
      <c r="A42" s="333" t="s">
        <v>70</v>
      </c>
      <c r="B42" s="333" t="s">
        <v>71</v>
      </c>
      <c r="C42" s="333" t="s">
        <v>183</v>
      </c>
      <c r="D42" s="333" t="s">
        <v>190</v>
      </c>
      <c r="E42" s="333" t="s">
        <v>214</v>
      </c>
      <c r="F42" s="333" t="s">
        <v>208</v>
      </c>
      <c r="G42" s="167"/>
      <c r="H42" s="284"/>
    </row>
    <row r="43" spans="1:8" ht="15.5" x14ac:dyDescent="0.35">
      <c r="A43" s="332">
        <v>31</v>
      </c>
      <c r="B43" s="332" t="s">
        <v>75</v>
      </c>
      <c r="C43" s="324">
        <f>C17*$B$13</f>
        <v>39870082.233374961</v>
      </c>
      <c r="D43" s="324">
        <f>D17*C17*$C$13</f>
        <v>48429.895059266353</v>
      </c>
      <c r="E43" s="324">
        <f>E17*C17*$D$13</f>
        <v>7250482.2078424124</v>
      </c>
      <c r="F43" s="325">
        <f>SUM(C43:E43)</f>
        <v>47168994.336276636</v>
      </c>
      <c r="G43" s="100"/>
      <c r="H43" s="252"/>
    </row>
    <row r="44" spans="1:8" ht="15.5" x14ac:dyDescent="0.35">
      <c r="A44" s="332">
        <v>32</v>
      </c>
      <c r="B44" s="332" t="s">
        <v>76</v>
      </c>
      <c r="C44" s="324">
        <f t="shared" ref="C44:C65" si="0">C18*$B$13</f>
        <v>16841697.512831554</v>
      </c>
      <c r="D44" s="324">
        <f t="shared" ref="D44:D65" si="1">D18*C18*$C$13</f>
        <v>18353.108048260579</v>
      </c>
      <c r="E44" s="324">
        <f t="shared" ref="E44:E65" si="2">E18*C18*$D$13</f>
        <v>6243470.7900865227</v>
      </c>
      <c r="F44" s="325">
        <f t="shared" ref="F44:F65" si="3">SUM(C44:E44)</f>
        <v>23103521.410966337</v>
      </c>
      <c r="G44" s="100"/>
      <c r="H44" s="252"/>
    </row>
    <row r="45" spans="1:8" ht="15.5" x14ac:dyDescent="0.35">
      <c r="A45" s="332">
        <v>33</v>
      </c>
      <c r="B45" s="332" t="s">
        <v>77</v>
      </c>
      <c r="C45" s="324">
        <f t="shared" si="0"/>
        <v>29201562.304410324</v>
      </c>
      <c r="D45" s="324">
        <f t="shared" si="1"/>
        <v>531865.81501235138</v>
      </c>
      <c r="E45" s="324">
        <f t="shared" si="2"/>
        <v>10916003.768473854</v>
      </c>
      <c r="F45" s="325">
        <f t="shared" si="3"/>
        <v>40649431.88789653</v>
      </c>
      <c r="G45" s="100"/>
      <c r="H45" s="252"/>
    </row>
    <row r="46" spans="1:8" ht="15.5" x14ac:dyDescent="0.35">
      <c r="A46" s="332">
        <v>34</v>
      </c>
      <c r="B46" s="332" t="s">
        <v>78</v>
      </c>
      <c r="C46" s="324">
        <f t="shared" si="0"/>
        <v>5942553.2941405885</v>
      </c>
      <c r="D46" s="324">
        <f t="shared" si="1"/>
        <v>372257.94385886245</v>
      </c>
      <c r="E46" s="324">
        <f t="shared" si="2"/>
        <v>2819631.969716494</v>
      </c>
      <c r="F46" s="325">
        <f t="shared" si="3"/>
        <v>9134443.2077159453</v>
      </c>
      <c r="G46" s="100"/>
      <c r="H46" s="252"/>
    </row>
    <row r="47" spans="1:8" ht="15.5" x14ac:dyDescent="0.35">
      <c r="A47" s="332">
        <v>35</v>
      </c>
      <c r="B47" s="332" t="s">
        <v>79</v>
      </c>
      <c r="C47" s="324">
        <f t="shared" si="0"/>
        <v>12200211.059117876</v>
      </c>
      <c r="D47" s="324">
        <f t="shared" si="1"/>
        <v>116127.37220135845</v>
      </c>
      <c r="E47" s="324">
        <f t="shared" si="2"/>
        <v>5760105.3095636955</v>
      </c>
      <c r="F47" s="325">
        <f t="shared" si="3"/>
        <v>18076443.740882929</v>
      </c>
      <c r="G47" s="100"/>
      <c r="H47" s="252"/>
    </row>
    <row r="48" spans="1:8" ht="15.5" x14ac:dyDescent="0.35">
      <c r="A48" s="332">
        <v>2</v>
      </c>
      <c r="B48" s="332" t="s">
        <v>80</v>
      </c>
      <c r="C48" s="324">
        <f t="shared" si="0"/>
        <v>29154788.984520502</v>
      </c>
      <c r="D48" s="324">
        <f t="shared" si="1"/>
        <v>1390159.6009314526</v>
      </c>
      <c r="E48" s="324">
        <f t="shared" si="2"/>
        <v>13332831.171087993</v>
      </c>
      <c r="F48" s="325">
        <f t="shared" si="3"/>
        <v>43877779.756539948</v>
      </c>
      <c r="G48" s="100"/>
      <c r="H48" s="252"/>
    </row>
    <row r="49" spans="1:8" ht="15.5" x14ac:dyDescent="0.35">
      <c r="A49" s="332">
        <v>4</v>
      </c>
      <c r="B49" s="332" t="s">
        <v>2</v>
      </c>
      <c r="C49" s="324">
        <f t="shared" si="0"/>
        <v>12762451.582158055</v>
      </c>
      <c r="D49" s="324">
        <f t="shared" si="1"/>
        <v>777950.03313838516</v>
      </c>
      <c r="E49" s="324">
        <f t="shared" si="2"/>
        <v>8418615.4524392467</v>
      </c>
      <c r="F49" s="325">
        <f t="shared" si="3"/>
        <v>21959017.067735687</v>
      </c>
      <c r="G49" s="100"/>
      <c r="H49" s="252"/>
    </row>
    <row r="50" spans="1:8" ht="15.5" x14ac:dyDescent="0.35">
      <c r="A50" s="332">
        <v>5</v>
      </c>
      <c r="B50" s="332" t="s">
        <v>81</v>
      </c>
      <c r="C50" s="324">
        <f t="shared" si="0"/>
        <v>10179471.545777725</v>
      </c>
      <c r="D50" s="324">
        <f t="shared" si="1"/>
        <v>386341.9270100079</v>
      </c>
      <c r="E50" s="324">
        <f t="shared" si="2"/>
        <v>5760105.3095636945</v>
      </c>
      <c r="F50" s="325">
        <f t="shared" si="3"/>
        <v>16325918.782351427</v>
      </c>
      <c r="G50" s="100"/>
      <c r="H50" s="252"/>
    </row>
    <row r="51" spans="1:8" ht="15.5" x14ac:dyDescent="0.35">
      <c r="A51" s="332">
        <v>6</v>
      </c>
      <c r="B51" s="332" t="s">
        <v>82</v>
      </c>
      <c r="C51" s="324">
        <f t="shared" si="0"/>
        <v>31983043.74715234</v>
      </c>
      <c r="D51" s="324">
        <f t="shared" si="1"/>
        <v>1052529.1538795854</v>
      </c>
      <c r="E51" s="324">
        <f t="shared" si="2"/>
        <v>14662086.242525771</v>
      </c>
      <c r="F51" s="325">
        <f t="shared" si="3"/>
        <v>47697659.143557698</v>
      </c>
      <c r="G51" s="100"/>
      <c r="H51" s="252"/>
    </row>
    <row r="52" spans="1:8" ht="15.5" x14ac:dyDescent="0.35">
      <c r="A52" s="332">
        <v>7</v>
      </c>
      <c r="B52" s="332" t="s">
        <v>83</v>
      </c>
      <c r="C52" s="324">
        <f t="shared" si="0"/>
        <v>12280428.203370512</v>
      </c>
      <c r="D52" s="324">
        <f t="shared" si="1"/>
        <v>469875.17027989583</v>
      </c>
      <c r="E52" s="324">
        <f t="shared" si="2"/>
        <v>6686555.8138991147</v>
      </c>
      <c r="F52" s="325">
        <f t="shared" si="3"/>
        <v>19436859.187549524</v>
      </c>
      <c r="G52" s="100"/>
      <c r="H52" s="252"/>
    </row>
    <row r="53" spans="1:8" ht="15.5" x14ac:dyDescent="0.35">
      <c r="A53" s="332">
        <v>8</v>
      </c>
      <c r="B53" s="332" t="s">
        <v>84</v>
      </c>
      <c r="C53" s="324">
        <f t="shared" si="0"/>
        <v>9576101.7234762777</v>
      </c>
      <c r="D53" s="324">
        <f t="shared" si="1"/>
        <v>458151.49131715065</v>
      </c>
      <c r="E53" s="324">
        <f t="shared" si="2"/>
        <v>6444873.0736376997</v>
      </c>
      <c r="F53" s="325">
        <f t="shared" si="3"/>
        <v>16479126.288431128</v>
      </c>
      <c r="G53" s="100"/>
      <c r="H53" s="252"/>
    </row>
    <row r="54" spans="1:8" ht="15.5" x14ac:dyDescent="0.35">
      <c r="A54" s="332">
        <v>9</v>
      </c>
      <c r="B54" s="332" t="s">
        <v>85</v>
      </c>
      <c r="C54" s="324">
        <f t="shared" si="0"/>
        <v>7526541.6792669157</v>
      </c>
      <c r="D54" s="324">
        <f t="shared" si="1"/>
        <v>465165.39209151349</v>
      </c>
      <c r="E54" s="324">
        <f t="shared" si="2"/>
        <v>4954496.1753589828</v>
      </c>
      <c r="F54" s="325">
        <f t="shared" si="3"/>
        <v>12946203.246717412</v>
      </c>
      <c r="G54" s="100"/>
      <c r="H54" s="252"/>
    </row>
    <row r="55" spans="1:8" ht="15.5" x14ac:dyDescent="0.35">
      <c r="A55" s="332">
        <v>10</v>
      </c>
      <c r="B55" s="332" t="s">
        <v>86</v>
      </c>
      <c r="C55" s="324">
        <f t="shared" si="0"/>
        <v>7832639.7342069875</v>
      </c>
      <c r="D55" s="324">
        <f t="shared" si="1"/>
        <v>1157410.0522953775</v>
      </c>
      <c r="E55" s="324">
        <f t="shared" si="2"/>
        <v>4430850.2381259194</v>
      </c>
      <c r="F55" s="325">
        <f t="shared" si="3"/>
        <v>13420900.024628285</v>
      </c>
      <c r="G55" s="100"/>
      <c r="H55" s="252"/>
    </row>
    <row r="56" spans="1:8" ht="15.5" x14ac:dyDescent="0.35">
      <c r="A56" s="332">
        <v>11</v>
      </c>
      <c r="B56" s="332" t="s">
        <v>87</v>
      </c>
      <c r="C56" s="324">
        <f t="shared" si="0"/>
        <v>14871934.313466316</v>
      </c>
      <c r="D56" s="324">
        <f t="shared" si="1"/>
        <v>1426738.5623140596</v>
      </c>
      <c r="E56" s="324">
        <f t="shared" si="2"/>
        <v>7532445.4048140626</v>
      </c>
      <c r="F56" s="325">
        <f t="shared" si="3"/>
        <v>23831118.280594438</v>
      </c>
      <c r="G56" s="100"/>
      <c r="H56" s="252"/>
    </row>
    <row r="57" spans="1:8" ht="15.5" x14ac:dyDescent="0.35">
      <c r="A57" s="332">
        <v>12</v>
      </c>
      <c r="B57" s="332" t="s">
        <v>88</v>
      </c>
      <c r="C57" s="324">
        <f t="shared" si="0"/>
        <v>9759352.2655863408</v>
      </c>
      <c r="D57" s="324">
        <f t="shared" si="1"/>
        <v>1550288.6749025695</v>
      </c>
      <c r="E57" s="324">
        <f t="shared" si="2"/>
        <v>5155898.4589101598</v>
      </c>
      <c r="F57" s="325">
        <f t="shared" si="3"/>
        <v>16465539.39939907</v>
      </c>
      <c r="G57" s="100"/>
      <c r="H57" s="252"/>
    </row>
    <row r="58" spans="1:8" ht="15.5" x14ac:dyDescent="0.35">
      <c r="A58" s="332">
        <v>13</v>
      </c>
      <c r="B58" s="332" t="s">
        <v>89</v>
      </c>
      <c r="C58" s="324">
        <f t="shared" si="0"/>
        <v>16357872.850864684</v>
      </c>
      <c r="D58" s="324">
        <f t="shared" si="1"/>
        <v>1286895.7850238592</v>
      </c>
      <c r="E58" s="324">
        <f t="shared" si="2"/>
        <v>7693567.2316550054</v>
      </c>
      <c r="F58" s="325">
        <f t="shared" si="3"/>
        <v>25338335.867543548</v>
      </c>
      <c r="G58" s="100"/>
      <c r="H58" s="252"/>
    </row>
    <row r="59" spans="1:8" ht="15.5" x14ac:dyDescent="0.35">
      <c r="A59" s="332">
        <v>14</v>
      </c>
      <c r="B59" s="332" t="s">
        <v>90</v>
      </c>
      <c r="C59" s="324">
        <f t="shared" si="0"/>
        <v>11454599.908422349</v>
      </c>
      <c r="D59" s="324">
        <f t="shared" si="1"/>
        <v>971713.61101589969</v>
      </c>
      <c r="E59" s="324">
        <f t="shared" si="2"/>
        <v>6847677.6407400565</v>
      </c>
      <c r="F59" s="325">
        <f t="shared" si="3"/>
        <v>19273991.160178304</v>
      </c>
      <c r="G59" s="168"/>
      <c r="H59" s="252"/>
    </row>
    <row r="60" spans="1:8" ht="15.5" x14ac:dyDescent="0.35">
      <c r="A60" s="332">
        <v>15</v>
      </c>
      <c r="B60" s="332" t="s">
        <v>91</v>
      </c>
      <c r="C60" s="324">
        <f t="shared" si="0"/>
        <v>10586921.800941186</v>
      </c>
      <c r="D60" s="324">
        <f t="shared" si="1"/>
        <v>1207158.5227945647</v>
      </c>
      <c r="E60" s="324">
        <f t="shared" si="2"/>
        <v>5196178.9156203959</v>
      </c>
      <c r="F60" s="325">
        <f t="shared" si="3"/>
        <v>16990259.239356145</v>
      </c>
      <c r="G60" s="169"/>
      <c r="H60" s="252"/>
    </row>
    <row r="61" spans="1:8" ht="15.5" x14ac:dyDescent="0.35">
      <c r="A61" s="332">
        <v>16</v>
      </c>
      <c r="B61" s="332" t="s">
        <v>92</v>
      </c>
      <c r="C61" s="324">
        <f t="shared" si="0"/>
        <v>4071200.1991391769</v>
      </c>
      <c r="D61" s="324">
        <f t="shared" si="1"/>
        <v>437467.18521186378</v>
      </c>
      <c r="E61" s="324">
        <f t="shared" si="2"/>
        <v>2134864.2056424883</v>
      </c>
      <c r="F61" s="325">
        <f t="shared" si="3"/>
        <v>6643531.589993529</v>
      </c>
      <c r="G61" s="168"/>
      <c r="H61" s="252"/>
    </row>
    <row r="62" spans="1:8" ht="15.5" x14ac:dyDescent="0.35">
      <c r="A62" s="332">
        <v>17</v>
      </c>
      <c r="B62" s="332" t="s">
        <v>93</v>
      </c>
      <c r="C62" s="324">
        <f t="shared" si="0"/>
        <v>25010396.645528059</v>
      </c>
      <c r="D62" s="324">
        <f t="shared" si="1"/>
        <v>3103659.892183681</v>
      </c>
      <c r="E62" s="324">
        <f t="shared" si="2"/>
        <v>11479930.162417155</v>
      </c>
      <c r="F62" s="325">
        <f t="shared" si="3"/>
        <v>39593986.700128898</v>
      </c>
      <c r="G62" s="170"/>
      <c r="H62" s="252"/>
    </row>
    <row r="63" spans="1:8" ht="15.5" x14ac:dyDescent="0.35">
      <c r="A63" s="332">
        <v>18</v>
      </c>
      <c r="B63" s="332" t="s">
        <v>94</v>
      </c>
      <c r="C63" s="324">
        <f t="shared" si="0"/>
        <v>4234276.3696407918</v>
      </c>
      <c r="D63" s="324">
        <f t="shared" si="1"/>
        <v>1535711.241291618</v>
      </c>
      <c r="E63" s="324">
        <f t="shared" si="2"/>
        <v>3141875.623398379</v>
      </c>
      <c r="F63" s="325">
        <f t="shared" si="3"/>
        <v>8911863.2343307883</v>
      </c>
      <c r="G63" s="100"/>
      <c r="H63" s="252"/>
    </row>
    <row r="64" spans="1:8" ht="15.5" x14ac:dyDescent="0.35">
      <c r="A64" s="332">
        <v>19</v>
      </c>
      <c r="B64" s="332" t="s">
        <v>95</v>
      </c>
      <c r="C64" s="324">
        <f t="shared" si="0"/>
        <v>10555219.216985054</v>
      </c>
      <c r="D64" s="324">
        <f t="shared" si="1"/>
        <v>6793699.3527829256</v>
      </c>
      <c r="E64" s="324">
        <f t="shared" si="2"/>
        <v>6485153.5303479359</v>
      </c>
      <c r="F64" s="325">
        <f t="shared" si="3"/>
        <v>23834072.100115918</v>
      </c>
      <c r="G64" s="100"/>
      <c r="H64" s="252"/>
    </row>
    <row r="65" spans="1:8" ht="15.5" x14ac:dyDescent="0.35">
      <c r="A65" s="332"/>
      <c r="B65" s="332" t="s">
        <v>96</v>
      </c>
      <c r="C65" s="325">
        <f t="shared" si="0"/>
        <v>332253347.17437857</v>
      </c>
      <c r="D65" s="325">
        <f t="shared" si="1"/>
        <v>25557949.782644507</v>
      </c>
      <c r="E65" s="325">
        <f t="shared" si="2"/>
        <v>153347698.69586703</v>
      </c>
      <c r="F65" s="325">
        <f t="shared" si="3"/>
        <v>511158995.65289009</v>
      </c>
      <c r="G65" s="171"/>
      <c r="H65" s="285"/>
    </row>
    <row r="66" spans="1:8" ht="15.5" x14ac:dyDescent="0.35">
      <c r="A66" s="332"/>
      <c r="B66" s="114" t="s">
        <v>7</v>
      </c>
      <c r="C66" s="323">
        <f>C65/F65</f>
        <v>0.65</v>
      </c>
      <c r="D66" s="323">
        <f>D65/F65</f>
        <v>0.05</v>
      </c>
      <c r="E66" s="323">
        <f>E65/F65</f>
        <v>0.3</v>
      </c>
      <c r="F66" s="323">
        <f>SUM(C66:E66)</f>
        <v>1</v>
      </c>
      <c r="G66" s="171"/>
      <c r="H66" s="50"/>
    </row>
    <row r="67" spans="1:8" s="241" customFormat="1" ht="15.5" x14ac:dyDescent="0.35">
      <c r="A67" s="326"/>
      <c r="B67" s="327"/>
      <c r="C67" s="328"/>
      <c r="D67" s="328"/>
      <c r="E67" s="328"/>
      <c r="F67" s="329"/>
      <c r="G67" s="330"/>
      <c r="H67" s="331"/>
    </row>
    <row r="68" spans="1:8" ht="17" thickBot="1" x14ac:dyDescent="0.4">
      <c r="A68" s="340" t="s">
        <v>218</v>
      </c>
      <c r="B68" s="159"/>
      <c r="C68" s="159"/>
      <c r="D68" s="159"/>
      <c r="E68" s="159"/>
      <c r="F68" s="159"/>
      <c r="G68" s="171"/>
      <c r="H68" s="50"/>
    </row>
    <row r="69" spans="1:8" s="364" customFormat="1" ht="40.5" customHeight="1" thickTop="1" x14ac:dyDescent="0.35">
      <c r="A69" s="361" t="s">
        <v>70</v>
      </c>
      <c r="B69" s="361" t="s">
        <v>71</v>
      </c>
      <c r="C69" s="361" t="s">
        <v>183</v>
      </c>
      <c r="D69" s="361" t="s">
        <v>190</v>
      </c>
      <c r="E69" s="361" t="s">
        <v>214</v>
      </c>
      <c r="F69" s="361" t="s">
        <v>219</v>
      </c>
      <c r="G69" s="362"/>
      <c r="H69" s="363"/>
    </row>
    <row r="70" spans="1:8" ht="15.5" x14ac:dyDescent="0.35">
      <c r="A70" s="153">
        <v>31</v>
      </c>
      <c r="B70" s="153" t="s">
        <v>75</v>
      </c>
      <c r="C70" s="157">
        <f>C43/C17</f>
        <v>60.04277264418814</v>
      </c>
      <c r="D70" s="157">
        <f>D43/C17</f>
        <v>7.2933513435075564E-2</v>
      </c>
      <c r="E70" s="157">
        <f>E43/C17</f>
        <v>10.918940478176241</v>
      </c>
      <c r="F70" s="164">
        <f>SUM(C70:E70)</f>
        <v>71.034646635799461</v>
      </c>
      <c r="G70" s="171"/>
      <c r="H70" s="50"/>
    </row>
    <row r="71" spans="1:8" ht="15.5" x14ac:dyDescent="0.35">
      <c r="A71" s="153">
        <v>32</v>
      </c>
      <c r="B71" s="153" t="s">
        <v>76</v>
      </c>
      <c r="C71" s="157">
        <f t="shared" ref="C71:C92" si="4">C44/C18</f>
        <v>60.042772644188148</v>
      </c>
      <c r="D71" s="157">
        <f t="shared" ref="D71:D92" si="5">D44/C18</f>
        <v>6.5431141547124122E-2</v>
      </c>
      <c r="E71" s="157">
        <f t="shared" ref="E71:E92" si="6">E44/C18</f>
        <v>22.258759657343351</v>
      </c>
      <c r="F71" s="164">
        <f t="shared" ref="F71:F92" si="7">SUM(C71:E71)</f>
        <v>82.366963443078618</v>
      </c>
      <c r="G71" s="171"/>
      <c r="H71" s="50"/>
    </row>
    <row r="72" spans="1:8" ht="15.5" x14ac:dyDescent="0.35">
      <c r="A72" s="153">
        <v>33</v>
      </c>
      <c r="B72" s="153" t="s">
        <v>77</v>
      </c>
      <c r="C72" s="157">
        <f t="shared" si="4"/>
        <v>60.042772644188133</v>
      </c>
      <c r="D72" s="157">
        <f t="shared" si="5"/>
        <v>1.0935955369476698</v>
      </c>
      <c r="E72" s="157">
        <f t="shared" si="6"/>
        <v>22.444933788853724</v>
      </c>
      <c r="F72" s="164">
        <f t="shared" si="7"/>
        <v>83.581301969989525</v>
      </c>
      <c r="G72" s="171"/>
      <c r="H72" s="50"/>
    </row>
    <row r="73" spans="1:8" ht="15.5" x14ac:dyDescent="0.35">
      <c r="A73" s="153">
        <v>34</v>
      </c>
      <c r="B73" s="153" t="s">
        <v>78</v>
      </c>
      <c r="C73" s="157">
        <f t="shared" si="4"/>
        <v>60.04277264418814</v>
      </c>
      <c r="D73" s="157">
        <f t="shared" si="5"/>
        <v>3.7612450375748945</v>
      </c>
      <c r="E73" s="157">
        <f t="shared" si="6"/>
        <v>28.489188555515639</v>
      </c>
      <c r="F73" s="164">
        <f t="shared" si="7"/>
        <v>92.293206237278667</v>
      </c>
      <c r="G73" s="171"/>
      <c r="H73" s="50"/>
    </row>
    <row r="74" spans="1:8" ht="15.5" x14ac:dyDescent="0.35">
      <c r="A74" s="153">
        <v>35</v>
      </c>
      <c r="B74" s="153" t="s">
        <v>79</v>
      </c>
      <c r="C74" s="157">
        <f t="shared" si="4"/>
        <v>60.04277264418814</v>
      </c>
      <c r="D74" s="157">
        <f t="shared" si="5"/>
        <v>0.57151547404109637</v>
      </c>
      <c r="E74" s="157">
        <f t="shared" si="6"/>
        <v>28.348091015215637</v>
      </c>
      <c r="F74" s="164">
        <f t="shared" si="7"/>
        <v>88.96237913344487</v>
      </c>
      <c r="G74" s="171"/>
      <c r="H74" s="50"/>
    </row>
    <row r="75" spans="1:8" ht="15.5" x14ac:dyDescent="0.35">
      <c r="A75" s="153">
        <v>2</v>
      </c>
      <c r="B75" s="153" t="s">
        <v>80</v>
      </c>
      <c r="C75" s="157">
        <f t="shared" si="4"/>
        <v>60.04277264418814</v>
      </c>
      <c r="D75" s="157">
        <f t="shared" si="5"/>
        <v>2.8629614469917697</v>
      </c>
      <c r="E75" s="157">
        <f t="shared" si="6"/>
        <v>27.45827284615304</v>
      </c>
      <c r="F75" s="164">
        <f t="shared" si="7"/>
        <v>90.364006937332945</v>
      </c>
      <c r="G75" s="171"/>
      <c r="H75" s="50"/>
    </row>
    <row r="76" spans="1:8" ht="15.5" x14ac:dyDescent="0.35">
      <c r="A76" s="153">
        <v>4</v>
      </c>
      <c r="B76" s="153" t="s">
        <v>2</v>
      </c>
      <c r="C76" s="157">
        <f t="shared" si="4"/>
        <v>60.042772644188148</v>
      </c>
      <c r="D76" s="157">
        <f t="shared" si="5"/>
        <v>3.6599768208772518</v>
      </c>
      <c r="E76" s="157">
        <f t="shared" si="6"/>
        <v>39.606576396052084</v>
      </c>
      <c r="F76" s="164">
        <f t="shared" si="7"/>
        <v>103.30932586111749</v>
      </c>
      <c r="G76" s="171"/>
      <c r="H76" s="50"/>
    </row>
    <row r="77" spans="1:8" ht="15.5" x14ac:dyDescent="0.35">
      <c r="A77" s="153">
        <v>5</v>
      </c>
      <c r="B77" s="153" t="s">
        <v>81</v>
      </c>
      <c r="C77" s="157">
        <f t="shared" si="4"/>
        <v>60.04277264418814</v>
      </c>
      <c r="D77" s="157">
        <f t="shared" si="5"/>
        <v>2.2788059657184445</v>
      </c>
      <c r="E77" s="157">
        <f t="shared" si="6"/>
        <v>33.975505698246955</v>
      </c>
      <c r="F77" s="164">
        <f t="shared" si="7"/>
        <v>96.297084308153543</v>
      </c>
      <c r="G77" s="171"/>
      <c r="H77" s="50"/>
    </row>
    <row r="78" spans="1:8" ht="15.5" x14ac:dyDescent="0.35">
      <c r="A78" s="153">
        <v>6</v>
      </c>
      <c r="B78" s="153" t="s">
        <v>82</v>
      </c>
      <c r="C78" s="157">
        <f t="shared" si="4"/>
        <v>60.04277264418814</v>
      </c>
      <c r="D78" s="157">
        <f t="shared" si="5"/>
        <v>1.9759460415145285</v>
      </c>
      <c r="E78" s="157">
        <f t="shared" si="6"/>
        <v>27.525595053092381</v>
      </c>
      <c r="F78" s="164">
        <f t="shared" si="7"/>
        <v>89.54431373879504</v>
      </c>
      <c r="G78" s="171"/>
      <c r="H78" s="50"/>
    </row>
    <row r="79" spans="1:8" ht="15.5" x14ac:dyDescent="0.35">
      <c r="A79" s="153">
        <v>7</v>
      </c>
      <c r="B79" s="153" t="s">
        <v>83</v>
      </c>
      <c r="C79" s="157">
        <f t="shared" si="4"/>
        <v>60.04277264418814</v>
      </c>
      <c r="D79" s="157">
        <f t="shared" si="5"/>
        <v>2.2973635408349753</v>
      </c>
      <c r="E79" s="157">
        <f t="shared" si="6"/>
        <v>32.692618193592637</v>
      </c>
      <c r="F79" s="164">
        <f t="shared" si="7"/>
        <v>95.032754378615749</v>
      </c>
      <c r="G79" s="171"/>
      <c r="H79" s="50"/>
    </row>
    <row r="80" spans="1:8" ht="15.5" x14ac:dyDescent="0.35">
      <c r="A80" s="153">
        <v>8</v>
      </c>
      <c r="B80" s="153" t="s">
        <v>84</v>
      </c>
      <c r="C80" s="157">
        <f t="shared" si="4"/>
        <v>60.04277264418814</v>
      </c>
      <c r="D80" s="157">
        <f t="shared" si="5"/>
        <v>2.8726392663846223</v>
      </c>
      <c r="E80" s="157">
        <f t="shared" si="6"/>
        <v>40.409767967732364</v>
      </c>
      <c r="F80" s="164">
        <f t="shared" si="7"/>
        <v>103.32517987830514</v>
      </c>
      <c r="G80" s="171"/>
      <c r="H80" s="50"/>
    </row>
    <row r="81" spans="1:8" ht="15.5" x14ac:dyDescent="0.35">
      <c r="A81" s="153">
        <v>9</v>
      </c>
      <c r="B81" s="153" t="s">
        <v>85</v>
      </c>
      <c r="C81" s="157">
        <f t="shared" si="4"/>
        <v>60.04277264418814</v>
      </c>
      <c r="D81" s="157">
        <f t="shared" si="5"/>
        <v>3.710843714083536</v>
      </c>
      <c r="E81" s="157">
        <f t="shared" si="6"/>
        <v>39.524352631041801</v>
      </c>
      <c r="F81" s="164">
        <f t="shared" si="7"/>
        <v>103.27796898931348</v>
      </c>
      <c r="G81" s="171"/>
      <c r="H81" s="50"/>
    </row>
    <row r="82" spans="1:8" ht="15.5" x14ac:dyDescent="0.35">
      <c r="A82" s="153">
        <v>10</v>
      </c>
      <c r="B82" s="153" t="s">
        <v>86</v>
      </c>
      <c r="C82" s="157">
        <f t="shared" si="4"/>
        <v>60.04277264418814</v>
      </c>
      <c r="D82" s="157">
        <f t="shared" si="5"/>
        <v>8.8723739357718792</v>
      </c>
      <c r="E82" s="157">
        <f t="shared" si="6"/>
        <v>33.965628765788836</v>
      </c>
      <c r="F82" s="164">
        <f t="shared" si="7"/>
        <v>102.88077534574886</v>
      </c>
      <c r="G82" s="171"/>
      <c r="H82" s="50"/>
    </row>
    <row r="83" spans="1:8" ht="15.5" x14ac:dyDescent="0.35">
      <c r="A83" s="153">
        <v>11</v>
      </c>
      <c r="B83" s="153" t="s">
        <v>87</v>
      </c>
      <c r="C83" s="157">
        <f t="shared" si="4"/>
        <v>60.04277264418814</v>
      </c>
      <c r="D83" s="157">
        <f t="shared" si="5"/>
        <v>5.7602015524066861</v>
      </c>
      <c r="E83" s="157">
        <f t="shared" si="6"/>
        <v>30.410899978658975</v>
      </c>
      <c r="F83" s="164">
        <f t="shared" si="7"/>
        <v>96.213874175253807</v>
      </c>
      <c r="G83" s="171"/>
      <c r="H83" s="50"/>
    </row>
    <row r="84" spans="1:8" ht="15.5" x14ac:dyDescent="0.35">
      <c r="A84" s="153">
        <v>12</v>
      </c>
      <c r="B84" s="153" t="s">
        <v>88</v>
      </c>
      <c r="C84" s="157">
        <f t="shared" si="4"/>
        <v>60.04277264418814</v>
      </c>
      <c r="D84" s="157">
        <f t="shared" si="5"/>
        <v>9.5378902110407875</v>
      </c>
      <c r="E84" s="157">
        <f t="shared" si="6"/>
        <v>31.720797704627536</v>
      </c>
      <c r="F84" s="164">
        <f t="shared" si="7"/>
        <v>101.30146055985645</v>
      </c>
      <c r="G84" s="171"/>
      <c r="H84" s="50"/>
    </row>
    <row r="85" spans="1:8" ht="15.5" x14ac:dyDescent="0.35">
      <c r="A85" s="153">
        <v>13</v>
      </c>
      <c r="B85" s="153" t="s">
        <v>89</v>
      </c>
      <c r="C85" s="157">
        <f t="shared" si="4"/>
        <v>60.04277264418814</v>
      </c>
      <c r="D85" s="157">
        <f t="shared" si="5"/>
        <v>4.7236454116873228</v>
      </c>
      <c r="E85" s="157">
        <f t="shared" si="6"/>
        <v>28.239803079812969</v>
      </c>
      <c r="F85" s="164">
        <f t="shared" si="7"/>
        <v>93.006221135688435</v>
      </c>
      <c r="G85" s="171"/>
      <c r="H85" s="50"/>
    </row>
    <row r="86" spans="1:8" ht="15.5" x14ac:dyDescent="0.35">
      <c r="A86" s="153">
        <v>14</v>
      </c>
      <c r="B86" s="153" t="s">
        <v>90</v>
      </c>
      <c r="C86" s="157">
        <f t="shared" si="4"/>
        <v>60.042772644188148</v>
      </c>
      <c r="D86" s="157">
        <f t="shared" si="5"/>
        <v>5.0935327194266495</v>
      </c>
      <c r="E86" s="157">
        <f t="shared" si="6"/>
        <v>35.894187052428826</v>
      </c>
      <c r="F86" s="164">
        <f t="shared" si="7"/>
        <v>101.03049241604361</v>
      </c>
      <c r="G86" s="173"/>
      <c r="H86" s="52"/>
    </row>
    <row r="87" spans="1:8" ht="15.5" x14ac:dyDescent="0.35">
      <c r="A87" s="153">
        <v>15</v>
      </c>
      <c r="B87" s="153" t="s">
        <v>91</v>
      </c>
      <c r="C87" s="157">
        <f t="shared" si="4"/>
        <v>60.04277264418814</v>
      </c>
      <c r="D87" s="157">
        <f t="shared" si="5"/>
        <v>6.8462907436611484</v>
      </c>
      <c r="E87" s="157">
        <f t="shared" si="6"/>
        <v>29.469660314425209</v>
      </c>
      <c r="F87" s="164">
        <f t="shared" si="7"/>
        <v>96.358723702274503</v>
      </c>
      <c r="G87" s="172"/>
      <c r="H87" s="51"/>
    </row>
    <row r="88" spans="1:8" ht="15.5" x14ac:dyDescent="0.35">
      <c r="A88" s="153">
        <v>16</v>
      </c>
      <c r="B88" s="153" t="s">
        <v>92</v>
      </c>
      <c r="C88" s="157">
        <f t="shared" si="4"/>
        <v>60.04277264418814</v>
      </c>
      <c r="D88" s="157">
        <f t="shared" si="5"/>
        <v>6.4518425663574037</v>
      </c>
      <c r="E88" s="157">
        <f t="shared" si="6"/>
        <v>31.485350721074969</v>
      </c>
      <c r="F88" s="164">
        <f t="shared" si="7"/>
        <v>97.979965931620512</v>
      </c>
      <c r="G88" s="173"/>
      <c r="H88" s="52"/>
    </row>
    <row r="89" spans="1:8" ht="15.5" x14ac:dyDescent="0.35">
      <c r="A89" s="153">
        <v>17</v>
      </c>
      <c r="B89" s="153" t="s">
        <v>93</v>
      </c>
      <c r="C89" s="157">
        <f t="shared" si="4"/>
        <v>60.04277264418814</v>
      </c>
      <c r="D89" s="157">
        <f t="shared" si="5"/>
        <v>7.4509951966151897</v>
      </c>
      <c r="E89" s="157">
        <f t="shared" si="6"/>
        <v>27.560012201422552</v>
      </c>
      <c r="F89" s="164">
        <f t="shared" si="7"/>
        <v>95.053780042225881</v>
      </c>
      <c r="G89" s="173"/>
      <c r="H89" s="52"/>
    </row>
    <row r="90" spans="1:8" ht="15.5" x14ac:dyDescent="0.35">
      <c r="A90" s="153">
        <v>18</v>
      </c>
      <c r="B90" s="153" t="s">
        <v>94</v>
      </c>
      <c r="C90" s="157">
        <f t="shared" si="4"/>
        <v>60.04277264418814</v>
      </c>
      <c r="D90" s="157">
        <f t="shared" si="5"/>
        <v>21.776651512196622</v>
      </c>
      <c r="E90" s="157">
        <f t="shared" si="6"/>
        <v>44.552340769393219</v>
      </c>
      <c r="F90" s="164">
        <f t="shared" si="7"/>
        <v>126.371764925778</v>
      </c>
      <c r="G90" s="173"/>
      <c r="H90" s="52"/>
    </row>
    <row r="91" spans="1:8" ht="15.5" x14ac:dyDescent="0.35">
      <c r="A91" s="153">
        <v>19</v>
      </c>
      <c r="B91" s="153" t="s">
        <v>95</v>
      </c>
      <c r="C91" s="157">
        <f t="shared" si="4"/>
        <v>60.04277264418814</v>
      </c>
      <c r="D91" s="157">
        <f t="shared" si="5"/>
        <v>38.645577819522316</v>
      </c>
      <c r="E91" s="157">
        <f t="shared" si="6"/>
        <v>36.89043220994872</v>
      </c>
      <c r="F91" s="164">
        <f t="shared" si="7"/>
        <v>135.57878267365919</v>
      </c>
      <c r="G91" s="172"/>
      <c r="H91" s="51"/>
    </row>
    <row r="92" spans="1:8" ht="15.5" x14ac:dyDescent="0.35">
      <c r="A92" s="153"/>
      <c r="B92" s="153" t="s">
        <v>96</v>
      </c>
      <c r="C92" s="157">
        <f t="shared" si="4"/>
        <v>60.04277264418814</v>
      </c>
      <c r="D92" s="157">
        <f t="shared" si="5"/>
        <v>4.6186748187837035</v>
      </c>
      <c r="E92" s="157">
        <f t="shared" si="6"/>
        <v>27.712048912702219</v>
      </c>
      <c r="F92" s="164">
        <f t="shared" si="7"/>
        <v>92.373496375674065</v>
      </c>
      <c r="G92" s="100"/>
    </row>
    <row r="93" spans="1:8" ht="15.5" x14ac:dyDescent="0.35">
      <c r="A93" s="153"/>
      <c r="B93" s="345" t="s">
        <v>7</v>
      </c>
      <c r="C93" s="174">
        <v>0.64999999999999991</v>
      </c>
      <c r="D93" s="174">
        <v>5.000000000000001E-2</v>
      </c>
      <c r="E93" s="174">
        <v>0.30000000000000004</v>
      </c>
      <c r="F93" s="174">
        <v>1</v>
      </c>
      <c r="G93" s="100"/>
    </row>
    <row r="94" spans="1:8" ht="15.5" x14ac:dyDescent="0.35">
      <c r="A94" s="153"/>
      <c r="B94" s="161"/>
      <c r="C94" s="164"/>
      <c r="D94" s="164"/>
      <c r="E94" s="164"/>
      <c r="F94" s="164"/>
      <c r="G94" s="100"/>
    </row>
    <row r="95" spans="1:8" ht="15.5" x14ac:dyDescent="0.35">
      <c r="A95" s="100"/>
      <c r="B95" s="100"/>
      <c r="C95" s="100"/>
      <c r="D95" s="100"/>
      <c r="E95" s="100"/>
      <c r="F95" s="100"/>
      <c r="G95" s="100"/>
    </row>
  </sheetData>
  <mergeCells count="1">
    <mergeCell ref="A3:C3"/>
  </mergeCells>
  <pageMargins left="0.7" right="0.7" top="0.75" bottom="0.75" header="0.3" footer="0.3"/>
  <tableParts count="5">
    <tablePart r:id="rId1"/>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N57"/>
  <sheetViews>
    <sheetView zoomScale="44" zoomScaleNormal="100" workbookViewId="0"/>
  </sheetViews>
  <sheetFormatPr defaultRowHeight="14" x14ac:dyDescent="0.3"/>
  <cols>
    <col min="1" max="1" width="20.25" customWidth="1"/>
    <col min="2" max="2" width="16.58203125" customWidth="1"/>
    <col min="3" max="3" width="19.33203125" customWidth="1"/>
    <col min="4" max="4" width="33.58203125" customWidth="1"/>
    <col min="5" max="5" width="27.58203125" customWidth="1"/>
    <col min="6" max="6" width="20.58203125" customWidth="1"/>
    <col min="7" max="7" width="17.75" customWidth="1"/>
    <col min="8" max="8" width="14.08203125" customWidth="1"/>
    <col min="9" max="9" width="20.33203125" customWidth="1"/>
    <col min="10" max="10" width="25.25" customWidth="1"/>
    <col min="11" max="11" width="17.08203125" customWidth="1"/>
    <col min="12" max="12" width="18" customWidth="1"/>
    <col min="13" max="13" width="12.58203125" customWidth="1"/>
  </cols>
  <sheetData>
    <row r="1" spans="1:14" ht="18" x14ac:dyDescent="0.4">
      <c r="A1" s="366" t="s">
        <v>220</v>
      </c>
      <c r="B1" s="5"/>
      <c r="C1" s="5"/>
      <c r="D1" s="5"/>
      <c r="E1" s="5"/>
      <c r="F1" s="5"/>
      <c r="G1" s="5"/>
      <c r="H1" s="5"/>
      <c r="I1" s="5"/>
      <c r="J1" s="6"/>
      <c r="K1" s="5"/>
      <c r="L1" s="5"/>
      <c r="M1" s="5"/>
      <c r="N1" s="5"/>
    </row>
    <row r="2" spans="1:14" s="3" customFormat="1" ht="17" thickBot="1" x14ac:dyDescent="0.4">
      <c r="A2" s="340" t="s">
        <v>221</v>
      </c>
      <c r="B2" s="4"/>
      <c r="C2" s="4"/>
      <c r="D2" s="4"/>
      <c r="E2" s="7"/>
      <c r="F2" s="7"/>
      <c r="G2" s="7"/>
      <c r="H2" s="7"/>
      <c r="I2" s="7"/>
      <c r="J2" s="7"/>
      <c r="K2" s="2"/>
      <c r="L2" s="2"/>
      <c r="M2" s="2"/>
      <c r="N2" s="2"/>
    </row>
    <row r="3" spans="1:14" s="3" customFormat="1" ht="14.5" thickTop="1" x14ac:dyDescent="0.3">
      <c r="A3" s="287" t="s">
        <v>222</v>
      </c>
      <c r="B3" s="4"/>
      <c r="C3" s="7"/>
      <c r="D3" s="7"/>
      <c r="E3" s="7"/>
      <c r="F3" s="7"/>
      <c r="G3" s="7"/>
      <c r="H3" s="7"/>
      <c r="I3" s="7"/>
      <c r="J3" s="7"/>
      <c r="K3" s="2"/>
      <c r="L3" s="2"/>
      <c r="M3" s="2"/>
      <c r="N3" s="2"/>
    </row>
    <row r="4" spans="1:14" s="3" customFormat="1" ht="14.5" x14ac:dyDescent="0.35">
      <c r="A4" s="358" t="s">
        <v>223</v>
      </c>
      <c r="B4" s="4"/>
      <c r="C4" s="7"/>
      <c r="D4" s="7"/>
      <c r="E4" s="7"/>
      <c r="F4" s="7"/>
      <c r="G4" s="7"/>
      <c r="H4" s="7"/>
      <c r="I4" s="7"/>
      <c r="J4" s="7"/>
      <c r="K4" s="2"/>
      <c r="L4" s="2"/>
      <c r="M4" s="2"/>
      <c r="N4" s="2"/>
    </row>
    <row r="5" spans="1:14" s="3" customFormat="1" ht="62.5" customHeight="1" x14ac:dyDescent="0.3">
      <c r="A5" s="315" t="s">
        <v>70</v>
      </c>
      <c r="B5" s="315" t="s">
        <v>71</v>
      </c>
      <c r="C5" s="320" t="s">
        <v>167</v>
      </c>
      <c r="D5" s="19" t="s">
        <v>201</v>
      </c>
      <c r="E5" s="19" t="s">
        <v>224</v>
      </c>
      <c r="F5" s="19" t="s">
        <v>200</v>
      </c>
      <c r="G5" s="19" t="s">
        <v>225</v>
      </c>
      <c r="H5" s="19" t="s">
        <v>190</v>
      </c>
      <c r="I5" s="19" t="s">
        <v>202</v>
      </c>
      <c r="J5" s="321" t="s">
        <v>226</v>
      </c>
      <c r="K5" s="286"/>
      <c r="L5" s="2"/>
      <c r="M5" s="2"/>
      <c r="N5" s="2"/>
    </row>
    <row r="6" spans="1:14" s="3" customFormat="1" x14ac:dyDescent="0.3">
      <c r="A6" s="318">
        <v>31</v>
      </c>
      <c r="B6" s="22" t="s">
        <v>75</v>
      </c>
      <c r="C6" s="211">
        <v>664028</v>
      </c>
      <c r="D6" s="212">
        <v>36748</v>
      </c>
      <c r="E6" s="22"/>
      <c r="F6" s="211">
        <v>121684</v>
      </c>
      <c r="G6" s="211">
        <v>214.42</v>
      </c>
      <c r="H6" s="213">
        <f>C6/G6</f>
        <v>3096.8566365077886</v>
      </c>
      <c r="I6" s="290">
        <f>$H$28/H6</f>
        <v>5.9087099195243888E-3</v>
      </c>
      <c r="J6" s="211"/>
      <c r="K6" s="8"/>
      <c r="L6" s="2"/>
      <c r="M6" s="2"/>
      <c r="N6" s="2"/>
    </row>
    <row r="7" spans="1:14" s="3" customFormat="1" x14ac:dyDescent="0.3">
      <c r="A7" s="319">
        <v>32</v>
      </c>
      <c r="B7" s="27" t="s">
        <v>76</v>
      </c>
      <c r="C7" s="23">
        <v>280495</v>
      </c>
      <c r="D7" s="214">
        <v>5914</v>
      </c>
      <c r="E7" s="27"/>
      <c r="F7" s="23">
        <v>65771</v>
      </c>
      <c r="G7" s="23">
        <v>269.01</v>
      </c>
      <c r="H7" s="215">
        <f t="shared" ref="H7:H28" si="0">C7/G7</f>
        <v>1042.6935801643062</v>
      </c>
      <c r="I7" s="291">
        <f t="shared" ref="I7:I28" si="1">$H$28/H7</f>
        <v>1.7549189786509538E-2</v>
      </c>
      <c r="J7" s="23"/>
      <c r="K7" s="8"/>
      <c r="L7" s="2"/>
      <c r="M7" s="2"/>
      <c r="N7" s="2"/>
    </row>
    <row r="8" spans="1:14" s="3" customFormat="1" x14ac:dyDescent="0.3">
      <c r="A8" s="319">
        <v>33</v>
      </c>
      <c r="B8" s="27" t="s">
        <v>77</v>
      </c>
      <c r="C8" s="23">
        <v>486346</v>
      </c>
      <c r="D8" s="214">
        <v>56952</v>
      </c>
      <c r="E8" s="27"/>
      <c r="F8" s="23">
        <v>79773</v>
      </c>
      <c r="G8" s="23">
        <v>4248.38</v>
      </c>
      <c r="H8" s="215">
        <f t="shared" si="0"/>
        <v>114.47798925708152</v>
      </c>
      <c r="I8" s="291">
        <f t="shared" si="1"/>
        <v>0.15984232118530664</v>
      </c>
      <c r="J8" s="23"/>
      <c r="K8" s="8"/>
      <c r="L8" s="2"/>
      <c r="M8" s="2"/>
      <c r="N8" s="2"/>
    </row>
    <row r="9" spans="1:14" s="3" customFormat="1" x14ac:dyDescent="0.3">
      <c r="A9" s="319">
        <v>34</v>
      </c>
      <c r="B9" s="27" t="s">
        <v>78</v>
      </c>
      <c r="C9" s="23">
        <v>98972</v>
      </c>
      <c r="D9" s="214">
        <v>27734</v>
      </c>
      <c r="E9" s="27"/>
      <c r="F9" s="23">
        <v>6652</v>
      </c>
      <c r="G9" s="23">
        <v>2701.9</v>
      </c>
      <c r="H9" s="215">
        <f t="shared" si="0"/>
        <v>36.630519264221469</v>
      </c>
      <c r="I9" s="291">
        <f t="shared" si="1"/>
        <v>0.49954048959800934</v>
      </c>
      <c r="J9" s="23"/>
      <c r="K9" s="8"/>
      <c r="L9" s="2"/>
      <c r="M9" s="2"/>
      <c r="N9" s="2"/>
    </row>
    <row r="10" spans="1:14" s="3" customFormat="1" x14ac:dyDescent="0.3">
      <c r="A10" s="319">
        <v>35</v>
      </c>
      <c r="B10" s="27" t="s">
        <v>79</v>
      </c>
      <c r="C10" s="23">
        <v>203192</v>
      </c>
      <c r="D10" s="214"/>
      <c r="E10" s="27"/>
      <c r="F10" s="23">
        <v>13918</v>
      </c>
      <c r="G10" s="23">
        <v>1669.04</v>
      </c>
      <c r="H10" s="215">
        <f t="shared" si="0"/>
        <v>121.74183962038057</v>
      </c>
      <c r="I10" s="291">
        <f t="shared" si="1"/>
        <v>0.1503051669379834</v>
      </c>
      <c r="J10" s="23"/>
      <c r="K10" s="9"/>
      <c r="L10" s="2"/>
      <c r="M10" s="2"/>
      <c r="N10" s="2"/>
    </row>
    <row r="11" spans="1:14" s="3" customFormat="1" x14ac:dyDescent="0.3">
      <c r="A11" s="27">
        <v>2</v>
      </c>
      <c r="B11" s="27" t="s">
        <v>80</v>
      </c>
      <c r="C11" s="23">
        <v>485567</v>
      </c>
      <c r="D11" s="214">
        <v>27525</v>
      </c>
      <c r="E11" s="27"/>
      <c r="F11" s="23">
        <v>43225</v>
      </c>
      <c r="G11" s="23">
        <v>10667.89</v>
      </c>
      <c r="H11" s="215">
        <f t="shared" si="0"/>
        <v>45.516686055068064</v>
      </c>
      <c r="I11" s="291">
        <f t="shared" si="1"/>
        <v>0.40201581251632146</v>
      </c>
      <c r="J11" s="23">
        <v>22195</v>
      </c>
      <c r="K11" s="8"/>
      <c r="L11" s="2"/>
      <c r="M11" s="2"/>
      <c r="N11" s="2"/>
    </row>
    <row r="12" spans="1:14" s="3" customFormat="1" x14ac:dyDescent="0.3">
      <c r="A12" s="27">
        <v>4</v>
      </c>
      <c r="B12" s="27" t="s">
        <v>2</v>
      </c>
      <c r="C12" s="23">
        <v>212556</v>
      </c>
      <c r="D12" s="214"/>
      <c r="E12" s="27"/>
      <c r="F12" s="23">
        <v>9675</v>
      </c>
      <c r="G12" s="23">
        <v>7822.97</v>
      </c>
      <c r="H12" s="215">
        <f t="shared" si="0"/>
        <v>27.170754841192029</v>
      </c>
      <c r="I12" s="291">
        <f t="shared" si="1"/>
        <v>0.67346040382129191</v>
      </c>
      <c r="J12" s="23"/>
      <c r="K12" s="8"/>
      <c r="L12" s="2"/>
      <c r="M12" s="2"/>
      <c r="N12" s="2"/>
    </row>
    <row r="13" spans="1:14" s="3" customFormat="1" x14ac:dyDescent="0.3">
      <c r="A13" s="27">
        <v>5</v>
      </c>
      <c r="B13" s="27" t="s">
        <v>81</v>
      </c>
      <c r="C13" s="23">
        <v>169537</v>
      </c>
      <c r="D13" s="214"/>
      <c r="E13" s="27"/>
      <c r="F13" s="23">
        <v>8297</v>
      </c>
      <c r="G13" s="23">
        <v>5199.25</v>
      </c>
      <c r="H13" s="215">
        <f t="shared" si="0"/>
        <v>32.60797230369765</v>
      </c>
      <c r="I13" s="291">
        <f t="shared" si="1"/>
        <v>0.56116422563949231</v>
      </c>
      <c r="J13" s="23"/>
      <c r="K13" s="8"/>
      <c r="L13" s="2"/>
      <c r="M13" s="2"/>
      <c r="N13" s="2"/>
    </row>
    <row r="14" spans="1:14" s="3" customFormat="1" x14ac:dyDescent="0.3">
      <c r="A14" s="27">
        <v>6</v>
      </c>
      <c r="B14" s="27" t="s">
        <v>82</v>
      </c>
      <c r="C14" s="23">
        <v>532671</v>
      </c>
      <c r="D14" s="214"/>
      <c r="E14" s="27"/>
      <c r="F14" s="23">
        <v>31810</v>
      </c>
      <c r="G14" s="23">
        <v>13249.22</v>
      </c>
      <c r="H14" s="215">
        <f t="shared" si="0"/>
        <v>40.203951628850604</v>
      </c>
      <c r="I14" s="291">
        <f t="shared" si="1"/>
        <v>0.45514002445340324</v>
      </c>
      <c r="J14" s="23"/>
      <c r="K14" s="8"/>
      <c r="L14" s="2"/>
      <c r="M14" s="2"/>
      <c r="N14" s="2"/>
    </row>
    <row r="15" spans="1:14" s="3" customFormat="1" x14ac:dyDescent="0.3">
      <c r="A15" s="27">
        <v>7</v>
      </c>
      <c r="B15" s="27" t="s">
        <v>83</v>
      </c>
      <c r="C15" s="23">
        <v>204528</v>
      </c>
      <c r="D15" s="214"/>
      <c r="E15" s="27"/>
      <c r="F15" s="23">
        <v>12779</v>
      </c>
      <c r="G15" s="23">
        <v>5714.65</v>
      </c>
      <c r="H15" s="215">
        <f t="shared" si="0"/>
        <v>35.790118379953277</v>
      </c>
      <c r="I15" s="291">
        <f t="shared" si="1"/>
        <v>0.51127038288109716</v>
      </c>
      <c r="J15" s="23"/>
      <c r="K15" s="8"/>
      <c r="L15" s="2"/>
      <c r="M15" s="2"/>
      <c r="N15" s="2"/>
    </row>
    <row r="16" spans="1:14" s="3" customFormat="1" x14ac:dyDescent="0.3">
      <c r="A16" s="27">
        <v>8</v>
      </c>
      <c r="B16" s="27" t="s">
        <v>84</v>
      </c>
      <c r="C16" s="23">
        <v>159488</v>
      </c>
      <c r="D16" s="214">
        <v>1199</v>
      </c>
      <c r="E16" s="27"/>
      <c r="F16" s="23">
        <v>10395</v>
      </c>
      <c r="G16" s="23">
        <v>4559.38</v>
      </c>
      <c r="H16" s="215">
        <f t="shared" si="0"/>
        <v>34.980194675591854</v>
      </c>
      <c r="I16" s="291">
        <f t="shared" si="1"/>
        <v>0.52310822444469152</v>
      </c>
      <c r="J16" s="23"/>
      <c r="K16" s="8"/>
      <c r="L16" s="2"/>
      <c r="M16" s="2"/>
      <c r="N16" s="2"/>
    </row>
    <row r="17" spans="1:14" s="3" customFormat="1" x14ac:dyDescent="0.3">
      <c r="A17" s="27">
        <v>9</v>
      </c>
      <c r="B17" s="27" t="s">
        <v>85</v>
      </c>
      <c r="C17" s="23">
        <v>125353</v>
      </c>
      <c r="D17" s="214"/>
      <c r="E17" s="27"/>
      <c r="F17" s="23">
        <v>9250</v>
      </c>
      <c r="G17" s="23">
        <v>5326.37</v>
      </c>
      <c r="H17" s="215">
        <f t="shared" si="0"/>
        <v>23.534414620088352</v>
      </c>
      <c r="I17" s="291">
        <f t="shared" si="1"/>
        <v>0.77751785301935883</v>
      </c>
      <c r="J17" s="23"/>
      <c r="K17" s="8"/>
      <c r="L17" s="2"/>
      <c r="M17" s="2"/>
      <c r="N17" s="2"/>
    </row>
    <row r="18" spans="1:14" s="3" customFormat="1" x14ac:dyDescent="0.3">
      <c r="A18" s="27">
        <v>10</v>
      </c>
      <c r="B18" s="27" t="s">
        <v>86</v>
      </c>
      <c r="C18" s="23">
        <v>130451</v>
      </c>
      <c r="D18" s="214"/>
      <c r="E18" s="27"/>
      <c r="F18" s="23">
        <v>5121</v>
      </c>
      <c r="G18" s="23">
        <v>12651.95</v>
      </c>
      <c r="H18" s="215">
        <f t="shared" si="0"/>
        <v>10.310742612798817</v>
      </c>
      <c r="I18" s="291">
        <f t="shared" si="1"/>
        <v>1.774695404069587</v>
      </c>
      <c r="J18" s="23">
        <v>5712</v>
      </c>
      <c r="K18" s="8"/>
      <c r="L18" s="2"/>
      <c r="M18" s="2"/>
      <c r="N18" s="2"/>
    </row>
    <row r="19" spans="1:14" s="3" customFormat="1" x14ac:dyDescent="0.3">
      <c r="A19" s="27">
        <v>11</v>
      </c>
      <c r="B19" s="27" t="s">
        <v>87</v>
      </c>
      <c r="C19" s="23">
        <v>247689</v>
      </c>
      <c r="D19" s="214"/>
      <c r="E19" s="27"/>
      <c r="F19" s="23">
        <v>9190</v>
      </c>
      <c r="G19" s="23">
        <v>17345.53</v>
      </c>
      <c r="H19" s="215">
        <f t="shared" si="0"/>
        <v>14.27970203274273</v>
      </c>
      <c r="I19" s="291">
        <f t="shared" si="1"/>
        <v>1.2814292262906477</v>
      </c>
      <c r="J19" s="23"/>
      <c r="K19" s="8"/>
      <c r="L19" s="2"/>
      <c r="M19" s="2"/>
      <c r="N19" s="2"/>
    </row>
    <row r="20" spans="1:14" s="3" customFormat="1" x14ac:dyDescent="0.3">
      <c r="A20" s="27">
        <v>12</v>
      </c>
      <c r="B20" s="27" t="s">
        <v>88</v>
      </c>
      <c r="C20" s="23">
        <v>162540</v>
      </c>
      <c r="D20" s="214"/>
      <c r="E20" s="27"/>
      <c r="F20" s="23">
        <v>7880</v>
      </c>
      <c r="G20" s="23">
        <v>18793.14</v>
      </c>
      <c r="H20" s="215">
        <f t="shared" si="0"/>
        <v>8.6489006094777139</v>
      </c>
      <c r="I20" s="291">
        <f t="shared" si="1"/>
        <v>2.115694046411698</v>
      </c>
      <c r="J20" s="23"/>
      <c r="K20" s="8"/>
      <c r="L20" s="2"/>
      <c r="M20" s="2"/>
      <c r="N20" s="2"/>
    </row>
    <row r="21" spans="1:14" s="3" customFormat="1" x14ac:dyDescent="0.3">
      <c r="A21" s="27">
        <v>13</v>
      </c>
      <c r="B21" s="27" t="s">
        <v>89</v>
      </c>
      <c r="C21" s="23">
        <v>272437</v>
      </c>
      <c r="D21" s="214"/>
      <c r="E21" s="27"/>
      <c r="F21" s="23">
        <v>11002</v>
      </c>
      <c r="G21" s="23">
        <v>16042.57</v>
      </c>
      <c r="H21" s="215">
        <f t="shared" si="0"/>
        <v>16.982129421906841</v>
      </c>
      <c r="I21" s="291">
        <f t="shared" si="1"/>
        <v>1.0775107804721855</v>
      </c>
      <c r="J21" s="23"/>
      <c r="K21" s="8"/>
      <c r="L21" s="2"/>
      <c r="M21" s="2"/>
      <c r="N21" s="2"/>
    </row>
    <row r="22" spans="1:14" s="3" customFormat="1" x14ac:dyDescent="0.3">
      <c r="A22" s="27">
        <v>14</v>
      </c>
      <c r="B22" s="27" t="s">
        <v>90</v>
      </c>
      <c r="C22" s="23">
        <v>190774</v>
      </c>
      <c r="D22" s="214"/>
      <c r="E22" s="27"/>
      <c r="F22" s="23">
        <v>5426</v>
      </c>
      <c r="G22" s="23">
        <v>13798.45</v>
      </c>
      <c r="H22" s="215">
        <f t="shared" si="0"/>
        <v>13.825755791411353</v>
      </c>
      <c r="I22" s="291">
        <f t="shared" si="1"/>
        <v>1.3235028741680512</v>
      </c>
      <c r="J22" s="23"/>
      <c r="K22" s="8"/>
      <c r="L22" s="2"/>
      <c r="M22" s="2"/>
      <c r="N22" s="2"/>
    </row>
    <row r="23" spans="1:14" s="3" customFormat="1" x14ac:dyDescent="0.3">
      <c r="A23" s="27">
        <v>15</v>
      </c>
      <c r="B23" s="27" t="s">
        <v>91</v>
      </c>
      <c r="C23" s="23">
        <v>176323</v>
      </c>
      <c r="D23" s="214">
        <v>88933</v>
      </c>
      <c r="E23" s="27"/>
      <c r="F23" s="23">
        <v>14836</v>
      </c>
      <c r="G23" s="23">
        <v>7402.91</v>
      </c>
      <c r="H23" s="215">
        <f t="shared" si="0"/>
        <v>23.818066138856206</v>
      </c>
      <c r="I23" s="291">
        <f t="shared" si="1"/>
        <v>0.76825832209890887</v>
      </c>
      <c r="J23" s="23">
        <v>5440</v>
      </c>
      <c r="K23" s="8"/>
      <c r="L23" s="2"/>
      <c r="M23" s="2"/>
      <c r="N23" s="2"/>
    </row>
    <row r="24" spans="1:14" s="3" customFormat="1" x14ac:dyDescent="0.3">
      <c r="A24" s="27">
        <v>16</v>
      </c>
      <c r="B24" s="27" t="s">
        <v>92</v>
      </c>
      <c r="C24" s="23">
        <v>67805</v>
      </c>
      <c r="D24" s="214">
        <v>6047</v>
      </c>
      <c r="E24" s="27"/>
      <c r="F24" s="23">
        <v>2446</v>
      </c>
      <c r="G24" s="23">
        <v>5020.4399999999996</v>
      </c>
      <c r="H24" s="215">
        <f t="shared" si="0"/>
        <v>13.505788337277211</v>
      </c>
      <c r="I24" s="291">
        <f t="shared" si="1"/>
        <v>1.3548581593695772</v>
      </c>
      <c r="J24" s="23"/>
      <c r="K24" s="8"/>
      <c r="L24" s="2"/>
      <c r="M24" s="2"/>
      <c r="N24" s="2"/>
    </row>
    <row r="25" spans="1:14" s="3" customFormat="1" x14ac:dyDescent="0.3">
      <c r="A25" s="27">
        <v>17</v>
      </c>
      <c r="B25" s="27" t="s">
        <v>93</v>
      </c>
      <c r="C25" s="23">
        <v>416543</v>
      </c>
      <c r="D25" s="214"/>
      <c r="E25" s="27"/>
      <c r="F25" s="23">
        <v>15227</v>
      </c>
      <c r="G25" s="23">
        <v>36830.22</v>
      </c>
      <c r="H25" s="215">
        <f t="shared" si="0"/>
        <v>11.309815689398542</v>
      </c>
      <c r="I25" s="291">
        <f t="shared" si="1"/>
        <v>1.6179244675605866</v>
      </c>
      <c r="J25" s="23">
        <v>946</v>
      </c>
      <c r="K25" s="8"/>
      <c r="L25" s="2"/>
      <c r="M25" s="2"/>
      <c r="N25" s="2"/>
    </row>
    <row r="26" spans="1:14" s="3" customFormat="1" x14ac:dyDescent="0.3">
      <c r="A26" s="27">
        <v>18</v>
      </c>
      <c r="B26" s="27" t="s">
        <v>94</v>
      </c>
      <c r="C26" s="23">
        <v>70521</v>
      </c>
      <c r="D26" s="214"/>
      <c r="E26" s="27"/>
      <c r="F26" s="23">
        <v>2876</v>
      </c>
      <c r="G26" s="23">
        <v>20198.169999999998</v>
      </c>
      <c r="H26" s="215">
        <f t="shared" si="0"/>
        <v>3.4914549189357258</v>
      </c>
      <c r="I26" s="291">
        <f t="shared" si="1"/>
        <v>5.2409175980585996</v>
      </c>
      <c r="J26" s="23"/>
      <c r="K26" s="8"/>
      <c r="L26" s="2"/>
      <c r="M26" s="2"/>
      <c r="N26" s="2"/>
    </row>
    <row r="27" spans="1:14" s="3" customFormat="1" x14ac:dyDescent="0.3">
      <c r="A27" s="27">
        <v>19</v>
      </c>
      <c r="B27" s="27" t="s">
        <v>95</v>
      </c>
      <c r="C27" s="23">
        <v>175795</v>
      </c>
      <c r="D27" s="214"/>
      <c r="E27" s="23">
        <v>1558</v>
      </c>
      <c r="F27" s="23">
        <v>5853</v>
      </c>
      <c r="G27" s="23">
        <v>92683.24</v>
      </c>
      <c r="H27" s="215">
        <f t="shared" si="0"/>
        <v>1.8967291173679297</v>
      </c>
      <c r="I27" s="291">
        <f t="shared" si="1"/>
        <v>9.6473594251935317</v>
      </c>
      <c r="J27" s="23"/>
      <c r="K27" s="8"/>
      <c r="L27" s="2"/>
      <c r="M27" s="2"/>
      <c r="N27" s="2"/>
    </row>
    <row r="28" spans="1:14" s="3" customFormat="1" x14ac:dyDescent="0.3">
      <c r="A28" s="27"/>
      <c r="B28" s="30" t="s">
        <v>96</v>
      </c>
      <c r="C28" s="31">
        <v>5533611</v>
      </c>
      <c r="D28" s="31">
        <v>251052</v>
      </c>
      <c r="E28" s="31">
        <v>1558</v>
      </c>
      <c r="F28" s="31">
        <v>493086</v>
      </c>
      <c r="G28" s="31">
        <v>302409.09999999998</v>
      </c>
      <c r="H28" s="289">
        <f t="shared" si="0"/>
        <v>18.298427527478506</v>
      </c>
      <c r="I28" s="292">
        <f t="shared" si="1"/>
        <v>1</v>
      </c>
      <c r="J28" s="31">
        <f>SUM(J6:J27)</f>
        <v>34293</v>
      </c>
      <c r="K28" s="8"/>
      <c r="L28" s="8"/>
      <c r="M28" s="8"/>
      <c r="N28" s="8"/>
    </row>
    <row r="29" spans="1:14" s="3" customFormat="1" x14ac:dyDescent="0.3">
      <c r="A29" s="216"/>
      <c r="B29" s="216"/>
      <c r="C29" s="217"/>
      <c r="D29" s="216"/>
      <c r="E29" s="216"/>
      <c r="F29" s="216"/>
      <c r="G29" s="216"/>
      <c r="H29" s="218"/>
      <c r="I29" s="217"/>
      <c r="J29" s="219"/>
      <c r="K29" s="8"/>
      <c r="L29" s="8"/>
      <c r="M29" s="8"/>
      <c r="N29" s="8"/>
    </row>
    <row r="30" spans="1:14" s="3" customFormat="1" ht="17" thickBot="1" x14ac:dyDescent="0.4">
      <c r="A30" s="346" t="s">
        <v>227</v>
      </c>
      <c r="B30" s="221"/>
      <c r="C30" s="222"/>
      <c r="D30" s="221"/>
      <c r="E30" s="221"/>
      <c r="F30" s="225"/>
      <c r="G30" s="221"/>
      <c r="H30" s="223"/>
      <c r="I30" s="222"/>
      <c r="J30" s="224"/>
      <c r="K30" s="220"/>
      <c r="L30" s="220"/>
      <c r="M30" s="220"/>
      <c r="N30" s="2"/>
    </row>
    <row r="31" spans="1:14" s="3" customFormat="1" ht="14.5" thickTop="1" x14ac:dyDescent="0.3">
      <c r="A31" s="288" t="s">
        <v>228</v>
      </c>
      <c r="B31" s="221"/>
      <c r="C31" s="222"/>
      <c r="D31" s="221"/>
      <c r="E31" s="221"/>
      <c r="F31" s="221"/>
      <c r="G31" s="221"/>
      <c r="H31" s="223"/>
      <c r="I31" s="222"/>
      <c r="J31" s="224"/>
      <c r="K31" s="220"/>
      <c r="L31" s="220"/>
      <c r="M31" s="220"/>
      <c r="N31" s="2"/>
    </row>
    <row r="32" spans="1:14" s="3" customFormat="1" x14ac:dyDescent="0.3">
      <c r="A32" s="315" t="s">
        <v>70</v>
      </c>
      <c r="B32" s="315" t="s">
        <v>71</v>
      </c>
      <c r="C32" s="315" t="s">
        <v>72</v>
      </c>
      <c r="D32" s="316" t="s">
        <v>229</v>
      </c>
      <c r="E32" s="317" t="s">
        <v>190</v>
      </c>
      <c r="F32" s="315" t="s">
        <v>202</v>
      </c>
      <c r="G32" s="316" t="s">
        <v>230</v>
      </c>
      <c r="H32" s="316" t="s">
        <v>231</v>
      </c>
      <c r="I32" s="316" t="s">
        <v>232</v>
      </c>
      <c r="J32" s="316" t="s">
        <v>233</v>
      </c>
      <c r="K32" s="316" t="s">
        <v>234</v>
      </c>
      <c r="L32" s="315" t="s">
        <v>235</v>
      </c>
      <c r="M32" s="315" t="s">
        <v>216</v>
      </c>
      <c r="N32" s="2"/>
    </row>
    <row r="33" spans="1:14" s="3" customFormat="1" x14ac:dyDescent="0.3">
      <c r="A33" s="21">
        <v>31</v>
      </c>
      <c r="B33" s="22" t="s">
        <v>75</v>
      </c>
      <c r="C33" s="211">
        <f>C6</f>
        <v>664028</v>
      </c>
      <c r="D33" s="337">
        <v>715.48</v>
      </c>
      <c r="E33" s="305">
        <f t="shared" ref="E33:E55" si="2">C33/D33</f>
        <v>928.08743780399175</v>
      </c>
      <c r="F33" s="306">
        <f t="shared" ref="F33:F55" si="3">$E$55/E33</f>
        <v>1.5791004194203501E-2</v>
      </c>
      <c r="G33" s="22">
        <v>119</v>
      </c>
      <c r="H33" s="22">
        <v>60</v>
      </c>
      <c r="I33" s="307">
        <v>1</v>
      </c>
      <c r="J33" s="307">
        <v>0</v>
      </c>
      <c r="K33" s="22">
        <v>180</v>
      </c>
      <c r="L33" s="22">
        <f t="shared" ref="L33:L55" si="4">K33/C33</f>
        <v>2.7107290656418101E-4</v>
      </c>
      <c r="M33" s="313">
        <f t="shared" ref="M33:M55" si="5">L33/$L$55</f>
        <v>0.39401418901117002</v>
      </c>
      <c r="N33" s="2"/>
    </row>
    <row r="34" spans="1:14" s="3" customFormat="1" x14ac:dyDescent="0.3">
      <c r="A34" s="26">
        <v>32</v>
      </c>
      <c r="B34" s="27" t="s">
        <v>76</v>
      </c>
      <c r="C34" s="23">
        <f t="shared" ref="C34:C55" si="6">C7</f>
        <v>280495</v>
      </c>
      <c r="D34" s="338">
        <v>271.14</v>
      </c>
      <c r="E34" s="308">
        <f t="shared" si="2"/>
        <v>1034.5024710481671</v>
      </c>
      <c r="F34" s="309">
        <f t="shared" si="3"/>
        <v>1.4166648251793349E-2</v>
      </c>
      <c r="G34" s="27">
        <v>44</v>
      </c>
      <c r="H34" s="27">
        <v>105</v>
      </c>
      <c r="I34" s="310">
        <v>1</v>
      </c>
      <c r="J34" s="310">
        <v>5</v>
      </c>
      <c r="K34" s="27">
        <v>155</v>
      </c>
      <c r="L34" s="27">
        <f t="shared" si="4"/>
        <v>5.5259452040143321E-4</v>
      </c>
      <c r="M34" s="314">
        <f t="shared" si="5"/>
        <v>0.80321594868218948</v>
      </c>
      <c r="N34" s="2"/>
    </row>
    <row r="35" spans="1:14" s="3" customFormat="1" x14ac:dyDescent="0.3">
      <c r="A35" s="26">
        <v>33</v>
      </c>
      <c r="B35" s="27" t="s">
        <v>77</v>
      </c>
      <c r="C35" s="23">
        <f t="shared" si="6"/>
        <v>486346</v>
      </c>
      <c r="D35" s="338">
        <v>7857.5299999999988</v>
      </c>
      <c r="E35" s="308">
        <f t="shared" si="2"/>
        <v>61.895532056511406</v>
      </c>
      <c r="F35" s="309">
        <f t="shared" si="3"/>
        <v>0.23677690676557753</v>
      </c>
      <c r="G35" s="27">
        <v>54</v>
      </c>
      <c r="H35" s="27">
        <v>211</v>
      </c>
      <c r="I35" s="310">
        <v>0</v>
      </c>
      <c r="J35" s="310">
        <v>6</v>
      </c>
      <c r="K35" s="27">
        <v>271</v>
      </c>
      <c r="L35" s="27">
        <f t="shared" si="4"/>
        <v>5.5721646728872033E-4</v>
      </c>
      <c r="M35" s="314">
        <f t="shared" si="5"/>
        <v>0.80993411420278516</v>
      </c>
      <c r="N35" s="2"/>
    </row>
    <row r="36" spans="1:14" s="3" customFormat="1" x14ac:dyDescent="0.3">
      <c r="A36" s="26">
        <v>34</v>
      </c>
      <c r="B36" s="27" t="s">
        <v>78</v>
      </c>
      <c r="C36" s="23">
        <f t="shared" si="6"/>
        <v>98972</v>
      </c>
      <c r="D36" s="338">
        <v>5499.56</v>
      </c>
      <c r="E36" s="308">
        <f t="shared" si="2"/>
        <v>17.996348798812996</v>
      </c>
      <c r="F36" s="309">
        <f t="shared" si="3"/>
        <v>0.81435588889658883</v>
      </c>
      <c r="G36" s="27">
        <v>5</v>
      </c>
      <c r="H36" s="27">
        <v>50</v>
      </c>
      <c r="I36" s="310">
        <v>6</v>
      </c>
      <c r="J36" s="310">
        <v>9</v>
      </c>
      <c r="K36" s="27">
        <v>70</v>
      </c>
      <c r="L36" s="27">
        <f t="shared" si="4"/>
        <v>7.0727074324051251E-4</v>
      </c>
      <c r="M36" s="314">
        <f t="shared" si="5"/>
        <v>1.0280433844953705</v>
      </c>
      <c r="N36" s="2"/>
    </row>
    <row r="37" spans="1:14" s="3" customFormat="1" x14ac:dyDescent="0.3">
      <c r="A37" s="26">
        <v>35</v>
      </c>
      <c r="B37" s="27" t="s">
        <v>79</v>
      </c>
      <c r="C37" s="23">
        <f t="shared" si="6"/>
        <v>203192</v>
      </c>
      <c r="D37" s="338">
        <v>1715.61</v>
      </c>
      <c r="E37" s="308">
        <f t="shared" si="2"/>
        <v>118.43717394979046</v>
      </c>
      <c r="F37" s="309">
        <f t="shared" si="3"/>
        <v>0.12374014115841156</v>
      </c>
      <c r="G37" s="27">
        <v>18</v>
      </c>
      <c r="H37" s="27">
        <v>123</v>
      </c>
      <c r="I37" s="310">
        <v>0</v>
      </c>
      <c r="J37" s="310">
        <v>2</v>
      </c>
      <c r="K37" s="27">
        <v>143</v>
      </c>
      <c r="L37" s="27">
        <f t="shared" si="4"/>
        <v>7.0376786487656999E-4</v>
      </c>
      <c r="M37" s="314">
        <f t="shared" si="5"/>
        <v>1.0229518251976626</v>
      </c>
      <c r="N37" s="2"/>
    </row>
    <row r="38" spans="1:14" s="3" customFormat="1" x14ac:dyDescent="0.3">
      <c r="A38" s="27">
        <v>2</v>
      </c>
      <c r="B38" s="27" t="s">
        <v>80</v>
      </c>
      <c r="C38" s="23">
        <f t="shared" si="6"/>
        <v>485567</v>
      </c>
      <c r="D38" s="338">
        <v>20537.55</v>
      </c>
      <c r="E38" s="308">
        <f t="shared" si="2"/>
        <v>23.642888270509385</v>
      </c>
      <c r="F38" s="309">
        <f t="shared" si="3"/>
        <v>0.61986642474771825</v>
      </c>
      <c r="G38" s="27">
        <v>42</v>
      </c>
      <c r="H38" s="27">
        <v>266</v>
      </c>
      <c r="I38" s="310">
        <v>6</v>
      </c>
      <c r="J38" s="310">
        <v>17</v>
      </c>
      <c r="K38" s="27">
        <v>331</v>
      </c>
      <c r="L38" s="27">
        <f t="shared" si="4"/>
        <v>6.8167729685089803E-4</v>
      </c>
      <c r="M38" s="314">
        <f t="shared" si="5"/>
        <v>0.99084239251494477</v>
      </c>
      <c r="N38" s="2"/>
    </row>
    <row r="39" spans="1:14" s="3" customFormat="1" x14ac:dyDescent="0.3">
      <c r="A39" s="27">
        <v>4</v>
      </c>
      <c r="B39" s="27" t="s">
        <v>2</v>
      </c>
      <c r="C39" s="23">
        <f t="shared" si="6"/>
        <v>212556</v>
      </c>
      <c r="D39" s="338">
        <v>11493.06</v>
      </c>
      <c r="E39" s="308">
        <f t="shared" si="2"/>
        <v>18.494291337555012</v>
      </c>
      <c r="F39" s="309">
        <f t="shared" si="3"/>
        <v>0.79243007236458396</v>
      </c>
      <c r="G39" s="27">
        <v>16</v>
      </c>
      <c r="H39" s="27">
        <v>172</v>
      </c>
      <c r="I39" s="310">
        <v>9</v>
      </c>
      <c r="J39" s="310">
        <v>12</v>
      </c>
      <c r="K39" s="27">
        <v>209</v>
      </c>
      <c r="L39" s="27">
        <f t="shared" si="4"/>
        <v>9.8327029112328049E-4</v>
      </c>
      <c r="M39" s="314">
        <f t="shared" si="5"/>
        <v>1.4292186233078505</v>
      </c>
      <c r="N39" s="2"/>
    </row>
    <row r="40" spans="1:14" s="3" customFormat="1" x14ac:dyDescent="0.3">
      <c r="A40" s="27">
        <v>5</v>
      </c>
      <c r="B40" s="27" t="s">
        <v>81</v>
      </c>
      <c r="C40" s="23">
        <f t="shared" si="6"/>
        <v>169537</v>
      </c>
      <c r="D40" s="338">
        <v>5707.63</v>
      </c>
      <c r="E40" s="308">
        <f t="shared" si="2"/>
        <v>29.703572235761602</v>
      </c>
      <c r="F40" s="309">
        <f t="shared" si="3"/>
        <v>0.4933895662995717</v>
      </c>
      <c r="G40" s="27">
        <v>12</v>
      </c>
      <c r="H40" s="27">
        <v>116</v>
      </c>
      <c r="I40" s="310">
        <v>4</v>
      </c>
      <c r="J40" s="310">
        <v>11</v>
      </c>
      <c r="K40" s="27">
        <v>143</v>
      </c>
      <c r="L40" s="27">
        <f t="shared" si="4"/>
        <v>8.4347369600736119E-4</v>
      </c>
      <c r="M40" s="314">
        <f t="shared" si="5"/>
        <v>1.2260192598993933</v>
      </c>
      <c r="N40" s="2"/>
    </row>
    <row r="41" spans="1:14" s="3" customFormat="1" x14ac:dyDescent="0.3">
      <c r="A41" s="27">
        <v>6</v>
      </c>
      <c r="B41" s="27" t="s">
        <v>82</v>
      </c>
      <c r="C41" s="23">
        <f t="shared" si="6"/>
        <v>532671</v>
      </c>
      <c r="D41" s="338">
        <v>15549.560000000001</v>
      </c>
      <c r="E41" s="308">
        <f t="shared" si="2"/>
        <v>34.256339086122047</v>
      </c>
      <c r="F41" s="309">
        <f t="shared" si="3"/>
        <v>0.42781666149748138</v>
      </c>
      <c r="G41" s="27">
        <v>44</v>
      </c>
      <c r="H41" s="27">
        <v>274</v>
      </c>
      <c r="I41" s="310">
        <v>6</v>
      </c>
      <c r="J41" s="310">
        <v>40</v>
      </c>
      <c r="K41" s="27">
        <v>364</v>
      </c>
      <c r="L41" s="27">
        <f t="shared" si="4"/>
        <v>6.8334863358433253E-4</v>
      </c>
      <c r="M41" s="314">
        <f t="shared" si="5"/>
        <v>0.99327174038277699</v>
      </c>
      <c r="N41" s="2"/>
    </row>
    <row r="42" spans="1:14" s="3" customFormat="1" x14ac:dyDescent="0.3">
      <c r="A42" s="27">
        <v>7</v>
      </c>
      <c r="B42" s="27" t="s">
        <v>83</v>
      </c>
      <c r="C42" s="23">
        <f t="shared" si="6"/>
        <v>204528</v>
      </c>
      <c r="D42" s="338">
        <v>6941.7100000000009</v>
      </c>
      <c r="E42" s="308">
        <f t="shared" si="2"/>
        <v>29.463633600366478</v>
      </c>
      <c r="F42" s="309">
        <f t="shared" si="3"/>
        <v>0.49740750994025823</v>
      </c>
      <c r="G42" s="27">
        <v>18</v>
      </c>
      <c r="H42" s="27">
        <v>139</v>
      </c>
      <c r="I42" s="310">
        <v>0</v>
      </c>
      <c r="J42" s="310">
        <v>9</v>
      </c>
      <c r="K42" s="27">
        <v>166</v>
      </c>
      <c r="L42" s="27">
        <f t="shared" si="4"/>
        <v>8.1162481420636785E-4</v>
      </c>
      <c r="M42" s="314">
        <f t="shared" si="5"/>
        <v>1.179725768259867</v>
      </c>
      <c r="N42" s="2"/>
    </row>
    <row r="43" spans="1:14" s="3" customFormat="1" x14ac:dyDescent="0.3">
      <c r="A43" s="27">
        <v>8</v>
      </c>
      <c r="B43" s="27" t="s">
        <v>84</v>
      </c>
      <c r="C43" s="23">
        <f t="shared" si="6"/>
        <v>159488</v>
      </c>
      <c r="D43" s="338">
        <v>6768.51</v>
      </c>
      <c r="E43" s="308">
        <f t="shared" si="2"/>
        <v>23.563236221856805</v>
      </c>
      <c r="F43" s="309">
        <f t="shared" si="3"/>
        <v>0.62196179187629241</v>
      </c>
      <c r="G43" s="27">
        <v>11</v>
      </c>
      <c r="H43" s="27">
        <v>131</v>
      </c>
      <c r="I43" s="310">
        <v>9</v>
      </c>
      <c r="J43" s="310">
        <v>9</v>
      </c>
      <c r="K43" s="27">
        <v>160</v>
      </c>
      <c r="L43" s="27">
        <f t="shared" si="4"/>
        <v>1.0032102728731941E-3</v>
      </c>
      <c r="M43" s="314">
        <f t="shared" si="5"/>
        <v>1.4582021017294742</v>
      </c>
      <c r="N43" s="2"/>
    </row>
    <row r="44" spans="1:14" s="3" customFormat="1" x14ac:dyDescent="0.3">
      <c r="A44" s="27">
        <v>9</v>
      </c>
      <c r="B44" s="27" t="s">
        <v>85</v>
      </c>
      <c r="C44" s="23">
        <f t="shared" si="6"/>
        <v>125353</v>
      </c>
      <c r="D44" s="338">
        <v>6872.1299999999983</v>
      </c>
      <c r="E44" s="308">
        <f t="shared" si="2"/>
        <v>18.240778332191041</v>
      </c>
      <c r="F44" s="309">
        <f t="shared" si="3"/>
        <v>0.8034433814201194</v>
      </c>
      <c r="G44" s="27">
        <v>4</v>
      </c>
      <c r="H44" s="27">
        <v>98</v>
      </c>
      <c r="I44" s="310">
        <v>10</v>
      </c>
      <c r="J44" s="310">
        <v>11</v>
      </c>
      <c r="K44" s="27">
        <v>123</v>
      </c>
      <c r="L44" s="27">
        <f t="shared" si="4"/>
        <v>9.8122900927779958E-4</v>
      </c>
      <c r="M44" s="314">
        <f t="shared" si="5"/>
        <v>1.4262515469552755</v>
      </c>
      <c r="N44" s="2"/>
    </row>
    <row r="45" spans="1:14" s="3" customFormat="1" x14ac:dyDescent="0.3">
      <c r="A45" s="27">
        <v>10</v>
      </c>
      <c r="B45" s="27" t="s">
        <v>86</v>
      </c>
      <c r="C45" s="23">
        <f t="shared" si="6"/>
        <v>130451</v>
      </c>
      <c r="D45" s="338">
        <v>17099.02</v>
      </c>
      <c r="E45" s="308">
        <f t="shared" si="2"/>
        <v>7.6291506764715171</v>
      </c>
      <c r="F45" s="309">
        <f t="shared" si="3"/>
        <v>1.9209782640875241</v>
      </c>
      <c r="G45" s="27">
        <v>8</v>
      </c>
      <c r="H45" s="27">
        <v>96</v>
      </c>
      <c r="I45" s="310">
        <v>1</v>
      </c>
      <c r="J45" s="310">
        <v>5</v>
      </c>
      <c r="K45" s="27">
        <v>110</v>
      </c>
      <c r="L45" s="27">
        <f t="shared" si="4"/>
        <v>8.4322849192417079E-4</v>
      </c>
      <c r="M45" s="314">
        <f t="shared" si="5"/>
        <v>1.2256628469726827</v>
      </c>
      <c r="N45" s="2"/>
    </row>
    <row r="46" spans="1:14" s="3" customFormat="1" x14ac:dyDescent="0.3">
      <c r="A46" s="27">
        <v>11</v>
      </c>
      <c r="B46" s="27" t="s">
        <v>87</v>
      </c>
      <c r="C46" s="23">
        <f t="shared" si="6"/>
        <v>247689</v>
      </c>
      <c r="D46" s="338">
        <v>21077.95</v>
      </c>
      <c r="E46" s="308">
        <f t="shared" si="2"/>
        <v>11.751095338967973</v>
      </c>
      <c r="F46" s="309">
        <f t="shared" si="3"/>
        <v>1.2471546013545929</v>
      </c>
      <c r="G46" s="27">
        <v>20</v>
      </c>
      <c r="H46" s="27">
        <v>127</v>
      </c>
      <c r="I46" s="310">
        <v>4</v>
      </c>
      <c r="J46" s="310">
        <v>36</v>
      </c>
      <c r="K46" s="27">
        <v>187</v>
      </c>
      <c r="L46" s="27">
        <f t="shared" si="4"/>
        <v>7.5497902611742953E-4</v>
      </c>
      <c r="M46" s="314">
        <f t="shared" si="5"/>
        <v>1.0973890842376399</v>
      </c>
      <c r="N46" s="2"/>
    </row>
    <row r="47" spans="1:14" s="3" customFormat="1" x14ac:dyDescent="0.3">
      <c r="A47" s="27">
        <v>12</v>
      </c>
      <c r="B47" s="27" t="s">
        <v>88</v>
      </c>
      <c r="C47" s="23">
        <f t="shared" si="6"/>
        <v>162540</v>
      </c>
      <c r="D47" s="338">
        <v>22903.22</v>
      </c>
      <c r="E47" s="308">
        <f t="shared" si="2"/>
        <v>7.0968187006019239</v>
      </c>
      <c r="F47" s="309">
        <f t="shared" si="3"/>
        <v>2.0650707367946994</v>
      </c>
      <c r="G47" s="27">
        <v>6</v>
      </c>
      <c r="H47" s="27">
        <v>106</v>
      </c>
      <c r="I47" s="310">
        <v>3</v>
      </c>
      <c r="J47" s="310">
        <v>13</v>
      </c>
      <c r="K47" s="27">
        <v>128</v>
      </c>
      <c r="L47" s="27">
        <f t="shared" si="4"/>
        <v>7.8749846191706653E-4</v>
      </c>
      <c r="M47" s="314">
        <f t="shared" si="5"/>
        <v>1.144657250156911</v>
      </c>
      <c r="N47" s="2"/>
    </row>
    <row r="48" spans="1:14" s="3" customFormat="1" x14ac:dyDescent="0.3">
      <c r="A48" s="27">
        <v>13</v>
      </c>
      <c r="B48" s="27" t="s">
        <v>89</v>
      </c>
      <c r="C48" s="23">
        <f t="shared" si="6"/>
        <v>272437</v>
      </c>
      <c r="D48" s="338">
        <v>19011.98</v>
      </c>
      <c r="E48" s="308">
        <f t="shared" si="2"/>
        <v>14.329754186570783</v>
      </c>
      <c r="F48" s="309">
        <f t="shared" si="3"/>
        <v>1.0227274265936008</v>
      </c>
      <c r="G48" s="27">
        <v>18</v>
      </c>
      <c r="H48" s="27">
        <v>162</v>
      </c>
      <c r="I48" s="310">
        <v>3</v>
      </c>
      <c r="J48" s="310">
        <v>8</v>
      </c>
      <c r="K48" s="27">
        <v>191</v>
      </c>
      <c r="L48" s="27">
        <f t="shared" si="4"/>
        <v>7.0107951563113671E-4</v>
      </c>
      <c r="M48" s="314">
        <f t="shared" si="5"/>
        <v>1.0190442131786526</v>
      </c>
      <c r="N48" s="2"/>
    </row>
    <row r="49" spans="1:14" s="3" customFormat="1" x14ac:dyDescent="0.3">
      <c r="A49" s="27">
        <v>14</v>
      </c>
      <c r="B49" s="27" t="s">
        <v>90</v>
      </c>
      <c r="C49" s="23">
        <f t="shared" si="6"/>
        <v>190774</v>
      </c>
      <c r="D49" s="338">
        <v>14355.630000000001</v>
      </c>
      <c r="E49" s="308">
        <f t="shared" si="2"/>
        <v>13.289141612036531</v>
      </c>
      <c r="F49" s="309">
        <f t="shared" si="3"/>
        <v>1.1028125857035325</v>
      </c>
      <c r="G49" s="27">
        <v>5</v>
      </c>
      <c r="H49" s="27">
        <v>148</v>
      </c>
      <c r="I49" s="310">
        <v>1</v>
      </c>
      <c r="J49" s="310">
        <v>16</v>
      </c>
      <c r="K49" s="27">
        <v>170</v>
      </c>
      <c r="L49" s="27">
        <f t="shared" si="4"/>
        <v>8.9110675458919974E-4</v>
      </c>
      <c r="M49" s="314">
        <f t="shared" si="5"/>
        <v>1.2952556184315986</v>
      </c>
      <c r="N49" s="2"/>
    </row>
    <row r="50" spans="1:14" s="3" customFormat="1" x14ac:dyDescent="0.3">
      <c r="A50" s="27">
        <v>15</v>
      </c>
      <c r="B50" s="27" t="s">
        <v>91</v>
      </c>
      <c r="C50" s="23">
        <f t="shared" si="6"/>
        <v>176323</v>
      </c>
      <c r="D50" s="338">
        <v>17833.980000000003</v>
      </c>
      <c r="E50" s="308">
        <f t="shared" si="2"/>
        <v>9.8869125119575081</v>
      </c>
      <c r="F50" s="309">
        <f t="shared" si="3"/>
        <v>1.4823062917999654</v>
      </c>
      <c r="G50" s="27">
        <v>12</v>
      </c>
      <c r="H50" s="27">
        <v>105</v>
      </c>
      <c r="I50" s="310">
        <v>4</v>
      </c>
      <c r="J50" s="310">
        <v>8</v>
      </c>
      <c r="K50" s="27">
        <v>129</v>
      </c>
      <c r="L50" s="27">
        <f t="shared" si="4"/>
        <v>7.3161187139511011E-4</v>
      </c>
      <c r="M50" s="314">
        <f t="shared" si="5"/>
        <v>1.0634240870193241</v>
      </c>
      <c r="N50" s="2"/>
    </row>
    <row r="51" spans="1:14" s="3" customFormat="1" x14ac:dyDescent="0.3">
      <c r="A51" s="27">
        <v>16</v>
      </c>
      <c r="B51" s="27" t="s">
        <v>92</v>
      </c>
      <c r="C51" s="23">
        <f t="shared" si="6"/>
        <v>67805</v>
      </c>
      <c r="D51" s="338">
        <v>6462.9299999999994</v>
      </c>
      <c r="E51" s="308">
        <f t="shared" si="2"/>
        <v>10.491371560577015</v>
      </c>
      <c r="F51" s="309">
        <f t="shared" si="3"/>
        <v>1.3969034018412347</v>
      </c>
      <c r="G51" s="27">
        <v>4</v>
      </c>
      <c r="H51" s="27">
        <v>45</v>
      </c>
      <c r="I51" s="310">
        <v>3</v>
      </c>
      <c r="J51" s="310">
        <v>1</v>
      </c>
      <c r="K51" s="27">
        <v>53</v>
      </c>
      <c r="L51" s="27">
        <f t="shared" si="4"/>
        <v>7.8165327040778708E-4</v>
      </c>
      <c r="M51" s="314">
        <f t="shared" si="5"/>
        <v>1.1361610547188088</v>
      </c>
      <c r="N51" s="2"/>
    </row>
    <row r="52" spans="1:14" s="3" customFormat="1" x14ac:dyDescent="0.3">
      <c r="A52" s="27">
        <v>17</v>
      </c>
      <c r="B52" s="27" t="s">
        <v>93</v>
      </c>
      <c r="C52" s="23">
        <f t="shared" si="6"/>
        <v>416543</v>
      </c>
      <c r="D52" s="338">
        <v>45851.979999999996</v>
      </c>
      <c r="E52" s="308">
        <f t="shared" si="2"/>
        <v>9.084514998043705</v>
      </c>
      <c r="F52" s="309">
        <f t="shared" si="3"/>
        <v>1.6132322557788032</v>
      </c>
      <c r="G52" s="27">
        <v>23</v>
      </c>
      <c r="H52" s="27">
        <v>246</v>
      </c>
      <c r="I52" s="310">
        <v>4</v>
      </c>
      <c r="J52" s="310">
        <v>12</v>
      </c>
      <c r="K52" s="27">
        <v>285</v>
      </c>
      <c r="L52" s="27">
        <f t="shared" si="4"/>
        <v>6.8420307147161279E-4</v>
      </c>
      <c r="M52" s="314">
        <f t="shared" si="5"/>
        <v>0.99451369648781263</v>
      </c>
      <c r="N52" s="2"/>
    </row>
    <row r="53" spans="1:14" s="3" customFormat="1" x14ac:dyDescent="0.3">
      <c r="A53" s="27">
        <v>18</v>
      </c>
      <c r="B53" s="27" t="s">
        <v>94</v>
      </c>
      <c r="C53" s="23">
        <f t="shared" si="6"/>
        <v>70521</v>
      </c>
      <c r="D53" s="338">
        <v>22687.86</v>
      </c>
      <c r="E53" s="308">
        <f t="shared" si="2"/>
        <v>3.1083143143513756</v>
      </c>
      <c r="F53" s="309">
        <f t="shared" si="3"/>
        <v>4.7149133391320577</v>
      </c>
      <c r="G53" s="27">
        <v>3</v>
      </c>
      <c r="H53" s="27">
        <v>53</v>
      </c>
      <c r="I53" s="310">
        <v>1</v>
      </c>
      <c r="J53" s="310">
        <v>21</v>
      </c>
      <c r="K53" s="27">
        <v>78</v>
      </c>
      <c r="L53" s="27">
        <f t="shared" si="4"/>
        <v>1.1060535159739652E-3</v>
      </c>
      <c r="M53" s="314">
        <f t="shared" si="5"/>
        <v>1.6076884430213316</v>
      </c>
      <c r="N53" s="2"/>
    </row>
    <row r="54" spans="1:14" s="3" customFormat="1" x14ac:dyDescent="0.3">
      <c r="A54" s="27">
        <v>19</v>
      </c>
      <c r="B54" s="27" t="s">
        <v>95</v>
      </c>
      <c r="C54" s="23">
        <f t="shared" si="6"/>
        <v>175795</v>
      </c>
      <c r="D54" s="338">
        <v>100366.84999999999</v>
      </c>
      <c r="E54" s="308">
        <f t="shared" si="2"/>
        <v>1.7515245322534285</v>
      </c>
      <c r="F54" s="309">
        <f t="shared" si="3"/>
        <v>8.3672437085967797</v>
      </c>
      <c r="G54" s="27">
        <v>7</v>
      </c>
      <c r="H54" s="27">
        <v>110</v>
      </c>
      <c r="I54" s="310">
        <v>8</v>
      </c>
      <c r="J54" s="310">
        <v>36</v>
      </c>
      <c r="K54" s="27">
        <v>161</v>
      </c>
      <c r="L54" s="27">
        <f t="shared" si="4"/>
        <v>9.1583947211240364E-4</v>
      </c>
      <c r="M54" s="314">
        <f t="shared" si="5"/>
        <v>1.3312055101432598</v>
      </c>
      <c r="N54" s="2"/>
    </row>
    <row r="55" spans="1:14" s="3" customFormat="1" x14ac:dyDescent="0.3">
      <c r="A55" s="30" t="s">
        <v>3</v>
      </c>
      <c r="B55" s="30" t="s">
        <v>96</v>
      </c>
      <c r="C55" s="31">
        <f t="shared" si="6"/>
        <v>5533611</v>
      </c>
      <c r="D55" s="339">
        <v>377580.87</v>
      </c>
      <c r="E55" s="311">
        <f t="shared" si="2"/>
        <v>14.655432622950416</v>
      </c>
      <c r="F55" s="312">
        <f t="shared" si="3"/>
        <v>1</v>
      </c>
      <c r="G55" s="30">
        <v>493</v>
      </c>
      <c r="H55" s="30">
        <v>2943</v>
      </c>
      <c r="I55" s="30">
        <v>84</v>
      </c>
      <c r="J55" s="30">
        <v>287</v>
      </c>
      <c r="K55" s="30">
        <v>3807</v>
      </c>
      <c r="L55" s="30">
        <f t="shared" si="4"/>
        <v>6.8797752498323428E-4</v>
      </c>
      <c r="M55" s="312">
        <f t="shared" si="5"/>
        <v>1</v>
      </c>
      <c r="N55" s="2"/>
    </row>
    <row r="56" spans="1:14" x14ac:dyDescent="0.3">
      <c r="C56" s="281"/>
      <c r="D56" s="281"/>
    </row>
    <row r="57" spans="1:14" x14ac:dyDescent="0.3">
      <c r="D57" s="303"/>
      <c r="E57" s="304"/>
    </row>
  </sheetData>
  <pageMargins left="0.7" right="0.7" top="0.75" bottom="0.75" header="0.3" footer="0.3"/>
  <pageSetup paperSize="9"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S54"/>
  <sheetViews>
    <sheetView zoomScale="80" zoomScaleNormal="80" workbookViewId="0"/>
  </sheetViews>
  <sheetFormatPr defaultRowHeight="14" x14ac:dyDescent="0.3"/>
  <cols>
    <col min="1" max="1" width="20.25" customWidth="1"/>
    <col min="2" max="2" width="17.75" customWidth="1"/>
    <col min="3" max="3" width="22.58203125" customWidth="1"/>
    <col min="4" max="4" width="17.75" customWidth="1"/>
    <col min="5" max="5" width="19.25" customWidth="1"/>
    <col min="6" max="6" width="17.75" customWidth="1"/>
    <col min="7" max="9" width="30.08203125" customWidth="1"/>
    <col min="10" max="10" width="23.08203125" customWidth="1"/>
    <col min="11" max="11" width="30.83203125" customWidth="1"/>
    <col min="12" max="12" width="30.58203125" customWidth="1"/>
    <col min="13" max="13" width="26.33203125" customWidth="1"/>
    <col min="14" max="14" width="13.5" customWidth="1"/>
    <col min="15" max="15" width="34.33203125" customWidth="1"/>
    <col min="16" max="16" width="35.58203125" customWidth="1"/>
    <col min="17" max="17" width="32.33203125" customWidth="1"/>
    <col min="18" max="18" width="31.58203125" customWidth="1"/>
  </cols>
  <sheetData>
    <row r="1" spans="1:19" ht="18" x14ac:dyDescent="0.4">
      <c r="A1" s="367" t="s">
        <v>236</v>
      </c>
      <c r="B1" s="35"/>
      <c r="C1" s="35"/>
      <c r="D1" s="35"/>
      <c r="E1" s="35"/>
      <c r="F1" s="35"/>
      <c r="G1" s="36"/>
      <c r="H1" s="35"/>
      <c r="I1" s="3"/>
      <c r="J1" s="3"/>
      <c r="K1" s="3"/>
      <c r="L1" s="3"/>
      <c r="M1" s="3"/>
      <c r="N1" s="3"/>
      <c r="O1" s="3"/>
      <c r="P1" s="3"/>
      <c r="Q1" s="3"/>
      <c r="R1" s="3"/>
      <c r="S1" s="3"/>
    </row>
    <row r="2" spans="1:19" x14ac:dyDescent="0.3">
      <c r="A2" s="227" t="s">
        <v>237</v>
      </c>
      <c r="B2" s="35"/>
      <c r="C2" s="35"/>
      <c r="D2" s="35"/>
      <c r="E2" s="35"/>
      <c r="F2" s="226"/>
      <c r="H2" s="226"/>
      <c r="I2" s="3"/>
      <c r="J2" s="3"/>
      <c r="K2" s="3"/>
      <c r="L2" s="3"/>
      <c r="M2" s="3"/>
      <c r="N2" s="3"/>
      <c r="O2" s="3"/>
      <c r="P2" s="3"/>
      <c r="Q2" s="3"/>
      <c r="R2" s="3"/>
      <c r="S2" s="3"/>
    </row>
    <row r="3" spans="1:19" x14ac:dyDescent="0.3">
      <c r="A3" s="227" t="s">
        <v>238</v>
      </c>
      <c r="B3" s="35"/>
      <c r="C3" s="359"/>
      <c r="D3" s="35"/>
      <c r="E3" s="35"/>
      <c r="F3" s="226"/>
      <c r="H3" s="226"/>
      <c r="I3" s="3"/>
      <c r="J3" s="3"/>
      <c r="K3" s="3"/>
      <c r="L3" s="3"/>
      <c r="M3" s="3"/>
      <c r="N3" s="3"/>
      <c r="O3" s="3"/>
      <c r="P3" s="3"/>
      <c r="Q3" s="3"/>
      <c r="R3" s="3"/>
      <c r="S3" s="3"/>
    </row>
    <row r="4" spans="1:19" x14ac:dyDescent="0.3">
      <c r="A4" s="193"/>
      <c r="B4" s="35"/>
      <c r="C4" s="35"/>
      <c r="D4" s="35"/>
      <c r="E4" s="35"/>
      <c r="F4" s="35"/>
      <c r="G4" s="36"/>
      <c r="H4" s="35"/>
      <c r="I4" s="3"/>
      <c r="J4" s="3"/>
      <c r="K4" s="3"/>
      <c r="L4" s="3"/>
      <c r="M4" s="3"/>
      <c r="N4" s="3"/>
      <c r="O4" s="3"/>
      <c r="P4" s="3"/>
      <c r="Q4" s="3"/>
      <c r="R4" s="3"/>
      <c r="S4" s="3"/>
    </row>
    <row r="5" spans="1:19" ht="39.65" customHeight="1" x14ac:dyDescent="0.3">
      <c r="A5" s="19" t="s">
        <v>70</v>
      </c>
      <c r="B5" s="19" t="s">
        <v>71</v>
      </c>
      <c r="C5" s="19" t="s">
        <v>72</v>
      </c>
      <c r="D5" s="20" t="s">
        <v>239</v>
      </c>
      <c r="E5" s="20" t="s">
        <v>240</v>
      </c>
      <c r="F5" s="20" t="s">
        <v>241</v>
      </c>
      <c r="G5" s="20" t="s">
        <v>242</v>
      </c>
      <c r="H5" s="20" t="s">
        <v>243</v>
      </c>
      <c r="I5" s="20" t="s">
        <v>244</v>
      </c>
      <c r="J5" s="20" t="s">
        <v>245</v>
      </c>
      <c r="K5" s="20" t="s">
        <v>246</v>
      </c>
      <c r="L5" s="20" t="s">
        <v>247</v>
      </c>
      <c r="M5" s="20" t="s">
        <v>248</v>
      </c>
      <c r="N5" s="20" t="s">
        <v>195</v>
      </c>
      <c r="O5" s="20" t="s">
        <v>249</v>
      </c>
      <c r="P5" s="20" t="s">
        <v>250</v>
      </c>
      <c r="Q5" s="20" t="s">
        <v>251</v>
      </c>
      <c r="R5" s="20" t="s">
        <v>252</v>
      </c>
      <c r="S5" s="3"/>
    </row>
    <row r="6" spans="1:19" x14ac:dyDescent="0.3">
      <c r="A6" s="21">
        <v>31</v>
      </c>
      <c r="B6" s="22" t="s">
        <v>75</v>
      </c>
      <c r="C6" s="23">
        <f>Määräytymistekijät!C6</f>
        <v>664028</v>
      </c>
      <c r="D6" s="37">
        <v>0.58859411593104249</v>
      </c>
      <c r="E6" s="37">
        <v>0.19745668830747204</v>
      </c>
      <c r="F6" s="37">
        <v>0.21394919576148561</v>
      </c>
      <c r="G6" s="16">
        <f>H31</f>
        <v>0.88860349551729545</v>
      </c>
      <c r="H6" s="16">
        <f>I31</f>
        <v>0.74562065675008582</v>
      </c>
      <c r="I6" s="16">
        <f>J31</f>
        <v>0.81195256882113287</v>
      </c>
      <c r="J6" s="24">
        <f>D6*G6+E6*H6+F6*I6</f>
        <v>0.8439711735685046</v>
      </c>
      <c r="K6" s="25">
        <f>G6*(C6/$C$28)</f>
        <v>0.10663156516086127</v>
      </c>
      <c r="L6" s="25">
        <f>H6*(C6/$C$28)</f>
        <v>8.9473761972145488E-2</v>
      </c>
      <c r="M6" s="25">
        <f>I6*(C6/$C$28)</f>
        <v>9.7433527649334079E-2</v>
      </c>
      <c r="N6" s="25">
        <f>J6*(C6/$C$28)</f>
        <v>0.10127572943641086</v>
      </c>
      <c r="O6" s="24">
        <f>G6/$K$28</f>
        <v>0.88949349357828356</v>
      </c>
      <c r="P6" s="24">
        <f>H6/$L$28</f>
        <v>0.74777217006086827</v>
      </c>
      <c r="Q6" s="24">
        <f>I6/$M$28</f>
        <v>0.8133138048472357</v>
      </c>
      <c r="R6" s="24">
        <f>J6/$N$28</f>
        <v>0.8452518496095166</v>
      </c>
      <c r="S6" s="3"/>
    </row>
    <row r="7" spans="1:19" x14ac:dyDescent="0.3">
      <c r="A7" s="26">
        <v>32</v>
      </c>
      <c r="B7" s="27" t="s">
        <v>76</v>
      </c>
      <c r="C7" s="23">
        <f>Määräytymistekijät!C7</f>
        <v>280495</v>
      </c>
      <c r="D7" s="34">
        <v>0.58859411593104249</v>
      </c>
      <c r="E7" s="34">
        <v>0.19745668830747204</v>
      </c>
      <c r="F7" s="34">
        <v>0.21394919576148561</v>
      </c>
      <c r="G7" s="16">
        <f t="shared" ref="G7:I22" si="0">H32</f>
        <v>0.88989617990100012</v>
      </c>
      <c r="H7" s="16">
        <f t="shared" si="0"/>
        <v>0.5753733700795971</v>
      </c>
      <c r="I7" s="16">
        <f t="shared" si="0"/>
        <v>0.83806599530149684</v>
      </c>
      <c r="J7" s="24">
        <f t="shared" ref="J7:J27" si="1">D7*G7+E7*H7+F7*I7</f>
        <v>0.81670252116527209</v>
      </c>
      <c r="K7" s="28">
        <f t="shared" ref="K7:K27" si="2">G7*(C7/$C$28)</f>
        <v>4.5108235649620299E-2</v>
      </c>
      <c r="L7" s="28">
        <f t="shared" ref="L7:L27" si="3">H7*(C7/$C$28)</f>
        <v>2.916528708658353E-2</v>
      </c>
      <c r="M7" s="28">
        <f t="shared" ref="M7:M27" si="4">I7*(C7/$C$28)</f>
        <v>4.2480998637615355E-2</v>
      </c>
      <c r="N7" s="28">
        <f t="shared" ref="N7:N27" si="5">J7*(C7/$C$28)</f>
        <v>4.1398098578713426E-2</v>
      </c>
      <c r="O7" s="29">
        <f t="shared" ref="O7:O27" si="6">G7/$K$28</f>
        <v>0.89078747267509795</v>
      </c>
      <c r="P7" s="29">
        <f t="shared" ref="P7:P27" si="7">H7/$L$28</f>
        <v>0.57703362915797585</v>
      </c>
      <c r="Q7" s="29">
        <f t="shared" ref="Q7:Q27" si="8">I7/$M$28</f>
        <v>0.83947101040812111</v>
      </c>
      <c r="R7" s="29">
        <f t="shared" ref="R7:R27" si="9">J7/$N$28</f>
        <v>0.81794181864870164</v>
      </c>
      <c r="S7" s="3"/>
    </row>
    <row r="8" spans="1:19" x14ac:dyDescent="0.3">
      <c r="A8" s="26">
        <v>33</v>
      </c>
      <c r="B8" s="27" t="s">
        <v>77</v>
      </c>
      <c r="C8" s="23">
        <f>Määräytymistekijät!C8</f>
        <v>486346</v>
      </c>
      <c r="D8" s="34">
        <v>0.58859411593104249</v>
      </c>
      <c r="E8" s="34">
        <v>0.19745668830747204</v>
      </c>
      <c r="F8" s="34">
        <v>0.21394919576148561</v>
      </c>
      <c r="G8" s="16">
        <f t="shared" si="0"/>
        <v>0.85556463981144837</v>
      </c>
      <c r="H8" s="16">
        <f t="shared" si="0"/>
        <v>0.61847556456686492</v>
      </c>
      <c r="I8" s="16">
        <f t="shared" si="0"/>
        <v>0.75345797791167635</v>
      </c>
      <c r="J8" s="24">
        <f t="shared" si="1"/>
        <v>0.78690417798442591</v>
      </c>
      <c r="K8" s="28">
        <f t="shared" si="2"/>
        <v>7.5195101410948234E-2</v>
      </c>
      <c r="L8" s="28">
        <f t="shared" si="3"/>
        <v>5.4357474156538375E-2</v>
      </c>
      <c r="M8" s="28">
        <f t="shared" si="4"/>
        <v>6.6221003559056135E-2</v>
      </c>
      <c r="N8" s="28">
        <f t="shared" si="5"/>
        <v>6.9160571523009765E-2</v>
      </c>
      <c r="O8" s="29">
        <f t="shared" si="6"/>
        <v>0.8564215471658797</v>
      </c>
      <c r="P8" s="29">
        <f t="shared" si="7"/>
        <v>0.62026019646716557</v>
      </c>
      <c r="Q8" s="29">
        <f t="shared" si="8"/>
        <v>0.75472114793302014</v>
      </c>
      <c r="R8" s="29">
        <f t="shared" si="9"/>
        <v>0.78809825825503022</v>
      </c>
      <c r="S8" s="3"/>
    </row>
    <row r="9" spans="1:19" x14ac:dyDescent="0.3">
      <c r="A9" s="26">
        <v>34</v>
      </c>
      <c r="B9" s="27" t="s">
        <v>78</v>
      </c>
      <c r="C9" s="23">
        <f>Määräytymistekijät!C9</f>
        <v>98972</v>
      </c>
      <c r="D9" s="34">
        <v>0.58859411593104249</v>
      </c>
      <c r="E9" s="34">
        <v>0.19745668830747204</v>
      </c>
      <c r="F9" s="34">
        <v>0.21394919576148561</v>
      </c>
      <c r="G9" s="16">
        <f t="shared" si="0"/>
        <v>0.96519555080375619</v>
      </c>
      <c r="H9" s="16">
        <f t="shared" si="0"/>
        <v>0.90221416171089741</v>
      </c>
      <c r="I9" s="16">
        <f t="shared" si="0"/>
        <v>0.84890498504771483</v>
      </c>
      <c r="J9" s="24">
        <f t="shared" si="1"/>
        <v>0.92787918127032287</v>
      </c>
      <c r="K9" s="28">
        <f t="shared" si="2"/>
        <v>1.7263109758555373E-2</v>
      </c>
      <c r="L9" s="28">
        <f t="shared" si="3"/>
        <v>1.613664928974063E-2</v>
      </c>
      <c r="M9" s="28">
        <f t="shared" si="4"/>
        <v>1.5183182225881515E-2</v>
      </c>
      <c r="N9" s="28">
        <f t="shared" si="5"/>
        <v>1.6595683782016191E-2</v>
      </c>
      <c r="O9" s="29">
        <f t="shared" si="6"/>
        <v>0.96616226112283909</v>
      </c>
      <c r="P9" s="29">
        <f t="shared" si="7"/>
        <v>0.90481753081088745</v>
      </c>
      <c r="Q9" s="29">
        <f t="shared" si="8"/>
        <v>0.85032817168786912</v>
      </c>
      <c r="R9" s="29">
        <f t="shared" si="9"/>
        <v>0.92928718272063582</v>
      </c>
      <c r="S9" s="3"/>
    </row>
    <row r="10" spans="1:19" x14ac:dyDescent="0.3">
      <c r="A10" s="26">
        <v>35</v>
      </c>
      <c r="B10" s="27" t="s">
        <v>79</v>
      </c>
      <c r="C10" s="23">
        <f>Määräytymistekijät!C10</f>
        <v>203192</v>
      </c>
      <c r="D10" s="34">
        <v>0.58859411593104249</v>
      </c>
      <c r="E10" s="34">
        <v>0.19745668830747204</v>
      </c>
      <c r="F10" s="34">
        <v>0.21394919576148561</v>
      </c>
      <c r="G10" s="16">
        <f t="shared" si="0"/>
        <v>0.92713952272346412</v>
      </c>
      <c r="H10" s="16">
        <f t="shared" si="0"/>
        <v>0.73576999051920755</v>
      </c>
      <c r="I10" s="16">
        <f t="shared" si="0"/>
        <v>0.84984358322362841</v>
      </c>
      <c r="J10" s="24">
        <f t="shared" si="1"/>
        <v>0.87281492455984333</v>
      </c>
      <c r="K10" s="28">
        <f t="shared" si="2"/>
        <v>3.4044195354755891E-2</v>
      </c>
      <c r="L10" s="28">
        <f t="shared" si="3"/>
        <v>2.7017182073980048E-2</v>
      </c>
      <c r="M10" s="28">
        <f t="shared" si="4"/>
        <v>3.1205919129909113E-2</v>
      </c>
      <c r="N10" s="28">
        <f t="shared" si="5"/>
        <v>3.2049417667986364E-2</v>
      </c>
      <c r="O10" s="29">
        <f t="shared" si="6"/>
        <v>0.9280681172897155</v>
      </c>
      <c r="P10" s="29">
        <f t="shared" si="7"/>
        <v>0.7378930794035421</v>
      </c>
      <c r="Q10" s="29">
        <f t="shared" si="8"/>
        <v>0.85126834342078606</v>
      </c>
      <c r="R10" s="29">
        <f t="shared" si="9"/>
        <v>0.87413936927682967</v>
      </c>
      <c r="S10" s="3"/>
    </row>
    <row r="11" spans="1:19" x14ac:dyDescent="0.3">
      <c r="A11" s="27">
        <v>2</v>
      </c>
      <c r="B11" s="27" t="s">
        <v>80</v>
      </c>
      <c r="C11" s="23">
        <f>Määräytymistekijät!C11</f>
        <v>485567</v>
      </c>
      <c r="D11" s="34">
        <v>0.58859411593104249</v>
      </c>
      <c r="E11" s="34">
        <v>0.19745668830747204</v>
      </c>
      <c r="F11" s="34">
        <v>0.21394919576148561</v>
      </c>
      <c r="G11" s="16">
        <f t="shared" si="0"/>
        <v>1.0108639291191448</v>
      </c>
      <c r="H11" s="16">
        <f t="shared" si="0"/>
        <v>1.0687791187760121</v>
      </c>
      <c r="I11" s="16">
        <f t="shared" si="0"/>
        <v>1.0058425970108034</v>
      </c>
      <c r="J11" s="24">
        <f t="shared" si="1"/>
        <v>1.0212253607052579</v>
      </c>
      <c r="K11" s="28">
        <f t="shared" si="2"/>
        <v>8.8701964317801849E-2</v>
      </c>
      <c r="L11" s="28">
        <f t="shared" si="3"/>
        <v>9.3783945124930518E-2</v>
      </c>
      <c r="M11" s="28">
        <f t="shared" si="4"/>
        <v>8.8261349108700413E-2</v>
      </c>
      <c r="N11" s="28">
        <f t="shared" si="5"/>
        <v>8.9611166148392069E-2</v>
      </c>
      <c r="O11" s="29">
        <f t="shared" si="6"/>
        <v>1.011876379488041</v>
      </c>
      <c r="P11" s="29">
        <f t="shared" si="7"/>
        <v>1.0718631166233299</v>
      </c>
      <c r="Q11" s="29">
        <f t="shared" si="8"/>
        <v>1.0075288890827994</v>
      </c>
      <c r="R11" s="29">
        <f t="shared" si="9"/>
        <v>1.0227750094289212</v>
      </c>
      <c r="S11" s="3"/>
    </row>
    <row r="12" spans="1:19" x14ac:dyDescent="0.3">
      <c r="A12" s="27">
        <v>4</v>
      </c>
      <c r="B12" s="27" t="s">
        <v>2</v>
      </c>
      <c r="C12" s="23">
        <f>Määräytymistekijät!C12</f>
        <v>212556</v>
      </c>
      <c r="D12" s="34">
        <v>0.58859411593104249</v>
      </c>
      <c r="E12" s="34">
        <v>0.19745668830747204</v>
      </c>
      <c r="F12" s="34">
        <v>0.21394919576148561</v>
      </c>
      <c r="G12" s="16">
        <f t="shared" si="0"/>
        <v>1.0515349694073217</v>
      </c>
      <c r="H12" s="16">
        <f t="shared" si="0"/>
        <v>1.1747339550944362</v>
      </c>
      <c r="I12" s="16">
        <f t="shared" si="0"/>
        <v>1.1074578191105635</v>
      </c>
      <c r="J12" s="24">
        <f t="shared" si="1"/>
        <v>1.0878260818426382</v>
      </c>
      <c r="K12" s="28">
        <f t="shared" si="2"/>
        <v>4.0391358727120984E-2</v>
      </c>
      <c r="L12" s="28">
        <f t="shared" si="3"/>
        <v>4.5123654438133258E-2</v>
      </c>
      <c r="M12" s="28">
        <f t="shared" si="4"/>
        <v>4.2539456459600243E-2</v>
      </c>
      <c r="N12" s="28">
        <f t="shared" si="5"/>
        <v>4.1785365948590135E-2</v>
      </c>
      <c r="O12" s="29">
        <f t="shared" si="6"/>
        <v>1.0525881546452314</v>
      </c>
      <c r="P12" s="29">
        <f t="shared" si="7"/>
        <v>1.1781236891611266</v>
      </c>
      <c r="Q12" s="29">
        <f t="shared" si="8"/>
        <v>1.1093144687951026</v>
      </c>
      <c r="R12" s="29">
        <f t="shared" si="9"/>
        <v>1.0894767931979956</v>
      </c>
      <c r="S12" s="3"/>
    </row>
    <row r="13" spans="1:19" x14ac:dyDescent="0.3">
      <c r="A13" s="27">
        <v>5</v>
      </c>
      <c r="B13" s="27" t="s">
        <v>81</v>
      </c>
      <c r="C13" s="23">
        <f>Määräytymistekijät!C13</f>
        <v>169537</v>
      </c>
      <c r="D13" s="34">
        <v>0.58859411593104249</v>
      </c>
      <c r="E13" s="34">
        <v>0.19745668830747204</v>
      </c>
      <c r="F13" s="34">
        <v>0.21394919576148561</v>
      </c>
      <c r="G13" s="16">
        <f t="shared" si="0"/>
        <v>1.0477517984473987</v>
      </c>
      <c r="H13" s="16">
        <f t="shared" si="0"/>
        <v>1.0987588984998968</v>
      </c>
      <c r="I13" s="16">
        <f t="shared" si="0"/>
        <v>1.0167073386185659</v>
      </c>
      <c r="J13" s="24">
        <f t="shared" si="1"/>
        <v>1.0511815542907046</v>
      </c>
      <c r="K13" s="28">
        <f t="shared" si="2"/>
        <v>3.2100683740396034E-2</v>
      </c>
      <c r="L13" s="28">
        <f t="shared" si="3"/>
        <v>3.3663422921303469E-2</v>
      </c>
      <c r="M13" s="28">
        <f t="shared" si="4"/>
        <v>3.1149553531568411E-2</v>
      </c>
      <c r="N13" s="28">
        <f t="shared" si="5"/>
        <v>3.2205763500503228E-2</v>
      </c>
      <c r="O13" s="29">
        <f t="shared" si="6"/>
        <v>1.0488011945770777</v>
      </c>
      <c r="P13" s="29">
        <f t="shared" si="7"/>
        <v>1.101929404003013</v>
      </c>
      <c r="Q13" s="29">
        <f t="shared" si="8"/>
        <v>1.0184118453970099</v>
      </c>
      <c r="R13" s="29">
        <f t="shared" si="9"/>
        <v>1.0527766597557904</v>
      </c>
      <c r="S13" s="3"/>
    </row>
    <row r="14" spans="1:19" x14ac:dyDescent="0.3">
      <c r="A14" s="27">
        <v>6</v>
      </c>
      <c r="B14" s="27" t="s">
        <v>82</v>
      </c>
      <c r="C14" s="23">
        <f>Määräytymistekijät!C14</f>
        <v>532671</v>
      </c>
      <c r="D14" s="34">
        <v>0.58859411593104249</v>
      </c>
      <c r="E14" s="34">
        <v>0.19745668830747204</v>
      </c>
      <c r="F14" s="34">
        <v>0.21394919576148561</v>
      </c>
      <c r="G14" s="16">
        <f t="shared" si="0"/>
        <v>1.0094586709457392</v>
      </c>
      <c r="H14" s="16">
        <f t="shared" si="0"/>
        <v>0.99804059014308866</v>
      </c>
      <c r="I14" s="16">
        <f t="shared" si="0"/>
        <v>0.95079302092979612</v>
      </c>
      <c r="J14" s="24">
        <f t="shared" si="1"/>
        <v>0.99465262588388503</v>
      </c>
      <c r="K14" s="28">
        <f t="shared" si="2"/>
        <v>9.7171514172452275E-2</v>
      </c>
      <c r="L14" s="28">
        <f t="shared" si="3"/>
        <v>9.6072398148715044E-2</v>
      </c>
      <c r="M14" s="28">
        <f t="shared" si="4"/>
        <v>9.1524299277939022E-2</v>
      </c>
      <c r="N14" s="28">
        <f t="shared" si="5"/>
        <v>9.574626927736607E-2</v>
      </c>
      <c r="O14" s="29">
        <f t="shared" si="6"/>
        <v>1.0104697138510637</v>
      </c>
      <c r="P14" s="29">
        <f t="shared" si="7"/>
        <v>1.0009204696031795</v>
      </c>
      <c r="Q14" s="29">
        <f t="shared" si="8"/>
        <v>0.95238702255397456</v>
      </c>
      <c r="R14" s="29">
        <f t="shared" si="9"/>
        <v>0.99616195206349034</v>
      </c>
      <c r="S14" s="3"/>
    </row>
    <row r="15" spans="1:19" x14ac:dyDescent="0.3">
      <c r="A15" s="27">
        <v>7</v>
      </c>
      <c r="B15" s="27" t="s">
        <v>83</v>
      </c>
      <c r="C15" s="23">
        <f>Määräytymistekijät!C15</f>
        <v>204528</v>
      </c>
      <c r="D15" s="34">
        <v>0.58859411593104249</v>
      </c>
      <c r="E15" s="34">
        <v>0.19745668830747204</v>
      </c>
      <c r="F15" s="34">
        <v>0.21394919576148561</v>
      </c>
      <c r="G15" s="16">
        <f t="shared" si="0"/>
        <v>1.0822423319897674</v>
      </c>
      <c r="H15" s="16">
        <f t="shared" si="0"/>
        <v>1.1627555788218997</v>
      </c>
      <c r="I15" s="16">
        <f t="shared" si="0"/>
        <v>1.0675644006200879</v>
      </c>
      <c r="J15" s="24">
        <f t="shared" si="1"/>
        <v>1.0949998794621372</v>
      </c>
      <c r="K15" s="28">
        <f t="shared" si="2"/>
        <v>4.0000798696764761E-2</v>
      </c>
      <c r="L15" s="28">
        <f t="shared" si="3"/>
        <v>4.2976651778609938E-2</v>
      </c>
      <c r="M15" s="28">
        <f t="shared" si="4"/>
        <v>3.9458287134752579E-2</v>
      </c>
      <c r="N15" s="28">
        <f t="shared" si="5"/>
        <v>4.0472330878811684E-2</v>
      </c>
      <c r="O15" s="29">
        <f t="shared" si="6"/>
        <v>1.0833262727820883</v>
      </c>
      <c r="P15" s="29">
        <f t="shared" si="7"/>
        <v>1.1661107488837459</v>
      </c>
      <c r="Q15" s="29">
        <f t="shared" si="8"/>
        <v>1.0693541691091744</v>
      </c>
      <c r="R15" s="29">
        <f t="shared" si="9"/>
        <v>1.0966614766285532</v>
      </c>
      <c r="S15" s="3"/>
    </row>
    <row r="16" spans="1:19" x14ac:dyDescent="0.3">
      <c r="A16" s="27">
        <v>8</v>
      </c>
      <c r="B16" s="27" t="s">
        <v>84</v>
      </c>
      <c r="C16" s="23">
        <f>Määräytymistekijät!C16</f>
        <v>159488</v>
      </c>
      <c r="D16" s="34">
        <v>0.58859411593104249</v>
      </c>
      <c r="E16" s="34">
        <v>0.19745668830747204</v>
      </c>
      <c r="F16" s="34">
        <v>0.21394919576148561</v>
      </c>
      <c r="G16" s="16">
        <f t="shared" si="0"/>
        <v>1.1220646565332766</v>
      </c>
      <c r="H16" s="16">
        <f t="shared" si="0"/>
        <v>1.4032588256929406</v>
      </c>
      <c r="I16" s="16">
        <f t="shared" si="0"/>
        <v>1.1461430272176969</v>
      </c>
      <c r="J16" s="24">
        <f t="shared" si="1"/>
        <v>1.1827398739900938</v>
      </c>
      <c r="K16" s="28">
        <f t="shared" si="2"/>
        <v>3.233979546830798E-2</v>
      </c>
      <c r="L16" s="28">
        <f t="shared" si="3"/>
        <v>4.044428558352145E-2</v>
      </c>
      <c r="M16" s="28">
        <f t="shared" si="4"/>
        <v>3.3033774713274212E-2</v>
      </c>
      <c r="N16" s="28">
        <f t="shared" si="5"/>
        <v>3.4088557548214375E-2</v>
      </c>
      <c r="O16" s="29">
        <f t="shared" si="6"/>
        <v>1.1231884821469003</v>
      </c>
      <c r="P16" s="29">
        <f t="shared" si="7"/>
        <v>1.4073079759070866</v>
      </c>
      <c r="Q16" s="29">
        <f t="shared" si="8"/>
        <v>1.148064532536635</v>
      </c>
      <c r="R16" s="29">
        <f t="shared" si="9"/>
        <v>1.1845346113778226</v>
      </c>
      <c r="S16" s="3"/>
    </row>
    <row r="17" spans="1:19" x14ac:dyDescent="0.3">
      <c r="A17" s="27">
        <v>9</v>
      </c>
      <c r="B17" s="27" t="s">
        <v>85</v>
      </c>
      <c r="C17" s="23">
        <f>Määräytymistekijät!C17</f>
        <v>125353</v>
      </c>
      <c r="D17" s="34">
        <v>0.58859411593104249</v>
      </c>
      <c r="E17" s="34">
        <v>0.19745668830747204</v>
      </c>
      <c r="F17" s="34">
        <v>0.21394919576148561</v>
      </c>
      <c r="G17" s="16">
        <f t="shared" si="0"/>
        <v>1.0312263585485186</v>
      </c>
      <c r="H17" s="16">
        <f t="shared" si="0"/>
        <v>1.2074968182225863</v>
      </c>
      <c r="I17" s="16">
        <f t="shared" si="0"/>
        <v>1.0014754528599865</v>
      </c>
      <c r="J17" s="24">
        <f t="shared" si="1"/>
        <v>1.0596669574169588</v>
      </c>
      <c r="K17" s="28">
        <f t="shared" si="2"/>
        <v>2.3360391202622021E-2</v>
      </c>
      <c r="L17" s="28">
        <f t="shared" si="3"/>
        <v>2.7353449430156159E-2</v>
      </c>
      <c r="M17" s="28">
        <f t="shared" si="4"/>
        <v>2.2686443344564315E-2</v>
      </c>
      <c r="N17" s="28">
        <f t="shared" si="5"/>
        <v>2.4004656654233202E-2</v>
      </c>
      <c r="O17" s="29">
        <f t="shared" si="6"/>
        <v>1.0322592033034379</v>
      </c>
      <c r="P17" s="29">
        <f t="shared" si="7"/>
        <v>1.2109810906252003</v>
      </c>
      <c r="Q17" s="29">
        <f t="shared" si="8"/>
        <v>1.003154423428021</v>
      </c>
      <c r="R17" s="29">
        <f t="shared" si="9"/>
        <v>1.0612749389764213</v>
      </c>
      <c r="S17" s="3"/>
    </row>
    <row r="18" spans="1:19" x14ac:dyDescent="0.3">
      <c r="A18" s="27">
        <v>10</v>
      </c>
      <c r="B18" s="27" t="s">
        <v>86</v>
      </c>
      <c r="C18" s="23">
        <f>Määräytymistekijät!C18</f>
        <v>130451</v>
      </c>
      <c r="D18" s="34">
        <v>0.58859411593104249</v>
      </c>
      <c r="E18" s="34">
        <v>0.19745668830747204</v>
      </c>
      <c r="F18" s="34">
        <v>0.21394919576148561</v>
      </c>
      <c r="G18" s="16">
        <f t="shared" si="0"/>
        <v>1.1375208028136308</v>
      </c>
      <c r="H18" s="16">
        <f t="shared" si="0"/>
        <v>1.4686288896968929</v>
      </c>
      <c r="I18" s="16">
        <f t="shared" si="0"/>
        <v>1.2237654424610476</v>
      </c>
      <c r="J18" s="24">
        <f t="shared" si="1"/>
        <v>1.2213522804127264</v>
      </c>
      <c r="K18" s="28">
        <f t="shared" si="2"/>
        <v>2.6816255470043151E-2</v>
      </c>
      <c r="L18" s="28">
        <f t="shared" si="3"/>
        <v>3.4621896495769106E-2</v>
      </c>
      <c r="M18" s="28">
        <f t="shared" si="4"/>
        <v>2.8849412388128857E-2</v>
      </c>
      <c r="N18" s="28">
        <f t="shared" si="5"/>
        <v>2.8792523784581275E-2</v>
      </c>
      <c r="O18" s="29">
        <f t="shared" si="6"/>
        <v>1.1386601088302568</v>
      </c>
      <c r="P18" s="29">
        <f t="shared" si="7"/>
        <v>1.4728666674142579</v>
      </c>
      <c r="Q18" s="29">
        <f t="shared" si="8"/>
        <v>1.2258170815243936</v>
      </c>
      <c r="R18" s="29">
        <f t="shared" si="9"/>
        <v>1.2232056098298276</v>
      </c>
      <c r="S18" s="3"/>
    </row>
    <row r="19" spans="1:19" x14ac:dyDescent="0.3">
      <c r="A19" s="27">
        <v>11</v>
      </c>
      <c r="B19" s="27" t="s">
        <v>87</v>
      </c>
      <c r="C19" s="23">
        <f>Määräytymistekijät!C19</f>
        <v>247689</v>
      </c>
      <c r="D19" s="34">
        <v>0.58859411593104249</v>
      </c>
      <c r="E19" s="34">
        <v>0.19745668830747204</v>
      </c>
      <c r="F19" s="34">
        <v>0.21394919576148561</v>
      </c>
      <c r="G19" s="16">
        <f t="shared" si="0"/>
        <v>1.119772648404056</v>
      </c>
      <c r="H19" s="16">
        <f t="shared" si="0"/>
        <v>1.2494916979837851</v>
      </c>
      <c r="I19" s="16">
        <f t="shared" si="0"/>
        <v>1.1996658211193887</v>
      </c>
      <c r="J19" s="24">
        <f t="shared" si="1"/>
        <v>1.1624796223937413</v>
      </c>
      <c r="K19" s="28">
        <f t="shared" si="2"/>
        <v>5.0121948852304983E-2</v>
      </c>
      <c r="L19" s="28">
        <f t="shared" si="3"/>
        <v>5.5928280679994627E-2</v>
      </c>
      <c r="M19" s="28">
        <f t="shared" si="4"/>
        <v>5.369803326747042E-2</v>
      </c>
      <c r="N19" s="28">
        <f t="shared" si="5"/>
        <v>5.2033548290814691E-2</v>
      </c>
      <c r="O19" s="29">
        <f t="shared" si="6"/>
        <v>1.1208941784124957</v>
      </c>
      <c r="P19" s="29">
        <f t="shared" si="7"/>
        <v>1.253097148014692</v>
      </c>
      <c r="Q19" s="29">
        <f t="shared" si="8"/>
        <v>1.2016770572404381</v>
      </c>
      <c r="R19" s="29">
        <f t="shared" si="9"/>
        <v>1.1642436160551237</v>
      </c>
      <c r="S19" s="3"/>
    </row>
    <row r="20" spans="1:19" x14ac:dyDescent="0.3">
      <c r="A20" s="27">
        <v>12</v>
      </c>
      <c r="B20" s="27" t="s">
        <v>88</v>
      </c>
      <c r="C20" s="23">
        <f>Määräytymistekijät!C20</f>
        <v>162540</v>
      </c>
      <c r="D20" s="34">
        <v>0.58859411593104249</v>
      </c>
      <c r="E20" s="34">
        <v>0.19745668830747204</v>
      </c>
      <c r="F20" s="34">
        <v>0.21394919576148561</v>
      </c>
      <c r="G20" s="16">
        <f t="shared" si="0"/>
        <v>1.185809656856665</v>
      </c>
      <c r="H20" s="16">
        <f t="shared" si="0"/>
        <v>1.3382923591818687</v>
      </c>
      <c r="I20" s="16">
        <f t="shared" si="0"/>
        <v>1.288073173462208</v>
      </c>
      <c r="J20" s="24">
        <f t="shared" si="1"/>
        <v>1.2377975834154711</v>
      </c>
      <c r="K20" s="28">
        <f t="shared" si="2"/>
        <v>3.4831053651129852E-2</v>
      </c>
      <c r="L20" s="28">
        <f t="shared" si="3"/>
        <v>3.9309962348531714E-2</v>
      </c>
      <c r="M20" s="28">
        <f t="shared" si="4"/>
        <v>3.7834862915833309E-2</v>
      </c>
      <c r="N20" s="28">
        <f t="shared" si="5"/>
        <v>3.6358106706154567E-2</v>
      </c>
      <c r="O20" s="29">
        <f t="shared" si="6"/>
        <v>1.1869973275113803</v>
      </c>
      <c r="P20" s="29">
        <f t="shared" si="7"/>
        <v>1.3421540464868429</v>
      </c>
      <c r="Q20" s="29">
        <f t="shared" si="8"/>
        <v>1.2902326242420965</v>
      </c>
      <c r="R20" s="29">
        <f t="shared" si="9"/>
        <v>1.2396758676014108</v>
      </c>
      <c r="S20" s="3"/>
    </row>
    <row r="21" spans="1:19" x14ac:dyDescent="0.3">
      <c r="A21" s="27">
        <v>13</v>
      </c>
      <c r="B21" s="27" t="s">
        <v>89</v>
      </c>
      <c r="C21" s="23">
        <f>Määräytymistekijät!C21</f>
        <v>272437</v>
      </c>
      <c r="D21" s="34">
        <v>0.58859411593104249</v>
      </c>
      <c r="E21" s="34">
        <v>0.19745668830747204</v>
      </c>
      <c r="F21" s="34">
        <v>0.21394919576148561</v>
      </c>
      <c r="G21" s="16">
        <f t="shared" si="0"/>
        <v>0.98739479814783349</v>
      </c>
      <c r="H21" s="16">
        <f t="shared" si="0"/>
        <v>1.0235167225521022</v>
      </c>
      <c r="I21" s="16">
        <f t="shared" si="0"/>
        <v>1.0365200728895358</v>
      </c>
      <c r="J21" s="24">
        <f t="shared" si="1"/>
        <v>1.0050376267385426</v>
      </c>
      <c r="K21" s="28">
        <f t="shared" si="2"/>
        <v>4.8612538290639024E-2</v>
      </c>
      <c r="L21" s="28">
        <f t="shared" si="3"/>
        <v>5.0390933757708499E-2</v>
      </c>
      <c r="M21" s="28">
        <f t="shared" si="4"/>
        <v>5.1031129419434523E-2</v>
      </c>
      <c r="N21" s="28">
        <f t="shared" si="5"/>
        <v>4.9481149996949247E-2</v>
      </c>
      <c r="O21" s="29">
        <f t="shared" si="6"/>
        <v>0.988383742553538</v>
      </c>
      <c r="P21" s="29">
        <f t="shared" si="7"/>
        <v>1.0264701142432304</v>
      </c>
      <c r="Q21" s="29">
        <f t="shared" si="8"/>
        <v>1.0382577956570671</v>
      </c>
      <c r="R21" s="29">
        <f t="shared" si="9"/>
        <v>1.0065627115390547</v>
      </c>
      <c r="S21" s="3"/>
    </row>
    <row r="22" spans="1:19" x14ac:dyDescent="0.3">
      <c r="A22" s="27">
        <v>14</v>
      </c>
      <c r="B22" s="27" t="s">
        <v>90</v>
      </c>
      <c r="C22" s="23">
        <f>Määräytymistekijät!C22</f>
        <v>190774</v>
      </c>
      <c r="D22" s="34">
        <v>0.58859411593104249</v>
      </c>
      <c r="E22" s="34">
        <v>0.19745668830747204</v>
      </c>
      <c r="F22" s="34">
        <v>0.21394919576148561</v>
      </c>
      <c r="G22" s="16">
        <f t="shared" si="0"/>
        <v>1.094488204824501</v>
      </c>
      <c r="H22" s="16">
        <f t="shared" si="0"/>
        <v>1.2886284147267184</v>
      </c>
      <c r="I22" s="16">
        <f t="shared" si="0"/>
        <v>1.0967544346159821</v>
      </c>
      <c r="J22" s="24">
        <f t="shared" si="1"/>
        <v>1.1333073457804086</v>
      </c>
      <c r="K22" s="28">
        <f t="shared" si="2"/>
        <v>3.7733026912659624E-2</v>
      </c>
      <c r="L22" s="28">
        <f t="shared" si="3"/>
        <v>4.4426107507570547E-2</v>
      </c>
      <c r="M22" s="28">
        <f t="shared" si="4"/>
        <v>3.7811156315366107E-2</v>
      </c>
      <c r="N22" s="28">
        <f t="shared" si="5"/>
        <v>3.9071336164380119E-2</v>
      </c>
      <c r="O22" s="29">
        <f t="shared" si="6"/>
        <v>1.0955844107082076</v>
      </c>
      <c r="P22" s="29">
        <f t="shared" si="7"/>
        <v>1.2923467950610581</v>
      </c>
      <c r="Q22" s="29">
        <f t="shared" si="8"/>
        <v>1.0985931401087856</v>
      </c>
      <c r="R22" s="29">
        <f t="shared" si="9"/>
        <v>1.1350270722477322</v>
      </c>
      <c r="S22" s="3"/>
    </row>
    <row r="23" spans="1:19" x14ac:dyDescent="0.3">
      <c r="A23" s="27">
        <v>15</v>
      </c>
      <c r="B23" s="27" t="s">
        <v>91</v>
      </c>
      <c r="C23" s="23">
        <f>Määräytymistekijät!C23</f>
        <v>176323</v>
      </c>
      <c r="D23" s="34">
        <v>0.58859411593104249</v>
      </c>
      <c r="E23" s="34">
        <v>0.19745668830747204</v>
      </c>
      <c r="F23" s="34">
        <v>0.21394919576148561</v>
      </c>
      <c r="G23" s="16">
        <f t="shared" ref="G23:I27" si="10">H48</f>
        <v>0.95990947691826989</v>
      </c>
      <c r="H23" s="16">
        <f t="shared" si="10"/>
        <v>0.98214285630246212</v>
      </c>
      <c r="I23" s="16">
        <f t="shared" si="10"/>
        <v>0.86220465019410231</v>
      </c>
      <c r="J23" s="24">
        <f t="shared" si="1"/>
        <v>0.94339573728170523</v>
      </c>
      <c r="K23" s="28">
        <f t="shared" si="2"/>
        <v>3.0586558885086088E-2</v>
      </c>
      <c r="L23" s="28">
        <f t="shared" si="3"/>
        <v>3.1295003362509406E-2</v>
      </c>
      <c r="M23" s="28">
        <f t="shared" si="4"/>
        <v>2.7473291949176536E-2</v>
      </c>
      <c r="N23" s="28">
        <f t="shared" si="5"/>
        <v>3.0060365028319144E-2</v>
      </c>
      <c r="O23" s="29">
        <f t="shared" si="6"/>
        <v>0.96087089286755556</v>
      </c>
      <c r="P23" s="29">
        <f t="shared" si="7"/>
        <v>0.98497686232052895</v>
      </c>
      <c r="Q23" s="29">
        <f t="shared" si="8"/>
        <v>0.86365013368265331</v>
      </c>
      <c r="R23" s="29">
        <f t="shared" si="9"/>
        <v>0.94482728418255624</v>
      </c>
      <c r="S23" s="3"/>
    </row>
    <row r="24" spans="1:19" x14ac:dyDescent="0.3">
      <c r="A24" s="27">
        <v>16</v>
      </c>
      <c r="B24" s="27" t="s">
        <v>92</v>
      </c>
      <c r="C24" s="23">
        <f>Määräytymistekijät!C24</f>
        <v>67805</v>
      </c>
      <c r="D24" s="34">
        <v>0.58859411593104249</v>
      </c>
      <c r="E24" s="34">
        <v>0.19745668830747204</v>
      </c>
      <c r="F24" s="34">
        <v>0.21394919576148561</v>
      </c>
      <c r="G24" s="16">
        <f t="shared" si="10"/>
        <v>1.125155385220828</v>
      </c>
      <c r="H24" s="16">
        <f t="shared" si="10"/>
        <v>1.2286930258366973</v>
      </c>
      <c r="I24" s="16">
        <f t="shared" si="10"/>
        <v>1.1598640065780272</v>
      </c>
      <c r="J24" s="24">
        <f t="shared" si="1"/>
        <v>1.1530254664773696</v>
      </c>
      <c r="K24" s="28">
        <f t="shared" si="2"/>
        <v>1.3786867362902496E-2</v>
      </c>
      <c r="L24" s="28">
        <f t="shared" si="3"/>
        <v>1.5055545215747413E-2</v>
      </c>
      <c r="M24" s="28">
        <f t="shared" si="4"/>
        <v>1.4212162540161052E-2</v>
      </c>
      <c r="N24" s="28">
        <f t="shared" si="5"/>
        <v>1.4128367851389996E-2</v>
      </c>
      <c r="O24" s="29">
        <f t="shared" si="6"/>
        <v>1.1262823064136982</v>
      </c>
      <c r="P24" s="29">
        <f t="shared" si="7"/>
        <v>1.2322384606043921</v>
      </c>
      <c r="Q24" s="29">
        <f t="shared" si="8"/>
        <v>1.1618085150773676</v>
      </c>
      <c r="R24" s="29">
        <f t="shared" si="9"/>
        <v>1.1547751140196556</v>
      </c>
      <c r="S24" s="3"/>
    </row>
    <row r="25" spans="1:19" x14ac:dyDescent="0.3">
      <c r="A25" s="27">
        <v>17</v>
      </c>
      <c r="B25" s="27" t="s">
        <v>93</v>
      </c>
      <c r="C25" s="23">
        <f>Määräytymistekijät!C25</f>
        <v>416543</v>
      </c>
      <c r="D25" s="34">
        <v>0.58859411593104249</v>
      </c>
      <c r="E25" s="34">
        <v>0.19745668830747204</v>
      </c>
      <c r="F25" s="34">
        <v>0.21394919576148561</v>
      </c>
      <c r="G25" s="16">
        <f t="shared" si="10"/>
        <v>0.98489938026951973</v>
      </c>
      <c r="H25" s="16">
        <f t="shared" si="10"/>
        <v>0.97898238367271628</v>
      </c>
      <c r="I25" s="16">
        <f t="shared" si="10"/>
        <v>1.1633066037535165</v>
      </c>
      <c r="J25" s="24">
        <f t="shared" si="1"/>
        <v>1.0219011116992291</v>
      </c>
      <c r="K25" s="28">
        <f t="shared" si="2"/>
        <v>7.41383777348293E-2</v>
      </c>
      <c r="L25" s="28">
        <f t="shared" si="3"/>
        <v>7.3692975354101367E-2</v>
      </c>
      <c r="M25" s="28">
        <f t="shared" si="4"/>
        <v>8.7567995409742569E-2</v>
      </c>
      <c r="N25" s="28">
        <f t="shared" si="5"/>
        <v>7.6923685956698434E-2</v>
      </c>
      <c r="O25" s="29">
        <f t="shared" si="6"/>
        <v>0.98588582534106195</v>
      </c>
      <c r="P25" s="29">
        <f t="shared" si="7"/>
        <v>0.98180727004144164</v>
      </c>
      <c r="Q25" s="29">
        <f t="shared" si="8"/>
        <v>1.1652568837566104</v>
      </c>
      <c r="R25" s="29">
        <f t="shared" si="9"/>
        <v>1.0234517858348198</v>
      </c>
      <c r="S25" s="3"/>
    </row>
    <row r="26" spans="1:19" x14ac:dyDescent="0.3">
      <c r="A26" s="27">
        <v>18</v>
      </c>
      <c r="B26" s="27" t="s">
        <v>94</v>
      </c>
      <c r="C26" s="23">
        <f>Määräytymistekijät!C26</f>
        <v>70521</v>
      </c>
      <c r="D26" s="34">
        <v>0.58859411593104249</v>
      </c>
      <c r="E26" s="34">
        <v>0.19745668830747204</v>
      </c>
      <c r="F26" s="34">
        <v>0.21394919576148561</v>
      </c>
      <c r="G26" s="16">
        <f t="shared" si="10"/>
        <v>1.1344271153609358</v>
      </c>
      <c r="H26" s="16">
        <f t="shared" si="10"/>
        <v>1.4102672452838507</v>
      </c>
      <c r="I26" s="16">
        <f t="shared" si="10"/>
        <v>1.2794843430791172</v>
      </c>
      <c r="J26" s="24">
        <f t="shared" si="1"/>
        <v>1.2199284711275131</v>
      </c>
      <c r="K26" s="28">
        <f t="shared" si="2"/>
        <v>1.4457274752845573E-2</v>
      </c>
      <c r="L26" s="28">
        <f t="shared" si="3"/>
        <v>1.7972614338930298E-2</v>
      </c>
      <c r="M26" s="28">
        <f t="shared" si="4"/>
        <v>1.630590140114338E-2</v>
      </c>
      <c r="N26" s="28">
        <f t="shared" si="5"/>
        <v>1.5546914250456591E-2</v>
      </c>
      <c r="O26" s="29">
        <f t="shared" si="6"/>
        <v>1.1355633228349069</v>
      </c>
      <c r="P26" s="29">
        <f t="shared" si="7"/>
        <v>1.4143366185268265</v>
      </c>
      <c r="Q26" s="29">
        <f t="shared" si="8"/>
        <v>1.281629394710843</v>
      </c>
      <c r="R26" s="29">
        <f t="shared" si="9"/>
        <v>1.2217796399987384</v>
      </c>
      <c r="S26" s="3"/>
    </row>
    <row r="27" spans="1:19" x14ac:dyDescent="0.3">
      <c r="A27" s="27">
        <v>19</v>
      </c>
      <c r="B27" s="27" t="s">
        <v>95</v>
      </c>
      <c r="C27" s="23">
        <f>Määräytymistekijät!C27</f>
        <v>175795</v>
      </c>
      <c r="D27" s="34">
        <v>0.58859411593104249</v>
      </c>
      <c r="E27" s="34">
        <v>0.19745668830747204</v>
      </c>
      <c r="F27" s="34">
        <v>0.21394919576148561</v>
      </c>
      <c r="G27" s="16">
        <f t="shared" si="10"/>
        <v>1.120818425971974</v>
      </c>
      <c r="H27" s="16">
        <f t="shared" si="10"/>
        <v>1.2232614697697575</v>
      </c>
      <c r="I27" s="16">
        <f t="shared" si="10"/>
        <v>1.3335364642003502</v>
      </c>
      <c r="J27" s="24">
        <f t="shared" si="1"/>
        <v>1.1865573433433438</v>
      </c>
      <c r="K27" s="28">
        <f t="shared" si="2"/>
        <v>3.5606817174850779E-2</v>
      </c>
      <c r="L27" s="28">
        <f t="shared" si="3"/>
        <v>3.8861287878416917E-2</v>
      </c>
      <c r="M27" s="28">
        <f t="shared" si="4"/>
        <v>4.2364568583534441E-2</v>
      </c>
      <c r="N27" s="28">
        <f t="shared" si="5"/>
        <v>3.7695249661214555E-2</v>
      </c>
      <c r="O27" s="29">
        <f t="shared" si="6"/>
        <v>1.1219410033992145</v>
      </c>
      <c r="P27" s="29">
        <f t="shared" si="7"/>
        <v>1.2267912316009926</v>
      </c>
      <c r="Q27" s="29">
        <f t="shared" si="8"/>
        <v>1.33577213404967</v>
      </c>
      <c r="R27" s="29">
        <f t="shared" si="9"/>
        <v>1.188357873513683</v>
      </c>
      <c r="S27" s="3"/>
    </row>
    <row r="28" spans="1:19" x14ac:dyDescent="0.3">
      <c r="A28" s="30" t="s">
        <v>96</v>
      </c>
      <c r="B28" s="30"/>
      <c r="C28" s="31">
        <f>SUM(C6:C27)</f>
        <v>5533611</v>
      </c>
      <c r="D28" s="34">
        <v>0.58859411593104249</v>
      </c>
      <c r="E28" s="34">
        <v>0.19745668830747204</v>
      </c>
      <c r="F28" s="34">
        <v>0.21394919576148561</v>
      </c>
      <c r="G28" s="32"/>
      <c r="H28" s="32"/>
      <c r="I28" s="32"/>
      <c r="J28" s="24"/>
      <c r="K28" s="33">
        <f>SUM(K6:K27)</f>
        <v>0.99899943274749792</v>
      </c>
      <c r="L28" s="33">
        <f>SUM(L6:L27)</f>
        <v>0.99712276894363783</v>
      </c>
      <c r="M28" s="33">
        <f>SUM(M6:M27)</f>
        <v>0.99832630896218655</v>
      </c>
      <c r="N28" s="28">
        <f>SUM(N6:N27)</f>
        <v>0.99848485863520597</v>
      </c>
      <c r="O28" s="29"/>
      <c r="P28" s="29"/>
      <c r="Q28" s="29"/>
      <c r="R28" s="29"/>
      <c r="S28" s="3"/>
    </row>
    <row r="29" spans="1:19" s="241" customFormat="1" x14ac:dyDescent="0.3">
      <c r="A29" s="38"/>
      <c r="B29" s="242"/>
      <c r="C29" s="242"/>
      <c r="D29" s="242"/>
      <c r="E29" s="243"/>
      <c r="F29" s="242"/>
      <c r="G29" s="242"/>
      <c r="H29" s="242"/>
      <c r="I29" s="242"/>
      <c r="J29" s="242"/>
      <c r="K29" s="242"/>
      <c r="L29" s="242"/>
      <c r="M29" s="242"/>
      <c r="N29" s="242"/>
      <c r="O29" s="242"/>
      <c r="P29" s="242"/>
      <c r="Q29" s="242"/>
      <c r="R29" s="242"/>
      <c r="S29" s="240"/>
    </row>
    <row r="30" spans="1:19" ht="42" x14ac:dyDescent="0.3">
      <c r="A30" s="12" t="s">
        <v>71</v>
      </c>
      <c r="B30" s="20" t="s">
        <v>253</v>
      </c>
      <c r="C30" s="20" t="s">
        <v>254</v>
      </c>
      <c r="D30" s="20" t="s">
        <v>255</v>
      </c>
      <c r="E30" s="20" t="s">
        <v>256</v>
      </c>
      <c r="F30" s="20" t="s">
        <v>257</v>
      </c>
      <c r="G30" s="20" t="s">
        <v>258</v>
      </c>
      <c r="H30" s="20" t="s">
        <v>242</v>
      </c>
      <c r="I30" s="20" t="s">
        <v>243</v>
      </c>
      <c r="J30" s="20" t="s">
        <v>244</v>
      </c>
      <c r="K30" s="3"/>
      <c r="L30" s="3"/>
      <c r="M30" s="3"/>
      <c r="N30" s="3"/>
      <c r="O30" s="3"/>
      <c r="P30" s="3"/>
      <c r="Q30" s="3"/>
      <c r="R30" s="3"/>
      <c r="S30" s="3"/>
    </row>
    <row r="31" spans="1:19" x14ac:dyDescent="0.3">
      <c r="A31" s="13" t="s">
        <v>75</v>
      </c>
      <c r="B31" s="14">
        <v>0.8964858</v>
      </c>
      <c r="C31" s="14">
        <v>0.75132779999999999</v>
      </c>
      <c r="D31" s="15">
        <v>0.81577060000000001</v>
      </c>
      <c r="E31" s="14">
        <v>0.88072119103459101</v>
      </c>
      <c r="F31" s="14">
        <v>0.73991351350017165</v>
      </c>
      <c r="G31" s="15">
        <v>0.80813453764226584</v>
      </c>
      <c r="H31" s="16">
        <f>(B31+E31)/2</f>
        <v>0.88860349551729545</v>
      </c>
      <c r="I31" s="16">
        <f>(C31+F31)/2</f>
        <v>0.74562065675008582</v>
      </c>
      <c r="J31" s="16">
        <f>(D31+G31)/2</f>
        <v>0.81195256882113287</v>
      </c>
      <c r="K31" s="3"/>
      <c r="L31" s="3"/>
      <c r="M31" s="39"/>
      <c r="N31" s="3"/>
      <c r="O31" s="39"/>
      <c r="P31" s="39"/>
      <c r="Q31" s="39"/>
      <c r="R31" s="3"/>
      <c r="S31" s="3"/>
    </row>
    <row r="32" spans="1:19" x14ac:dyDescent="0.3">
      <c r="A32" s="13" t="s">
        <v>76</v>
      </c>
      <c r="B32" s="14">
        <v>0.87473979999999996</v>
      </c>
      <c r="C32" s="14">
        <v>0.55659970000000003</v>
      </c>
      <c r="D32" s="15">
        <v>0.82337559999999999</v>
      </c>
      <c r="E32" s="14">
        <v>0.90505255980200017</v>
      </c>
      <c r="F32" s="14">
        <v>0.59414704015919428</v>
      </c>
      <c r="G32" s="15">
        <v>0.85275639060299357</v>
      </c>
      <c r="H32" s="17">
        <f t="shared" ref="H32:J52" si="11">(B32+E32)/2</f>
        <v>0.88989617990100012</v>
      </c>
      <c r="I32" s="17">
        <f t="shared" si="11"/>
        <v>0.5753733700795971</v>
      </c>
      <c r="J32" s="17">
        <f t="shared" si="11"/>
        <v>0.83806599530149684</v>
      </c>
      <c r="K32" s="3"/>
      <c r="L32" s="3"/>
      <c r="M32" s="39"/>
      <c r="N32" s="3"/>
      <c r="O32" s="39"/>
      <c r="P32" s="39"/>
      <c r="Q32" s="39"/>
      <c r="R32" s="3"/>
      <c r="S32" s="3"/>
    </row>
    <row r="33" spans="1:19" x14ac:dyDescent="0.3">
      <c r="A33" s="13" t="s">
        <v>77</v>
      </c>
      <c r="B33" s="14">
        <v>0.85634060000000001</v>
      </c>
      <c r="C33" s="14">
        <v>0.61399789999999999</v>
      </c>
      <c r="D33" s="15">
        <v>0.75222129999999998</v>
      </c>
      <c r="E33" s="14">
        <v>0.85478867962289673</v>
      </c>
      <c r="F33" s="14">
        <v>0.62295322913372997</v>
      </c>
      <c r="G33" s="15">
        <v>0.7546946558233526</v>
      </c>
      <c r="H33" s="17">
        <f t="shared" si="11"/>
        <v>0.85556463981144837</v>
      </c>
      <c r="I33" s="17">
        <f t="shared" si="11"/>
        <v>0.61847556456686492</v>
      </c>
      <c r="J33" s="17">
        <f t="shared" si="11"/>
        <v>0.75345797791167635</v>
      </c>
      <c r="K33" s="3"/>
      <c r="L33" s="3"/>
      <c r="M33" s="39"/>
      <c r="N33" s="3"/>
      <c r="O33" s="39"/>
      <c r="P33" s="39"/>
      <c r="Q33" s="39"/>
      <c r="R33" s="3"/>
      <c r="S33" s="3"/>
    </row>
    <row r="34" spans="1:19" x14ac:dyDescent="0.3">
      <c r="A34" s="13" t="s">
        <v>78</v>
      </c>
      <c r="B34" s="14">
        <v>0.98186039999999997</v>
      </c>
      <c r="C34" s="14">
        <v>0.91324859999999997</v>
      </c>
      <c r="D34" s="15">
        <v>0.86558060000000003</v>
      </c>
      <c r="E34" s="14">
        <v>0.94853070160751229</v>
      </c>
      <c r="F34" s="14">
        <v>0.89117972342179474</v>
      </c>
      <c r="G34" s="15">
        <v>0.83222937009542963</v>
      </c>
      <c r="H34" s="17">
        <f t="shared" si="11"/>
        <v>0.96519555080375619</v>
      </c>
      <c r="I34" s="17">
        <f t="shared" si="11"/>
        <v>0.90221416171089741</v>
      </c>
      <c r="J34" s="17">
        <f t="shared" si="11"/>
        <v>0.84890498504771483</v>
      </c>
      <c r="K34" s="3"/>
      <c r="L34" s="40"/>
      <c r="M34" s="39"/>
      <c r="N34" s="3"/>
      <c r="O34" s="39"/>
      <c r="P34" s="39"/>
      <c r="Q34" s="39"/>
      <c r="R34" s="3"/>
      <c r="S34" s="3"/>
    </row>
    <row r="35" spans="1:19" x14ac:dyDescent="0.3">
      <c r="A35" s="13" t="s">
        <v>79</v>
      </c>
      <c r="B35" s="14">
        <v>0.93788079999999996</v>
      </c>
      <c r="C35" s="14">
        <v>0.74931420000000004</v>
      </c>
      <c r="D35" s="15">
        <v>0.86504230000000004</v>
      </c>
      <c r="E35" s="14">
        <v>0.91639824544692827</v>
      </c>
      <c r="F35" s="14">
        <v>0.72222578103841506</v>
      </c>
      <c r="G35" s="15">
        <v>0.83464486644725688</v>
      </c>
      <c r="H35" s="17">
        <f t="shared" si="11"/>
        <v>0.92713952272346412</v>
      </c>
      <c r="I35" s="17">
        <f t="shared" si="11"/>
        <v>0.73576999051920755</v>
      </c>
      <c r="J35" s="17">
        <f t="shared" si="11"/>
        <v>0.84984358322362841</v>
      </c>
      <c r="K35" s="3"/>
      <c r="L35" s="3"/>
      <c r="M35" s="39"/>
      <c r="N35" s="3"/>
      <c r="O35" s="39"/>
      <c r="P35" s="39"/>
      <c r="Q35" s="39"/>
      <c r="R35" s="3"/>
      <c r="S35" s="3"/>
    </row>
    <row r="36" spans="1:19" x14ac:dyDescent="0.3">
      <c r="A36" s="13" t="s">
        <v>80</v>
      </c>
      <c r="B36" s="14">
        <v>1.0139313000000001</v>
      </c>
      <c r="C36" s="14">
        <v>1.0817606</v>
      </c>
      <c r="D36" s="15">
        <v>1.0076418</v>
      </c>
      <c r="E36" s="14">
        <v>1.0077965582382897</v>
      </c>
      <c r="F36" s="14">
        <v>1.0557976375520242</v>
      </c>
      <c r="G36" s="15">
        <v>1.0040433940216065</v>
      </c>
      <c r="H36" s="17">
        <f t="shared" si="11"/>
        <v>1.0108639291191448</v>
      </c>
      <c r="I36" s="17">
        <f t="shared" si="11"/>
        <v>1.0687791187760121</v>
      </c>
      <c r="J36" s="17">
        <f t="shared" si="11"/>
        <v>1.0058425970108034</v>
      </c>
      <c r="K36" s="3"/>
      <c r="L36" s="3"/>
      <c r="M36" s="39"/>
      <c r="N36" s="3"/>
      <c r="O36" s="39"/>
      <c r="P36" s="39"/>
      <c r="Q36" s="39"/>
      <c r="R36" s="3"/>
      <c r="S36" s="3"/>
    </row>
    <row r="37" spans="1:19" x14ac:dyDescent="0.3">
      <c r="A37" s="13" t="s">
        <v>2</v>
      </c>
      <c r="B37" s="14">
        <v>1.042222</v>
      </c>
      <c r="C37" s="14">
        <v>1.1611043999999999</v>
      </c>
      <c r="D37" s="15">
        <v>1.102433</v>
      </c>
      <c r="E37" s="14">
        <v>1.0608479388146432</v>
      </c>
      <c r="F37" s="14">
        <v>1.1883635101888723</v>
      </c>
      <c r="G37" s="15">
        <v>1.1124826382211273</v>
      </c>
      <c r="H37" s="17">
        <f t="shared" si="11"/>
        <v>1.0515349694073217</v>
      </c>
      <c r="I37" s="17">
        <f t="shared" si="11"/>
        <v>1.1747339550944362</v>
      </c>
      <c r="J37" s="17">
        <f t="shared" si="11"/>
        <v>1.1074578191105635</v>
      </c>
      <c r="K37" s="3"/>
      <c r="L37" s="3"/>
      <c r="M37" s="39"/>
      <c r="N37" s="3"/>
      <c r="O37" s="39"/>
      <c r="P37" s="39"/>
      <c r="Q37" s="39"/>
      <c r="R37" s="3"/>
      <c r="S37" s="3"/>
    </row>
    <row r="38" spans="1:19" x14ac:dyDescent="0.3">
      <c r="A38" s="13" t="s">
        <v>81</v>
      </c>
      <c r="B38" s="14">
        <v>1.0510676000000001</v>
      </c>
      <c r="C38" s="14">
        <v>1.0896148999999999</v>
      </c>
      <c r="D38" s="15">
        <v>1.0195402</v>
      </c>
      <c r="E38" s="14">
        <v>1.0444359968947972</v>
      </c>
      <c r="F38" s="14">
        <v>1.1079028969997939</v>
      </c>
      <c r="G38" s="15">
        <v>1.0138744772371315</v>
      </c>
      <c r="H38" s="17">
        <f t="shared" si="11"/>
        <v>1.0477517984473987</v>
      </c>
      <c r="I38" s="17">
        <f t="shared" si="11"/>
        <v>1.0987588984998968</v>
      </c>
      <c r="J38" s="17">
        <f t="shared" si="11"/>
        <v>1.0167073386185659</v>
      </c>
      <c r="K38" s="3"/>
      <c r="L38" s="3"/>
      <c r="M38" s="39"/>
      <c r="N38" s="3"/>
      <c r="O38" s="39"/>
      <c r="P38" s="39"/>
      <c r="Q38" s="39"/>
      <c r="R38" s="3"/>
      <c r="S38" s="3"/>
    </row>
    <row r="39" spans="1:19" x14ac:dyDescent="0.3">
      <c r="A39" s="13" t="s">
        <v>82</v>
      </c>
      <c r="B39" s="14">
        <v>0.99615109999999996</v>
      </c>
      <c r="C39" s="14">
        <v>0.99768279999999998</v>
      </c>
      <c r="D39" s="15">
        <v>0.94394889999999998</v>
      </c>
      <c r="E39" s="14">
        <v>1.0227662418914785</v>
      </c>
      <c r="F39" s="14">
        <v>0.99839838028617722</v>
      </c>
      <c r="G39" s="15">
        <v>0.95763714185959226</v>
      </c>
      <c r="H39" s="17">
        <f t="shared" si="11"/>
        <v>1.0094586709457392</v>
      </c>
      <c r="I39" s="17">
        <f t="shared" si="11"/>
        <v>0.99804059014308866</v>
      </c>
      <c r="J39" s="17">
        <f t="shared" si="11"/>
        <v>0.95079302092979612</v>
      </c>
      <c r="K39" s="3"/>
      <c r="L39" s="3"/>
      <c r="M39" s="39"/>
      <c r="N39" s="3"/>
      <c r="O39" s="39"/>
      <c r="P39" s="39"/>
      <c r="Q39" s="39"/>
      <c r="R39" s="3"/>
      <c r="S39" s="3"/>
    </row>
    <row r="40" spans="1:19" x14ac:dyDescent="0.3">
      <c r="A40" s="13" t="s">
        <v>83</v>
      </c>
      <c r="B40" s="14">
        <v>1.0799388999999999</v>
      </c>
      <c r="C40" s="14">
        <v>1.1690362999999999</v>
      </c>
      <c r="D40" s="15">
        <v>1.0542362999999999</v>
      </c>
      <c r="E40" s="14">
        <v>1.0845457639795348</v>
      </c>
      <c r="F40" s="14">
        <v>1.1564748576437995</v>
      </c>
      <c r="G40" s="15">
        <v>1.080892501240176</v>
      </c>
      <c r="H40" s="17">
        <f t="shared" si="11"/>
        <v>1.0822423319897674</v>
      </c>
      <c r="I40" s="17">
        <f t="shared" si="11"/>
        <v>1.1627555788218997</v>
      </c>
      <c r="J40" s="17">
        <f t="shared" si="11"/>
        <v>1.0675644006200879</v>
      </c>
      <c r="K40" s="3"/>
      <c r="L40" s="3"/>
      <c r="M40" s="39"/>
      <c r="N40" s="3"/>
      <c r="O40" s="39"/>
      <c r="P40" s="39"/>
      <c r="Q40" s="39"/>
      <c r="R40" s="3"/>
      <c r="S40" s="3"/>
    </row>
    <row r="41" spans="1:19" x14ac:dyDescent="0.3">
      <c r="A41" s="13" t="s">
        <v>84</v>
      </c>
      <c r="B41" s="14">
        <v>1.0990494</v>
      </c>
      <c r="C41" s="14">
        <v>1.37896</v>
      </c>
      <c r="D41" s="15">
        <v>1.1290560000000001</v>
      </c>
      <c r="E41" s="14">
        <v>1.1450799130665532</v>
      </c>
      <c r="F41" s="14">
        <v>1.4275576513858812</v>
      </c>
      <c r="G41" s="15">
        <v>1.1632300544353935</v>
      </c>
      <c r="H41" s="17">
        <f t="shared" si="11"/>
        <v>1.1220646565332766</v>
      </c>
      <c r="I41" s="17">
        <f t="shared" si="11"/>
        <v>1.4032588256929406</v>
      </c>
      <c r="J41" s="17">
        <f t="shared" si="11"/>
        <v>1.1461430272176969</v>
      </c>
      <c r="K41" s="3"/>
      <c r="L41" s="3"/>
      <c r="M41" s="39"/>
      <c r="N41" s="3"/>
      <c r="O41" s="39"/>
      <c r="P41" s="39"/>
      <c r="Q41" s="39"/>
      <c r="R41" s="3"/>
      <c r="S41" s="3"/>
    </row>
    <row r="42" spans="1:19" x14ac:dyDescent="0.3">
      <c r="A42" s="13" t="s">
        <v>85</v>
      </c>
      <c r="B42" s="14">
        <v>1.0318769000000001</v>
      </c>
      <c r="C42" s="14">
        <v>1.2059143999999999</v>
      </c>
      <c r="D42" s="15">
        <v>1.0124587</v>
      </c>
      <c r="E42" s="14">
        <v>1.0305758170970374</v>
      </c>
      <c r="F42" s="14">
        <v>1.2090792364451726</v>
      </c>
      <c r="G42" s="15">
        <v>0.99049220571997287</v>
      </c>
      <c r="H42" s="17">
        <f t="shared" si="11"/>
        <v>1.0312263585485186</v>
      </c>
      <c r="I42" s="17">
        <f t="shared" si="11"/>
        <v>1.2074968182225863</v>
      </c>
      <c r="J42" s="17">
        <f t="shared" si="11"/>
        <v>1.0014754528599865</v>
      </c>
      <c r="K42" s="3"/>
      <c r="L42" s="3"/>
      <c r="M42" s="39"/>
      <c r="N42" s="3"/>
      <c r="O42" s="39"/>
      <c r="P42" s="39"/>
      <c r="Q42" s="39"/>
      <c r="R42" s="3"/>
      <c r="S42" s="3"/>
    </row>
    <row r="43" spans="1:19" x14ac:dyDescent="0.3">
      <c r="A43" s="13" t="s">
        <v>86</v>
      </c>
      <c r="B43" s="14">
        <v>1.1398166000000001</v>
      </c>
      <c r="C43" s="14">
        <v>1.4545606</v>
      </c>
      <c r="D43" s="15">
        <v>1.2380887</v>
      </c>
      <c r="E43" s="14">
        <v>1.1352250056272615</v>
      </c>
      <c r="F43" s="14">
        <v>1.4826971793937858</v>
      </c>
      <c r="G43" s="15">
        <v>1.2094421849220949</v>
      </c>
      <c r="H43" s="17">
        <f t="shared" si="11"/>
        <v>1.1375208028136308</v>
      </c>
      <c r="I43" s="17">
        <f t="shared" si="11"/>
        <v>1.4686288896968929</v>
      </c>
      <c r="J43" s="17">
        <f t="shared" si="11"/>
        <v>1.2237654424610476</v>
      </c>
      <c r="K43" s="3"/>
      <c r="L43" s="3"/>
      <c r="M43" s="39"/>
      <c r="N43" s="3"/>
      <c r="O43" s="39"/>
      <c r="P43" s="39"/>
      <c r="Q43" s="39"/>
      <c r="R43" s="3"/>
      <c r="S43" s="3"/>
    </row>
    <row r="44" spans="1:19" x14ac:dyDescent="0.3">
      <c r="A44" s="13" t="s">
        <v>87</v>
      </c>
      <c r="B44" s="14">
        <v>1.1337208000000001</v>
      </c>
      <c r="C44" s="14">
        <v>1.259023</v>
      </c>
      <c r="D44" s="15">
        <v>1.2106241</v>
      </c>
      <c r="E44" s="14">
        <v>1.1058244968081121</v>
      </c>
      <c r="F44" s="14">
        <v>1.2399603959675702</v>
      </c>
      <c r="G44" s="15">
        <v>1.1887075422387774</v>
      </c>
      <c r="H44" s="17">
        <f t="shared" si="11"/>
        <v>1.119772648404056</v>
      </c>
      <c r="I44" s="17">
        <f t="shared" si="11"/>
        <v>1.2494916979837851</v>
      </c>
      <c r="J44" s="17">
        <f t="shared" si="11"/>
        <v>1.1996658211193887</v>
      </c>
      <c r="K44" s="3"/>
      <c r="L44" s="3"/>
      <c r="M44" s="39"/>
      <c r="N44" s="3"/>
      <c r="O44" s="39"/>
      <c r="P44" s="39"/>
      <c r="Q44" s="39"/>
      <c r="R44" s="3"/>
      <c r="S44" s="3"/>
    </row>
    <row r="45" spans="1:19" x14ac:dyDescent="0.3">
      <c r="A45" s="13" t="s">
        <v>88</v>
      </c>
      <c r="B45" s="14">
        <v>1.2000092</v>
      </c>
      <c r="C45" s="14">
        <v>1.3600336</v>
      </c>
      <c r="D45" s="15">
        <v>1.3026137</v>
      </c>
      <c r="E45" s="14">
        <v>1.1716101137133299</v>
      </c>
      <c r="F45" s="14">
        <v>1.3165511183637375</v>
      </c>
      <c r="G45" s="15">
        <v>1.2735326469244159</v>
      </c>
      <c r="H45" s="17">
        <f t="shared" si="11"/>
        <v>1.185809656856665</v>
      </c>
      <c r="I45" s="17">
        <f t="shared" si="11"/>
        <v>1.3382923591818687</v>
      </c>
      <c r="J45" s="17">
        <f t="shared" si="11"/>
        <v>1.288073173462208</v>
      </c>
      <c r="K45" s="3"/>
      <c r="L45" s="3"/>
      <c r="M45" s="39"/>
      <c r="N45" s="3"/>
      <c r="O45" s="39"/>
      <c r="P45" s="39"/>
      <c r="Q45" s="39"/>
      <c r="R45" s="3"/>
      <c r="S45" s="3"/>
    </row>
    <row r="46" spans="1:19" x14ac:dyDescent="0.3">
      <c r="A46" s="13" t="s">
        <v>89</v>
      </c>
      <c r="B46" s="14">
        <v>0.98886370000000001</v>
      </c>
      <c r="C46" s="14">
        <v>1.0212756000000001</v>
      </c>
      <c r="D46" s="15">
        <v>1.041728</v>
      </c>
      <c r="E46" s="14">
        <v>0.98592589629566707</v>
      </c>
      <c r="F46" s="14">
        <v>1.0257578451042044</v>
      </c>
      <c r="G46" s="15">
        <v>1.0313121457790717</v>
      </c>
      <c r="H46" s="17">
        <f t="shared" si="11"/>
        <v>0.98739479814783349</v>
      </c>
      <c r="I46" s="17">
        <f t="shared" si="11"/>
        <v>1.0235167225521022</v>
      </c>
      <c r="J46" s="17">
        <f t="shared" si="11"/>
        <v>1.0365200728895358</v>
      </c>
      <c r="K46" s="3"/>
      <c r="L46" s="3"/>
      <c r="M46" s="39"/>
      <c r="N46" s="3"/>
      <c r="O46" s="39"/>
      <c r="P46" s="39"/>
      <c r="Q46" s="39"/>
      <c r="R46" s="3"/>
      <c r="S46" s="3"/>
    </row>
    <row r="47" spans="1:19" x14ac:dyDescent="0.3">
      <c r="A47" s="13" t="s">
        <v>90</v>
      </c>
      <c r="B47" s="14">
        <v>1.0933037000000001</v>
      </c>
      <c r="C47" s="14">
        <v>1.2787135999999999</v>
      </c>
      <c r="D47" s="15">
        <v>1.1019909000000001</v>
      </c>
      <c r="E47" s="14">
        <v>1.0956727096490018</v>
      </c>
      <c r="F47" s="14">
        <v>1.2985432294534371</v>
      </c>
      <c r="G47" s="15">
        <v>1.0915179692319643</v>
      </c>
      <c r="H47" s="17">
        <f t="shared" si="11"/>
        <v>1.094488204824501</v>
      </c>
      <c r="I47" s="17">
        <f t="shared" si="11"/>
        <v>1.2886284147267184</v>
      </c>
      <c r="J47" s="17">
        <f t="shared" si="11"/>
        <v>1.0967544346159821</v>
      </c>
      <c r="K47" s="3"/>
      <c r="L47" s="3"/>
      <c r="M47" s="39"/>
      <c r="N47" s="3"/>
      <c r="O47" s="39"/>
      <c r="P47" s="39"/>
      <c r="Q47" s="39"/>
      <c r="R47" s="3"/>
      <c r="S47" s="3"/>
    </row>
    <row r="48" spans="1:19" x14ac:dyDescent="0.3">
      <c r="A48" s="13" t="s">
        <v>91</v>
      </c>
      <c r="B48" s="14">
        <v>0.95553100000000002</v>
      </c>
      <c r="C48" s="14">
        <v>0.98574819999999996</v>
      </c>
      <c r="D48" s="15">
        <v>0.85848610000000003</v>
      </c>
      <c r="E48" s="14">
        <v>0.96428795383653976</v>
      </c>
      <c r="F48" s="14">
        <v>0.97853751260492439</v>
      </c>
      <c r="G48" s="15">
        <v>0.86592320038820469</v>
      </c>
      <c r="H48" s="17">
        <f t="shared" si="11"/>
        <v>0.95990947691826989</v>
      </c>
      <c r="I48" s="17">
        <f t="shared" si="11"/>
        <v>0.98214285630246212</v>
      </c>
      <c r="J48" s="17">
        <f t="shared" si="11"/>
        <v>0.86220465019410231</v>
      </c>
      <c r="K48" s="3"/>
      <c r="L48" s="3"/>
      <c r="M48" s="39"/>
      <c r="N48" s="3"/>
      <c r="O48" s="39"/>
      <c r="P48" s="39"/>
      <c r="Q48" s="39"/>
      <c r="R48" s="3"/>
      <c r="S48" s="3"/>
    </row>
    <row r="49" spans="1:19" x14ac:dyDescent="0.3">
      <c r="A49" s="13" t="s">
        <v>92</v>
      </c>
      <c r="B49" s="14">
        <v>1.1394833</v>
      </c>
      <c r="C49" s="14">
        <v>1.2315137</v>
      </c>
      <c r="D49" s="15">
        <v>1.1479728</v>
      </c>
      <c r="E49" s="14">
        <v>1.1108274704416561</v>
      </c>
      <c r="F49" s="14">
        <v>1.2258723516733945</v>
      </c>
      <c r="G49" s="15">
        <v>1.1717552131560547</v>
      </c>
      <c r="H49" s="17">
        <f t="shared" si="11"/>
        <v>1.125155385220828</v>
      </c>
      <c r="I49" s="17">
        <f t="shared" si="11"/>
        <v>1.2286930258366973</v>
      </c>
      <c r="J49" s="17">
        <f t="shared" si="11"/>
        <v>1.1598640065780272</v>
      </c>
      <c r="K49" s="3"/>
      <c r="L49" s="3"/>
      <c r="M49" s="39"/>
      <c r="N49" s="3"/>
      <c r="O49" s="39"/>
      <c r="P49" s="39"/>
      <c r="Q49" s="39"/>
      <c r="R49" s="3"/>
      <c r="S49" s="3"/>
    </row>
    <row r="50" spans="1:19" x14ac:dyDescent="0.3">
      <c r="A50" s="13" t="s">
        <v>93</v>
      </c>
      <c r="B50" s="14">
        <v>0.97489139999999996</v>
      </c>
      <c r="C50" s="14">
        <v>0.96368969999999998</v>
      </c>
      <c r="D50" s="15">
        <v>1.146606</v>
      </c>
      <c r="E50" s="14">
        <v>0.9949073605390395</v>
      </c>
      <c r="F50" s="14">
        <v>0.99427506734543269</v>
      </c>
      <c r="G50" s="15">
        <v>1.1800072075070331</v>
      </c>
      <c r="H50" s="17">
        <f t="shared" si="11"/>
        <v>0.98489938026951973</v>
      </c>
      <c r="I50" s="17">
        <f t="shared" si="11"/>
        <v>0.97898238367271628</v>
      </c>
      <c r="J50" s="17">
        <f t="shared" si="11"/>
        <v>1.1633066037535165</v>
      </c>
      <c r="K50" s="3"/>
      <c r="L50" s="3"/>
      <c r="M50" s="39"/>
      <c r="N50" s="3"/>
      <c r="O50" s="39"/>
      <c r="P50" s="39"/>
      <c r="Q50" s="39"/>
      <c r="R50" s="3"/>
      <c r="S50" s="3"/>
    </row>
    <row r="51" spans="1:19" x14ac:dyDescent="0.3">
      <c r="A51" s="13" t="s">
        <v>94</v>
      </c>
      <c r="B51" s="14">
        <v>1.1500226</v>
      </c>
      <c r="C51" s="14">
        <v>1.4178105999999999</v>
      </c>
      <c r="D51" s="15">
        <v>1.2908615999999999</v>
      </c>
      <c r="E51" s="14">
        <v>1.1188316307218715</v>
      </c>
      <c r="F51" s="14">
        <v>1.4027238905677013</v>
      </c>
      <c r="G51" s="15">
        <v>1.2681070861582342</v>
      </c>
      <c r="H51" s="17">
        <f t="shared" si="11"/>
        <v>1.1344271153609358</v>
      </c>
      <c r="I51" s="17">
        <f t="shared" si="11"/>
        <v>1.4102672452838507</v>
      </c>
      <c r="J51" s="17">
        <f t="shared" si="11"/>
        <v>1.2794843430791172</v>
      </c>
      <c r="K51" s="3"/>
      <c r="L51" s="3"/>
      <c r="M51" s="39"/>
      <c r="N51" s="3"/>
      <c r="O51" s="39"/>
      <c r="P51" s="39"/>
      <c r="Q51" s="39"/>
      <c r="R51" s="3"/>
      <c r="S51" s="3"/>
    </row>
    <row r="52" spans="1:19" x14ac:dyDescent="0.3">
      <c r="A52" s="13" t="s">
        <v>95</v>
      </c>
      <c r="B52" s="14">
        <v>1.1220621</v>
      </c>
      <c r="C52" s="14">
        <v>1.2110985999999999</v>
      </c>
      <c r="D52" s="15">
        <v>1.3297763</v>
      </c>
      <c r="E52" s="14">
        <v>1.1195747519439478</v>
      </c>
      <c r="F52" s="14">
        <v>1.235424339539515</v>
      </c>
      <c r="G52" s="15">
        <v>1.3372966284007002</v>
      </c>
      <c r="H52" s="17">
        <f t="shared" si="11"/>
        <v>1.120818425971974</v>
      </c>
      <c r="I52" s="17">
        <f t="shared" si="11"/>
        <v>1.2232614697697575</v>
      </c>
      <c r="J52" s="17">
        <f t="shared" si="11"/>
        <v>1.3335364642003502</v>
      </c>
      <c r="K52" s="3"/>
      <c r="L52" s="3"/>
      <c r="M52" s="39"/>
      <c r="N52" s="3"/>
      <c r="O52" s="39"/>
      <c r="P52" s="39"/>
      <c r="Q52" s="39"/>
      <c r="R52" s="3"/>
      <c r="S52" s="3"/>
    </row>
    <row r="53" spans="1:19" x14ac:dyDescent="0.3">
      <c r="A53" s="13"/>
      <c r="B53" s="14"/>
      <c r="C53" s="14"/>
      <c r="D53" s="15"/>
      <c r="E53" s="14"/>
      <c r="F53" s="14"/>
      <c r="G53" s="15"/>
      <c r="H53" s="17">
        <f>(B53+E53)/2</f>
        <v>0</v>
      </c>
      <c r="I53" s="17">
        <f>(C53+F53)/2</f>
        <v>0</v>
      </c>
      <c r="J53" s="17">
        <f>(D53+G53)/2</f>
        <v>0</v>
      </c>
      <c r="K53" s="3"/>
      <c r="L53" s="3"/>
      <c r="M53" s="3"/>
      <c r="N53" s="3"/>
      <c r="O53" s="3"/>
      <c r="P53" s="3"/>
      <c r="Q53" s="3"/>
      <c r="R53" s="3"/>
      <c r="S53" s="3"/>
    </row>
    <row r="54" spans="1:19" x14ac:dyDescent="0.3">
      <c r="A54" s="18"/>
      <c r="B54" s="18"/>
      <c r="C54" s="18"/>
      <c r="D54" s="18"/>
      <c r="E54" s="18"/>
      <c r="F54" s="18"/>
      <c r="G54" s="18"/>
      <c r="H54" s="18"/>
      <c r="I54" s="18"/>
      <c r="J54" s="18"/>
      <c r="K54" s="18"/>
      <c r="L54" s="18"/>
      <c r="M54" s="18"/>
      <c r="N54" s="18"/>
      <c r="O54" s="18"/>
      <c r="P54" s="18"/>
      <c r="Q54" s="18"/>
      <c r="R54" s="18"/>
    </row>
  </sheetData>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195"/>
  <sheetViews>
    <sheetView workbookViewId="0"/>
  </sheetViews>
  <sheetFormatPr defaultRowHeight="14" x14ac:dyDescent="0.3"/>
  <cols>
    <col min="1" max="1" width="34.75" customWidth="1"/>
    <col min="2" max="2" width="14.25" customWidth="1"/>
    <col min="4" max="4" width="32.75" customWidth="1"/>
    <col min="5" max="5" width="14.33203125" customWidth="1"/>
    <col min="7" max="7" width="33.25" customWidth="1"/>
    <col min="8" max="8" width="15.5" customWidth="1"/>
  </cols>
  <sheetData>
    <row r="1" spans="1:8" ht="18" x14ac:dyDescent="0.4">
      <c r="A1" s="366" t="s">
        <v>259</v>
      </c>
      <c r="B1" s="3"/>
      <c r="C1" s="3"/>
      <c r="D1" s="3"/>
      <c r="E1" s="229"/>
      <c r="F1" s="272"/>
      <c r="G1" s="3"/>
      <c r="H1" s="3"/>
    </row>
    <row r="2" spans="1:8" x14ac:dyDescent="0.3">
      <c r="A2" s="228" t="s">
        <v>481</v>
      </c>
      <c r="B2" s="3"/>
      <c r="C2" s="3"/>
      <c r="D2" s="3"/>
      <c r="F2" s="3"/>
      <c r="H2" s="3"/>
    </row>
    <row r="3" spans="1:8" x14ac:dyDescent="0.3">
      <c r="A3" s="228" t="s">
        <v>260</v>
      </c>
      <c r="B3" s="3"/>
      <c r="C3" s="3"/>
      <c r="D3" s="3"/>
      <c r="E3" s="3"/>
      <c r="F3" s="3"/>
      <c r="G3" s="3"/>
      <c r="H3" s="3"/>
    </row>
    <row r="4" spans="1:8" x14ac:dyDescent="0.3">
      <c r="A4" s="3" t="s">
        <v>261</v>
      </c>
      <c r="B4" s="3"/>
      <c r="C4" s="3"/>
      <c r="D4" s="3"/>
      <c r="E4" s="3"/>
      <c r="F4" s="3"/>
      <c r="G4" s="3"/>
      <c r="H4" s="3"/>
    </row>
    <row r="5" spans="1:8" ht="14.5" thickBot="1" x14ac:dyDescent="0.35">
      <c r="A5" s="3"/>
      <c r="B5" s="3"/>
      <c r="C5" s="3"/>
      <c r="D5" s="3"/>
      <c r="E5" s="3"/>
      <c r="F5" s="3"/>
      <c r="G5" s="3"/>
      <c r="H5" s="3"/>
    </row>
    <row r="6" spans="1:8" ht="14.5" thickBot="1" x14ac:dyDescent="0.35">
      <c r="A6" s="41" t="s">
        <v>262</v>
      </c>
      <c r="B6" s="42" t="s">
        <v>263</v>
      </c>
      <c r="C6" s="3"/>
      <c r="D6" s="41" t="s">
        <v>451</v>
      </c>
      <c r="E6" s="42" t="s">
        <v>263</v>
      </c>
      <c r="F6" s="3"/>
      <c r="G6" s="262" t="s">
        <v>452</v>
      </c>
      <c r="H6" s="263" t="s">
        <v>263</v>
      </c>
    </row>
    <row r="7" spans="1:8" ht="14.5" thickBot="1" x14ac:dyDescent="0.35">
      <c r="A7" s="260" t="s">
        <v>264</v>
      </c>
      <c r="B7" s="261">
        <v>1.4145993569999999</v>
      </c>
      <c r="C7" s="3"/>
      <c r="D7" s="260" t="s">
        <v>453</v>
      </c>
      <c r="E7" s="261">
        <v>2.3114774809999998</v>
      </c>
      <c r="F7" s="3"/>
      <c r="G7" s="264" t="s">
        <v>459</v>
      </c>
      <c r="H7" s="265">
        <v>7.8393279999999996E-3</v>
      </c>
    </row>
    <row r="8" spans="1:8" ht="14.5" thickBot="1" x14ac:dyDescent="0.35">
      <c r="A8" s="260" t="s">
        <v>265</v>
      </c>
      <c r="B8" s="261">
        <v>0.90365364800000003</v>
      </c>
      <c r="C8" s="3"/>
      <c r="D8" s="260" t="s">
        <v>278</v>
      </c>
      <c r="E8" s="261">
        <v>2.3587004309999999</v>
      </c>
      <c r="F8" s="3"/>
      <c r="G8" s="264" t="s">
        <v>460</v>
      </c>
      <c r="H8" s="265">
        <v>6.9653892949999996</v>
      </c>
    </row>
    <row r="9" spans="1:8" ht="14.5" thickBot="1" x14ac:dyDescent="0.35">
      <c r="A9" s="260" t="s">
        <v>266</v>
      </c>
      <c r="B9" s="261">
        <v>1.0034076430000001</v>
      </c>
      <c r="C9" s="3"/>
      <c r="D9" s="260" t="s">
        <v>279</v>
      </c>
      <c r="E9" s="261">
        <v>2.5251351830000002</v>
      </c>
      <c r="F9" s="3"/>
      <c r="G9" s="264" t="s">
        <v>461</v>
      </c>
      <c r="H9" s="265">
        <v>6.9895841839999999</v>
      </c>
    </row>
    <row r="10" spans="1:8" ht="14.5" thickBot="1" x14ac:dyDescent="0.35">
      <c r="A10" s="260" t="s">
        <v>267</v>
      </c>
      <c r="B10" s="261">
        <v>1.2195660349999999</v>
      </c>
      <c r="C10" s="3"/>
      <c r="D10" s="260" t="s">
        <v>280</v>
      </c>
      <c r="E10" s="261">
        <v>3.0563532009999999</v>
      </c>
      <c r="F10" s="3"/>
      <c r="G10" s="264" t="s">
        <v>462</v>
      </c>
      <c r="H10" s="265">
        <v>7.0256288290000004</v>
      </c>
    </row>
    <row r="11" spans="1:8" ht="14.5" thickBot="1" x14ac:dyDescent="0.35">
      <c r="A11" s="260" t="s">
        <v>268</v>
      </c>
      <c r="B11" s="261">
        <v>1.020826596</v>
      </c>
      <c r="C11" s="3"/>
      <c r="D11" s="260" t="s">
        <v>281</v>
      </c>
      <c r="E11" s="261">
        <v>4.0246329540000003</v>
      </c>
      <c r="F11" s="3"/>
      <c r="G11" s="264" t="s">
        <v>463</v>
      </c>
      <c r="H11" s="265">
        <v>8.8021765009999999</v>
      </c>
    </row>
    <row r="12" spans="1:8" ht="14.5" thickBot="1" x14ac:dyDescent="0.35">
      <c r="A12" s="260" t="s">
        <v>269</v>
      </c>
      <c r="B12" s="261">
        <v>0.98560329099999999</v>
      </c>
      <c r="C12" s="3"/>
      <c r="D12" s="260" t="s">
        <v>282</v>
      </c>
      <c r="E12" s="261">
        <v>5.0617126609999996</v>
      </c>
      <c r="F12" s="3"/>
      <c r="G12" s="264" t="s">
        <v>464</v>
      </c>
      <c r="H12" s="265">
        <v>6.7179123220000001</v>
      </c>
    </row>
    <row r="13" spans="1:8" ht="14.5" thickBot="1" x14ac:dyDescent="0.35">
      <c r="A13" s="260" t="s">
        <v>270</v>
      </c>
      <c r="B13" s="261">
        <v>0.96095506399999997</v>
      </c>
      <c r="C13" s="3"/>
      <c r="D13" s="260" t="s">
        <v>283</v>
      </c>
      <c r="E13" s="261">
        <v>5.7374435400000001</v>
      </c>
      <c r="F13" s="3"/>
      <c r="G13" s="264" t="s">
        <v>465</v>
      </c>
      <c r="H13" s="265">
        <v>6.7265639249999998</v>
      </c>
    </row>
    <row r="14" spans="1:8" ht="14.5" thickBot="1" x14ac:dyDescent="0.35">
      <c r="A14" s="260" t="s">
        <v>271</v>
      </c>
      <c r="B14" s="261">
        <v>0.93700505499999998</v>
      </c>
      <c r="C14" s="3"/>
      <c r="D14" s="260" t="s">
        <v>454</v>
      </c>
      <c r="E14" s="261">
        <v>2.32779954</v>
      </c>
      <c r="F14" s="3"/>
      <c r="G14" s="264" t="s">
        <v>466</v>
      </c>
      <c r="H14" s="265">
        <v>6.8816574949999998</v>
      </c>
    </row>
    <row r="15" spans="1:8" ht="14.5" thickBot="1" x14ac:dyDescent="0.35">
      <c r="A15" s="260" t="s">
        <v>272</v>
      </c>
      <c r="B15" s="261">
        <v>0.90052346699999997</v>
      </c>
      <c r="C15" s="3"/>
      <c r="D15" s="260" t="s">
        <v>298</v>
      </c>
      <c r="E15" s="261">
        <v>2.3672283670000001</v>
      </c>
      <c r="F15" s="3"/>
      <c r="G15" s="264" t="s">
        <v>467</v>
      </c>
      <c r="H15" s="265">
        <v>6.957208885</v>
      </c>
    </row>
    <row r="16" spans="1:8" ht="14.5" thickBot="1" x14ac:dyDescent="0.35">
      <c r="A16" s="260" t="s">
        <v>273</v>
      </c>
      <c r="B16" s="261">
        <v>0.94724325600000003</v>
      </c>
      <c r="C16" s="3"/>
      <c r="D16" s="260" t="s">
        <v>299</v>
      </c>
      <c r="E16" s="261">
        <v>2.4070270640000002</v>
      </c>
      <c r="F16" s="3"/>
      <c r="G16" s="264" t="s">
        <v>468</v>
      </c>
      <c r="H16" s="265">
        <v>7.0029629409999998</v>
      </c>
    </row>
    <row r="17" spans="1:8" ht="14.5" thickBot="1" x14ac:dyDescent="0.35">
      <c r="A17" s="260" t="s">
        <v>274</v>
      </c>
      <c r="B17" s="261">
        <v>1.00038849</v>
      </c>
      <c r="C17" s="3"/>
      <c r="D17" s="260" t="s">
        <v>300</v>
      </c>
      <c r="E17" s="261">
        <v>2.6721377569999998</v>
      </c>
      <c r="F17" s="3"/>
      <c r="G17" s="264" t="s">
        <v>469</v>
      </c>
      <c r="H17" s="265">
        <v>7.0696916879999998</v>
      </c>
    </row>
    <row r="18" spans="1:8" ht="14.5" thickBot="1" x14ac:dyDescent="0.35">
      <c r="A18" s="260" t="s">
        <v>275</v>
      </c>
      <c r="B18" s="261">
        <v>0.96567817700000003</v>
      </c>
      <c r="C18" s="3"/>
      <c r="D18" s="260" t="s">
        <v>301</v>
      </c>
      <c r="E18" s="261">
        <v>3.3266804589999999</v>
      </c>
      <c r="F18" s="3"/>
      <c r="G18" s="264" t="s">
        <v>470</v>
      </c>
      <c r="H18" s="265">
        <v>7.1288464679999999</v>
      </c>
    </row>
    <row r="19" spans="1:8" ht="14.5" thickBot="1" x14ac:dyDescent="0.35">
      <c r="A19" s="260" t="s">
        <v>276</v>
      </c>
      <c r="B19" s="261">
        <v>0.97966629999999999</v>
      </c>
      <c r="C19" s="3"/>
      <c r="D19" s="260" t="s">
        <v>302</v>
      </c>
      <c r="E19" s="261">
        <v>4.1505045709999999</v>
      </c>
      <c r="F19" s="3"/>
      <c r="G19" s="264" t="s">
        <v>471</v>
      </c>
      <c r="H19" s="265">
        <v>7.0932056210000001</v>
      </c>
    </row>
    <row r="20" spans="1:8" ht="14.5" thickBot="1" x14ac:dyDescent="0.35">
      <c r="A20" s="260" t="s">
        <v>277</v>
      </c>
      <c r="B20" s="261">
        <v>1.0700920629999999</v>
      </c>
      <c r="C20" s="3"/>
      <c r="D20" s="260" t="s">
        <v>303</v>
      </c>
      <c r="E20" s="261">
        <v>4.4877224389999997</v>
      </c>
      <c r="F20" s="3"/>
      <c r="G20" s="264" t="s">
        <v>472</v>
      </c>
      <c r="H20" s="265">
        <v>6.9828234399999998</v>
      </c>
    </row>
    <row r="21" spans="1:8" ht="14.5" thickBot="1" x14ac:dyDescent="0.35">
      <c r="A21" s="260" t="s">
        <v>278</v>
      </c>
      <c r="B21" s="261">
        <v>1.2306156109999999</v>
      </c>
      <c r="C21" s="3"/>
      <c r="D21" s="260" t="s">
        <v>304</v>
      </c>
      <c r="E21" s="261">
        <v>0.67831545999999998</v>
      </c>
      <c r="F21" s="3"/>
      <c r="G21" s="264" t="s">
        <v>473</v>
      </c>
      <c r="H21" s="265">
        <v>7.0038401009999998</v>
      </c>
    </row>
    <row r="22" spans="1:8" ht="14.5" thickBot="1" x14ac:dyDescent="0.35">
      <c r="A22" s="260" t="s">
        <v>279</v>
      </c>
      <c r="B22" s="261">
        <v>1.250363149</v>
      </c>
      <c r="C22" s="3"/>
      <c r="D22" s="260" t="s">
        <v>308</v>
      </c>
      <c r="E22" s="261">
        <v>0.28944421300000001</v>
      </c>
      <c r="F22" s="3"/>
      <c r="G22" s="264" t="s">
        <v>474</v>
      </c>
      <c r="H22" s="265">
        <v>6.8111587719999998</v>
      </c>
    </row>
    <row r="23" spans="1:8" s="47" customFormat="1" ht="14.5" thickBot="1" x14ac:dyDescent="0.35">
      <c r="A23" s="260" t="s">
        <v>280</v>
      </c>
      <c r="B23" s="261">
        <v>1.3741422459999999</v>
      </c>
      <c r="C23" s="46"/>
      <c r="D23" s="260" t="s">
        <v>327</v>
      </c>
      <c r="E23" s="261">
        <v>0.11542516</v>
      </c>
      <c r="F23" s="46"/>
      <c r="G23" s="264" t="s">
        <v>475</v>
      </c>
      <c r="H23" s="265">
        <v>6.6362332930000001</v>
      </c>
    </row>
    <row r="24" spans="1:8" ht="14.5" thickBot="1" x14ac:dyDescent="0.35">
      <c r="A24" s="260" t="s">
        <v>281</v>
      </c>
      <c r="B24" s="261">
        <v>1.1178970349999999</v>
      </c>
      <c r="C24" s="3"/>
      <c r="D24" s="260" t="s">
        <v>4</v>
      </c>
      <c r="E24" s="261">
        <v>0.20051866700000001</v>
      </c>
      <c r="F24" s="3"/>
      <c r="G24" s="264" t="s">
        <v>476</v>
      </c>
      <c r="H24" s="265">
        <v>6.2585840130000001</v>
      </c>
    </row>
    <row r="25" spans="1:8" ht="14.5" thickBot="1" x14ac:dyDescent="0.35">
      <c r="A25" s="260" t="s">
        <v>282</v>
      </c>
      <c r="B25" s="261">
        <v>0.67381324399999998</v>
      </c>
      <c r="C25" s="3"/>
      <c r="D25" s="260" t="s">
        <v>334</v>
      </c>
      <c r="E25" s="261">
        <v>0.440444428</v>
      </c>
      <c r="F25" s="3"/>
      <c r="G25" s="264" t="s">
        <v>477</v>
      </c>
      <c r="H25" s="265">
        <v>5.740335258</v>
      </c>
    </row>
    <row r="26" spans="1:8" ht="14.5" thickBot="1" x14ac:dyDescent="0.35">
      <c r="A26" s="260" t="s">
        <v>283</v>
      </c>
      <c r="B26" s="261">
        <v>0.42386813800000001</v>
      </c>
      <c r="C26" s="3"/>
      <c r="D26" s="260" t="s">
        <v>335</v>
      </c>
      <c r="E26" s="261">
        <v>0.84605207599999999</v>
      </c>
      <c r="F26" s="3"/>
      <c r="G26" s="264" t="s">
        <v>478</v>
      </c>
      <c r="H26" s="265">
        <v>5.2555346639999998</v>
      </c>
    </row>
    <row r="27" spans="1:8" ht="14.5" thickBot="1" x14ac:dyDescent="0.35">
      <c r="A27" s="260" t="s">
        <v>284</v>
      </c>
      <c r="B27" s="261">
        <v>1.569821216</v>
      </c>
      <c r="C27" s="3"/>
      <c r="D27" s="260" t="s">
        <v>338</v>
      </c>
      <c r="E27" s="261">
        <v>1.5204589879999999</v>
      </c>
      <c r="F27" s="3"/>
      <c r="G27" s="264" t="s">
        <v>479</v>
      </c>
      <c r="H27" s="265">
        <v>6.9316212259999999</v>
      </c>
    </row>
    <row r="28" spans="1:8" ht="14.5" thickBot="1" x14ac:dyDescent="0.35">
      <c r="A28" s="260" t="s">
        <v>285</v>
      </c>
      <c r="B28" s="261">
        <v>0.99573749300000003</v>
      </c>
      <c r="C28" s="3"/>
      <c r="D28" s="260" t="s">
        <v>339</v>
      </c>
      <c r="E28" s="261">
        <v>0.72483695299999995</v>
      </c>
      <c r="F28" s="3"/>
      <c r="G28" s="264" t="s">
        <v>305</v>
      </c>
      <c r="H28" s="265">
        <v>1.7270621829999999</v>
      </c>
    </row>
    <row r="29" spans="1:8" ht="14.5" thickBot="1" x14ac:dyDescent="0.35">
      <c r="A29" s="260" t="s">
        <v>286</v>
      </c>
      <c r="B29" s="261">
        <v>1.0166063519999999</v>
      </c>
      <c r="C29" s="3"/>
      <c r="D29" s="260" t="s">
        <v>340</v>
      </c>
      <c r="E29" s="261">
        <v>0.13011701000000001</v>
      </c>
      <c r="F29" s="3"/>
      <c r="G29" s="264" t="s">
        <v>308</v>
      </c>
      <c r="H29" s="265">
        <v>1.0270140919999999</v>
      </c>
    </row>
    <row r="30" spans="1:8" ht="14.5" thickBot="1" x14ac:dyDescent="0.35">
      <c r="A30" s="260" t="s">
        <v>287</v>
      </c>
      <c r="B30" s="261">
        <v>0.93411561600000004</v>
      </c>
      <c r="C30" s="3"/>
      <c r="D30" s="260" t="s">
        <v>348</v>
      </c>
      <c r="E30" s="261">
        <v>0.753933772</v>
      </c>
      <c r="F30" s="3"/>
      <c r="G30" s="264" t="s">
        <v>335</v>
      </c>
      <c r="H30" s="265">
        <v>3.806210031</v>
      </c>
    </row>
    <row r="31" spans="1:8" ht="14.5" thickBot="1" x14ac:dyDescent="0.35">
      <c r="A31" s="260" t="s">
        <v>288</v>
      </c>
      <c r="B31" s="261">
        <v>0.92756834899999996</v>
      </c>
      <c r="C31" s="3"/>
      <c r="D31" s="260" t="s">
        <v>455</v>
      </c>
      <c r="E31" s="261">
        <v>3.9407874550000002</v>
      </c>
      <c r="F31" s="3"/>
      <c r="G31" s="264" t="s">
        <v>336</v>
      </c>
      <c r="H31" s="265">
        <v>6.1123107360000004</v>
      </c>
    </row>
    <row r="32" spans="1:8" ht="14.5" thickBot="1" x14ac:dyDescent="0.35">
      <c r="A32" s="260" t="s">
        <v>289</v>
      </c>
      <c r="B32" s="261">
        <v>0.93636381999999996</v>
      </c>
      <c r="C32" s="3"/>
      <c r="D32" s="260" t="s">
        <v>351</v>
      </c>
      <c r="E32" s="261">
        <v>2.3649112410000002</v>
      </c>
      <c r="F32" s="3"/>
      <c r="G32" s="264" t="s">
        <v>338</v>
      </c>
      <c r="H32" s="265">
        <v>2.6442480339999999</v>
      </c>
    </row>
    <row r="33" spans="1:8" ht="14.5" thickBot="1" x14ac:dyDescent="0.35">
      <c r="A33" s="260" t="s">
        <v>290</v>
      </c>
      <c r="B33" s="261">
        <v>0.88309870000000001</v>
      </c>
      <c r="C33" s="3"/>
      <c r="D33" s="260" t="s">
        <v>352</v>
      </c>
      <c r="E33" s="261">
        <v>1.03369541</v>
      </c>
      <c r="F33" s="3"/>
      <c r="G33" s="264" t="s">
        <v>339</v>
      </c>
      <c r="H33" s="265">
        <v>8.4572313999999996E-2</v>
      </c>
    </row>
    <row r="34" spans="1:8" ht="14.5" thickBot="1" x14ac:dyDescent="0.35">
      <c r="A34" s="260" t="s">
        <v>291</v>
      </c>
      <c r="B34" s="261">
        <v>0.90390701500000004</v>
      </c>
      <c r="C34" s="3"/>
      <c r="D34" s="260" t="s">
        <v>353</v>
      </c>
      <c r="E34" s="261">
        <v>0.63571733799999997</v>
      </c>
      <c r="F34" s="3"/>
      <c r="G34" s="264" t="s">
        <v>480</v>
      </c>
      <c r="H34" s="265">
        <v>43.018700580000001</v>
      </c>
    </row>
    <row r="35" spans="1:8" ht="14.5" thickBot="1" x14ac:dyDescent="0.35">
      <c r="A35" s="260" t="s">
        <v>292</v>
      </c>
      <c r="B35" s="261">
        <v>0.88591428900000002</v>
      </c>
      <c r="C35" s="3"/>
      <c r="D35" s="260" t="s">
        <v>456</v>
      </c>
      <c r="E35" s="261">
        <v>0.85501244300000001</v>
      </c>
      <c r="F35" s="3"/>
      <c r="G35" s="264" t="s">
        <v>346</v>
      </c>
      <c r="H35" s="265">
        <v>7.7863846900000002</v>
      </c>
    </row>
    <row r="36" spans="1:8" ht="14.5" thickBot="1" x14ac:dyDescent="0.35">
      <c r="A36" s="260" t="s">
        <v>293</v>
      </c>
      <c r="B36" s="261">
        <v>0.89903484499999997</v>
      </c>
      <c r="C36" s="3"/>
      <c r="D36" s="260" t="s">
        <v>355</v>
      </c>
      <c r="E36" s="261">
        <v>1.8889344029999999</v>
      </c>
      <c r="F36" s="3"/>
      <c r="G36" s="264" t="s">
        <v>347</v>
      </c>
      <c r="H36" s="265">
        <v>11.339968689999999</v>
      </c>
    </row>
    <row r="37" spans="1:8" ht="14.5" thickBot="1" x14ac:dyDescent="0.35">
      <c r="A37" s="260" t="s">
        <v>294</v>
      </c>
      <c r="B37" s="261">
        <v>0.95723585</v>
      </c>
      <c r="C37" s="3"/>
      <c r="D37" s="260" t="s">
        <v>356</v>
      </c>
      <c r="E37" s="261">
        <v>0.21423489500000001</v>
      </c>
      <c r="F37" s="3"/>
      <c r="G37" s="264" t="s">
        <v>455</v>
      </c>
      <c r="H37" s="265">
        <v>0.37307052000000002</v>
      </c>
    </row>
    <row r="38" spans="1:8" ht="14.5" thickBot="1" x14ac:dyDescent="0.35">
      <c r="A38" s="260" t="s">
        <v>295</v>
      </c>
      <c r="B38" s="261">
        <v>0.97548320799999999</v>
      </c>
      <c r="C38" s="3"/>
      <c r="D38" s="260" t="s">
        <v>358</v>
      </c>
      <c r="E38" s="261">
        <v>1.598062139</v>
      </c>
      <c r="F38" s="3"/>
      <c r="G38" s="264" t="s">
        <v>351</v>
      </c>
      <c r="H38" s="265">
        <v>20.462727910000002</v>
      </c>
    </row>
    <row r="39" spans="1:8" ht="14.5" thickBot="1" x14ac:dyDescent="0.35">
      <c r="A39" s="260" t="s">
        <v>296</v>
      </c>
      <c r="B39" s="261">
        <v>1.012390047</v>
      </c>
      <c r="C39" s="3"/>
      <c r="D39" s="260" t="s">
        <v>359</v>
      </c>
      <c r="E39" s="261">
        <v>1.1157790670000001</v>
      </c>
      <c r="F39" s="3"/>
      <c r="G39" s="264" t="s">
        <v>352</v>
      </c>
      <c r="H39" s="265">
        <v>1.4850106970000001</v>
      </c>
    </row>
    <row r="40" spans="1:8" ht="14.5" thickBot="1" x14ac:dyDescent="0.35">
      <c r="A40" s="260" t="s">
        <v>297</v>
      </c>
      <c r="B40" s="261">
        <v>1.1321484129999999</v>
      </c>
      <c r="C40" s="3"/>
      <c r="D40" s="260" t="s">
        <v>373</v>
      </c>
      <c r="E40" s="261">
        <v>3.2750731999999998E-2</v>
      </c>
      <c r="F40" s="3"/>
      <c r="G40" s="264" t="s">
        <v>353</v>
      </c>
      <c r="H40" s="265">
        <v>3.122478922</v>
      </c>
    </row>
    <row r="41" spans="1:8" ht="14.5" thickBot="1" x14ac:dyDescent="0.35">
      <c r="A41" s="260" t="s">
        <v>298</v>
      </c>
      <c r="B41" s="261">
        <v>1.31998729</v>
      </c>
      <c r="C41" s="3"/>
      <c r="D41" s="260" t="s">
        <v>374</v>
      </c>
      <c r="E41" s="261">
        <v>0.54164994899999996</v>
      </c>
      <c r="F41" s="3"/>
      <c r="G41" s="264" t="s">
        <v>456</v>
      </c>
      <c r="H41" s="265">
        <v>18.437175140000001</v>
      </c>
    </row>
    <row r="42" spans="1:8" ht="14.5" thickBot="1" x14ac:dyDescent="0.35">
      <c r="A42" s="260" t="s">
        <v>299</v>
      </c>
      <c r="B42" s="261">
        <v>1.451287438</v>
      </c>
      <c r="C42" s="3"/>
      <c r="D42" s="260" t="s">
        <v>375</v>
      </c>
      <c r="E42" s="261">
        <v>1.4334575599999999</v>
      </c>
      <c r="F42" s="3"/>
      <c r="G42" s="264" t="s">
        <v>355</v>
      </c>
      <c r="H42" s="265">
        <v>5.4502711120000003</v>
      </c>
    </row>
    <row r="43" spans="1:8" ht="14.5" thickBot="1" x14ac:dyDescent="0.35">
      <c r="A43" s="260" t="s">
        <v>300</v>
      </c>
      <c r="B43" s="261">
        <v>1.635082079</v>
      </c>
      <c r="C43" s="3"/>
      <c r="D43" s="260" t="s">
        <v>376</v>
      </c>
      <c r="E43" s="261">
        <v>0.18883845899999999</v>
      </c>
      <c r="F43" s="3"/>
      <c r="G43" s="264" t="s">
        <v>356</v>
      </c>
      <c r="H43" s="265">
        <v>1.1134122339999999</v>
      </c>
    </row>
    <row r="44" spans="1:8" ht="14.5" thickBot="1" x14ac:dyDescent="0.35">
      <c r="A44" s="260" t="s">
        <v>301</v>
      </c>
      <c r="B44" s="261">
        <v>1.662409851</v>
      </c>
      <c r="C44" s="3"/>
      <c r="D44" s="260" t="s">
        <v>380</v>
      </c>
      <c r="E44" s="261">
        <v>0.30820967599999999</v>
      </c>
      <c r="F44" s="3"/>
      <c r="G44" s="264" t="s">
        <v>358</v>
      </c>
      <c r="H44" s="265">
        <v>3.0385556870000001</v>
      </c>
    </row>
    <row r="45" spans="1:8" ht="14.5" thickBot="1" x14ac:dyDescent="0.35">
      <c r="A45" s="260" t="s">
        <v>302</v>
      </c>
      <c r="B45" s="261">
        <v>1.454006227</v>
      </c>
      <c r="C45" s="3"/>
      <c r="D45" s="260" t="s">
        <v>457</v>
      </c>
      <c r="E45" s="261">
        <v>0.44848775400000002</v>
      </c>
      <c r="F45" s="3"/>
      <c r="G45" s="264" t="s">
        <v>359</v>
      </c>
      <c r="H45" s="265">
        <v>3.9436836390000001</v>
      </c>
    </row>
    <row r="46" spans="1:8" ht="14.5" thickBot="1" x14ac:dyDescent="0.35">
      <c r="A46" s="260" t="s">
        <v>303</v>
      </c>
      <c r="B46" s="261">
        <v>1.4467700889999999</v>
      </c>
      <c r="C46" s="3"/>
      <c r="D46" s="260" t="s">
        <v>385</v>
      </c>
      <c r="E46" s="261">
        <v>0.35002486700000002</v>
      </c>
      <c r="F46" s="3"/>
      <c r="G46" s="264" t="s">
        <v>375</v>
      </c>
      <c r="H46" s="265">
        <v>1.0826609199999999</v>
      </c>
    </row>
    <row r="47" spans="1:8" ht="14.5" thickBot="1" x14ac:dyDescent="0.35">
      <c r="A47" s="260" t="s">
        <v>304</v>
      </c>
      <c r="B47" s="261">
        <v>0.75945327399999996</v>
      </c>
      <c r="C47" s="3"/>
      <c r="D47" s="260" t="s">
        <v>386</v>
      </c>
      <c r="E47" s="261">
        <v>0.11888362</v>
      </c>
      <c r="F47" s="3"/>
      <c r="G47" s="264" t="s">
        <v>457</v>
      </c>
      <c r="H47" s="265">
        <v>0.97566217899999996</v>
      </c>
    </row>
    <row r="48" spans="1:8" ht="14.5" thickBot="1" x14ac:dyDescent="0.35">
      <c r="A48" s="260" t="s">
        <v>305</v>
      </c>
      <c r="B48" s="261">
        <v>1.687825557</v>
      </c>
      <c r="C48" s="3"/>
      <c r="D48" s="260" t="s">
        <v>390</v>
      </c>
      <c r="E48" s="261">
        <v>0.117329611</v>
      </c>
      <c r="F48" s="3"/>
      <c r="G48" s="264" t="s">
        <v>383</v>
      </c>
      <c r="H48" s="265">
        <v>0.28496890200000002</v>
      </c>
    </row>
    <row r="49" spans="1:8" ht="14.5" thickBot="1" x14ac:dyDescent="0.35">
      <c r="A49" s="260" t="s">
        <v>306</v>
      </c>
      <c r="B49" s="261">
        <v>0.49001565600000002</v>
      </c>
      <c r="C49" s="3"/>
      <c r="D49" s="260" t="s">
        <v>398</v>
      </c>
      <c r="E49" s="261">
        <v>0.97676483400000003</v>
      </c>
      <c r="F49" s="3"/>
      <c r="G49" s="264" t="s">
        <v>385</v>
      </c>
      <c r="H49" s="265">
        <v>6.27660894</v>
      </c>
    </row>
    <row r="50" spans="1:8" ht="14.5" thickBot="1" x14ac:dyDescent="0.35">
      <c r="A50" s="260" t="s">
        <v>307</v>
      </c>
      <c r="B50" s="261">
        <v>1.3695732039999999</v>
      </c>
      <c r="C50" s="3"/>
      <c r="D50" s="260" t="s">
        <v>401</v>
      </c>
      <c r="E50" s="261">
        <v>0.13566729999999999</v>
      </c>
      <c r="F50" s="3"/>
      <c r="G50" s="264" t="s">
        <v>386</v>
      </c>
      <c r="H50" s="265">
        <v>1.0273394650000001</v>
      </c>
    </row>
    <row r="51" spans="1:8" ht="14.5" thickBot="1" x14ac:dyDescent="0.35">
      <c r="A51" s="260" t="s">
        <v>308</v>
      </c>
      <c r="B51" s="261">
        <v>0.95658833499999996</v>
      </c>
      <c r="C51" s="3"/>
      <c r="D51" s="260" t="s">
        <v>402</v>
      </c>
      <c r="E51" s="261">
        <v>0.123973017</v>
      </c>
      <c r="F51" s="3"/>
      <c r="G51" s="264" t="s">
        <v>388</v>
      </c>
      <c r="H51" s="265">
        <v>0.96720289999999998</v>
      </c>
    </row>
    <row r="52" spans="1:8" ht="14.5" thickBot="1" x14ac:dyDescent="0.35">
      <c r="A52" s="260" t="s">
        <v>309</v>
      </c>
      <c r="B52" s="261">
        <v>0.19832923299999999</v>
      </c>
      <c r="C52" s="3"/>
      <c r="D52" s="260" t="s">
        <v>406</v>
      </c>
      <c r="E52" s="261">
        <v>0.734207371</v>
      </c>
      <c r="F52" s="3"/>
      <c r="G52" s="264" t="s">
        <v>398</v>
      </c>
      <c r="H52" s="265">
        <v>1.7792132089999999</v>
      </c>
    </row>
    <row r="53" spans="1:8" ht="14.5" thickBot="1" x14ac:dyDescent="0.35">
      <c r="A53" s="260" t="s">
        <v>310</v>
      </c>
      <c r="B53" s="261">
        <v>1.4416996980000001</v>
      </c>
      <c r="C53" s="3"/>
      <c r="D53" s="260" t="s">
        <v>411</v>
      </c>
      <c r="E53" s="261">
        <v>1.010767865</v>
      </c>
      <c r="F53" s="3"/>
      <c r="G53" s="264" t="s">
        <v>401</v>
      </c>
      <c r="H53" s="265">
        <v>0.202071156</v>
      </c>
    </row>
    <row r="54" spans="1:8" ht="14.5" thickBot="1" x14ac:dyDescent="0.35">
      <c r="A54" s="260" t="s">
        <v>311</v>
      </c>
      <c r="B54" s="261">
        <v>2.3766645020000001</v>
      </c>
      <c r="C54" s="3"/>
      <c r="D54" s="260" t="s">
        <v>412</v>
      </c>
      <c r="E54" s="261">
        <v>0.13635222</v>
      </c>
      <c r="F54" s="3"/>
      <c r="G54" s="264" t="s">
        <v>409</v>
      </c>
      <c r="H54" s="265">
        <v>0.247050876</v>
      </c>
    </row>
    <row r="55" spans="1:8" ht="14.5" thickBot="1" x14ac:dyDescent="0.35">
      <c r="A55" s="260" t="s">
        <v>312</v>
      </c>
      <c r="B55" s="261">
        <v>2.15063776</v>
      </c>
      <c r="C55" s="3"/>
      <c r="D55" s="260" t="s">
        <v>418</v>
      </c>
      <c r="E55" s="261">
        <v>0.35709382899999997</v>
      </c>
      <c r="F55" s="3"/>
      <c r="G55" s="264" t="s">
        <v>411</v>
      </c>
      <c r="H55" s="265">
        <v>1.031850605</v>
      </c>
    </row>
    <row r="56" spans="1:8" ht="14.5" thickBot="1" x14ac:dyDescent="0.35">
      <c r="A56" s="260" t="s">
        <v>313</v>
      </c>
      <c r="B56" s="261">
        <v>2.8991193220000002</v>
      </c>
      <c r="C56" s="3"/>
      <c r="D56" s="260" t="s">
        <v>419</v>
      </c>
      <c r="E56" s="261">
        <v>1.158253191</v>
      </c>
      <c r="F56" s="3"/>
      <c r="G56" s="264" t="s">
        <v>416</v>
      </c>
      <c r="H56" s="265">
        <v>0.29320178400000002</v>
      </c>
    </row>
    <row r="57" spans="1:8" ht="14.5" thickBot="1" x14ac:dyDescent="0.35">
      <c r="A57" s="260" t="s">
        <v>314</v>
      </c>
      <c r="B57" s="261">
        <v>0.353836706</v>
      </c>
      <c r="C57" s="3"/>
      <c r="D57" s="260" t="s">
        <v>420</v>
      </c>
      <c r="E57" s="261">
        <v>0.55042791499999999</v>
      </c>
      <c r="F57" s="3"/>
      <c r="G57" s="264" t="s">
        <v>418</v>
      </c>
      <c r="H57" s="265">
        <v>0.65196210499999996</v>
      </c>
    </row>
    <row r="58" spans="1:8" ht="14.5" thickBot="1" x14ac:dyDescent="0.35">
      <c r="A58" s="260" t="s">
        <v>315</v>
      </c>
      <c r="B58" s="261">
        <v>2.297667975</v>
      </c>
      <c r="C58" s="3"/>
      <c r="D58" s="260" t="s">
        <v>421</v>
      </c>
      <c r="E58" s="261">
        <v>1.05849024</v>
      </c>
      <c r="F58" s="3"/>
      <c r="G58" s="264" t="s">
        <v>420</v>
      </c>
      <c r="H58" s="265">
        <v>2.8357386330000001</v>
      </c>
    </row>
    <row r="59" spans="1:8" ht="14.5" thickBot="1" x14ac:dyDescent="0.35">
      <c r="A59" s="260" t="s">
        <v>316</v>
      </c>
      <c r="B59" s="261">
        <v>0.94514910600000002</v>
      </c>
      <c r="C59" s="3"/>
      <c r="D59" s="260" t="s">
        <v>422</v>
      </c>
      <c r="E59" s="261">
        <v>1.00333962</v>
      </c>
      <c r="F59" s="3"/>
      <c r="G59" s="264" t="s">
        <v>421</v>
      </c>
      <c r="H59" s="265">
        <v>5.6421714209999996</v>
      </c>
    </row>
    <row r="60" spans="1:8" ht="14.5" thickBot="1" x14ac:dyDescent="0.35">
      <c r="A60" s="260" t="s">
        <v>317</v>
      </c>
      <c r="B60" s="261">
        <v>1.669459509</v>
      </c>
      <c r="C60" s="3"/>
      <c r="D60" s="260" t="s">
        <v>423</v>
      </c>
      <c r="E60" s="261">
        <v>1.6628088000000001</v>
      </c>
      <c r="F60" s="3"/>
      <c r="G60" s="264" t="s">
        <v>422</v>
      </c>
      <c r="H60" s="265">
        <v>7.0004989799999997</v>
      </c>
    </row>
    <row r="61" spans="1:8" ht="14.5" thickBot="1" x14ac:dyDescent="0.35">
      <c r="A61" s="260" t="s">
        <v>318</v>
      </c>
      <c r="B61" s="261">
        <v>0.76137779500000002</v>
      </c>
      <c r="C61" s="3"/>
      <c r="D61" s="260" t="s">
        <v>424</v>
      </c>
      <c r="E61" s="261">
        <v>2.2774804710000001</v>
      </c>
      <c r="F61" s="3"/>
      <c r="G61" s="264" t="s">
        <v>423</v>
      </c>
      <c r="H61" s="265">
        <v>9.2813654149999998</v>
      </c>
    </row>
    <row r="62" spans="1:8" ht="14.5" thickBot="1" x14ac:dyDescent="0.35">
      <c r="A62" s="260" t="s">
        <v>319</v>
      </c>
      <c r="B62" s="261">
        <v>1.090446593</v>
      </c>
      <c r="C62" s="3"/>
      <c r="D62" s="260" t="s">
        <v>425</v>
      </c>
      <c r="E62" s="261">
        <v>0.20901736400000001</v>
      </c>
      <c r="F62" s="3"/>
      <c r="G62" s="264" t="s">
        <v>424</v>
      </c>
      <c r="H62" s="265">
        <v>22.78245545</v>
      </c>
    </row>
    <row r="63" spans="1:8" ht="14.5" thickBot="1" x14ac:dyDescent="0.35">
      <c r="A63" s="260" t="s">
        <v>320</v>
      </c>
      <c r="B63" s="261">
        <v>1.979249059</v>
      </c>
      <c r="C63" s="3"/>
      <c r="D63" s="260" t="s">
        <v>437</v>
      </c>
      <c r="E63" s="261">
        <v>-5.7185648999999998E-2</v>
      </c>
      <c r="F63" s="3"/>
      <c r="G63" s="264" t="s">
        <v>425</v>
      </c>
      <c r="H63" s="265">
        <v>2.3961070929999999</v>
      </c>
    </row>
    <row r="64" spans="1:8" ht="14.5" thickBot="1" x14ac:dyDescent="0.35">
      <c r="A64" s="260" t="s">
        <v>321</v>
      </c>
      <c r="B64" s="261">
        <v>0.87350234299999996</v>
      </c>
      <c r="C64" s="3"/>
      <c r="D64" s="260" t="s">
        <v>438</v>
      </c>
      <c r="E64" s="261">
        <v>-3.0152924000000001E-2</v>
      </c>
      <c r="F64" s="3"/>
      <c r="G64" s="264" t="s">
        <v>429</v>
      </c>
      <c r="H64" s="265">
        <v>-1.8149768E-2</v>
      </c>
    </row>
    <row r="65" spans="1:8" ht="14.5" thickBot="1" x14ac:dyDescent="0.35">
      <c r="A65" s="260" t="s">
        <v>322</v>
      </c>
      <c r="B65" s="261">
        <v>3.0770671169999999</v>
      </c>
      <c r="C65" s="3"/>
      <c r="D65" s="260" t="s">
        <v>439</v>
      </c>
      <c r="E65" s="261">
        <v>-0.25658336199999998</v>
      </c>
      <c r="F65" s="3"/>
      <c r="G65" s="264" t="s">
        <v>430</v>
      </c>
      <c r="H65" s="265">
        <v>-0.51051338199999996</v>
      </c>
    </row>
    <row r="66" spans="1:8" ht="14.5" thickBot="1" x14ac:dyDescent="0.35">
      <c r="A66" s="260" t="s">
        <v>323</v>
      </c>
      <c r="B66" s="261">
        <v>3.2412192110000002</v>
      </c>
      <c r="C66" s="3"/>
      <c r="D66" s="260" t="s">
        <v>440</v>
      </c>
      <c r="E66" s="261">
        <v>0.46201878800000001</v>
      </c>
      <c r="F66" s="3"/>
      <c r="G66" s="264" t="s">
        <v>431</v>
      </c>
      <c r="H66" s="265">
        <v>4.4538319999999999E-2</v>
      </c>
    </row>
    <row r="67" spans="1:8" ht="14.5" thickBot="1" x14ac:dyDescent="0.35">
      <c r="A67" s="260" t="s">
        <v>324</v>
      </c>
      <c r="B67" s="261">
        <v>0.1621879</v>
      </c>
      <c r="C67" s="3"/>
      <c r="D67" s="260" t="s">
        <v>441</v>
      </c>
      <c r="E67" s="261">
        <v>0.21013527600000001</v>
      </c>
      <c r="F67" s="3"/>
      <c r="G67" s="264" t="s">
        <v>432</v>
      </c>
      <c r="H67" s="265">
        <v>-0.45955501500000001</v>
      </c>
    </row>
    <row r="68" spans="1:8" ht="14.5" thickBot="1" x14ac:dyDescent="0.35">
      <c r="A68" s="260" t="s">
        <v>325</v>
      </c>
      <c r="B68" s="261">
        <v>0.66559991399999996</v>
      </c>
      <c r="C68" s="3"/>
      <c r="D68" s="260" t="s">
        <v>458</v>
      </c>
      <c r="E68" s="261">
        <v>0.35874070600000002</v>
      </c>
      <c r="F68" s="3"/>
      <c r="G68" s="264" t="s">
        <v>433</v>
      </c>
      <c r="H68" s="265">
        <v>-0.20828002600000001</v>
      </c>
    </row>
    <row r="69" spans="1:8" ht="14.5" thickBot="1" x14ac:dyDescent="0.35">
      <c r="A69" s="260" t="s">
        <v>326</v>
      </c>
      <c r="B69" s="261">
        <v>1.6100914989999999</v>
      </c>
      <c r="C69" s="3"/>
      <c r="D69" s="43" t="s">
        <v>448</v>
      </c>
      <c r="E69" s="44">
        <v>-0.26642349300000001</v>
      </c>
      <c r="F69" s="3"/>
      <c r="G69" s="264" t="s">
        <v>434</v>
      </c>
      <c r="H69" s="265">
        <v>4.7476702020000001</v>
      </c>
    </row>
    <row r="70" spans="1:8" ht="14.5" thickBot="1" x14ac:dyDescent="0.35">
      <c r="A70" s="260" t="s">
        <v>327</v>
      </c>
      <c r="B70" s="261">
        <v>1.4861178150000001</v>
      </c>
      <c r="C70" s="3"/>
      <c r="D70" s="45"/>
      <c r="E70" s="3"/>
      <c r="F70" s="3"/>
      <c r="G70" s="264" t="s">
        <v>435</v>
      </c>
      <c r="H70" s="265">
        <v>3.26047873</v>
      </c>
    </row>
    <row r="71" spans="1:8" ht="14.5" thickBot="1" x14ac:dyDescent="0.35">
      <c r="A71" s="260" t="s">
        <v>328</v>
      </c>
      <c r="B71" s="261">
        <v>1.8002998480000001</v>
      </c>
      <c r="C71" s="3"/>
      <c r="D71" s="3"/>
      <c r="E71" s="3"/>
      <c r="F71" s="3"/>
      <c r="G71" s="264" t="s">
        <v>436</v>
      </c>
      <c r="H71" s="265">
        <v>1.491606727</v>
      </c>
    </row>
    <row r="72" spans="1:8" ht="14.5" thickBot="1" x14ac:dyDescent="0.35">
      <c r="A72" s="260" t="s">
        <v>329</v>
      </c>
      <c r="B72" s="261">
        <v>2.3952149679999999</v>
      </c>
      <c r="C72" s="3"/>
      <c r="D72" s="3"/>
      <c r="E72" s="3"/>
      <c r="F72" s="3"/>
      <c r="G72" s="264" t="s">
        <v>437</v>
      </c>
      <c r="H72" s="265">
        <v>0.98683939899999995</v>
      </c>
    </row>
    <row r="73" spans="1:8" ht="14.5" thickBot="1" x14ac:dyDescent="0.35">
      <c r="A73" s="260" t="s">
        <v>330</v>
      </c>
      <c r="B73" s="261">
        <v>4.5600621000000001E-2</v>
      </c>
      <c r="C73" s="3"/>
      <c r="D73" s="3"/>
      <c r="E73" s="3"/>
      <c r="F73" s="3"/>
      <c r="G73" s="264" t="s">
        <v>438</v>
      </c>
      <c r="H73" s="265">
        <v>1.1544308889999999</v>
      </c>
    </row>
    <row r="74" spans="1:8" ht="14.5" thickBot="1" x14ac:dyDescent="0.35">
      <c r="A74" s="260" t="s">
        <v>4</v>
      </c>
      <c r="B74" s="261">
        <v>0.36744314300000003</v>
      </c>
      <c r="C74" s="3"/>
      <c r="D74" s="3"/>
      <c r="E74" s="3"/>
      <c r="F74" s="3"/>
      <c r="G74" s="264" t="s">
        <v>439</v>
      </c>
      <c r="H74" s="265">
        <v>-0.66733539399999997</v>
      </c>
    </row>
    <row r="75" spans="1:8" ht="14.5" thickBot="1" x14ac:dyDescent="0.35">
      <c r="A75" s="260" t="s">
        <v>331</v>
      </c>
      <c r="B75" s="261">
        <v>0.55528265200000004</v>
      </c>
      <c r="C75" s="3"/>
      <c r="D75" s="3"/>
      <c r="E75" s="3"/>
      <c r="F75" s="3"/>
      <c r="G75" s="264" t="s">
        <v>440</v>
      </c>
      <c r="H75" s="265">
        <v>0.23631492000000001</v>
      </c>
    </row>
    <row r="76" spans="1:8" ht="14.5" thickBot="1" x14ac:dyDescent="0.35">
      <c r="A76" s="260" t="s">
        <v>332</v>
      </c>
      <c r="B76" s="261">
        <v>0.39857848600000001</v>
      </c>
      <c r="C76" s="3"/>
      <c r="D76" s="3"/>
      <c r="E76" s="3"/>
      <c r="F76" s="3"/>
      <c r="G76" s="264" t="s">
        <v>441</v>
      </c>
      <c r="H76" s="265">
        <v>-0.113779704</v>
      </c>
    </row>
    <row r="77" spans="1:8" ht="14.5" thickBot="1" x14ac:dyDescent="0.35">
      <c r="A77" s="260" t="s">
        <v>333</v>
      </c>
      <c r="B77" s="261">
        <v>0.12935790699999999</v>
      </c>
      <c r="C77" s="3"/>
      <c r="D77" s="3"/>
      <c r="E77" s="3"/>
      <c r="F77" s="3"/>
      <c r="G77" s="264" t="s">
        <v>458</v>
      </c>
      <c r="H77" s="265">
        <v>-0.17791653900000001</v>
      </c>
    </row>
    <row r="78" spans="1:8" ht="14.5" thickBot="1" x14ac:dyDescent="0.35">
      <c r="A78" s="260" t="s">
        <v>334</v>
      </c>
      <c r="B78" s="261">
        <v>0.43816675300000002</v>
      </c>
      <c r="C78" s="3"/>
      <c r="D78" s="3"/>
      <c r="E78" s="3"/>
      <c r="F78" s="3"/>
      <c r="G78" s="268" t="s">
        <v>443</v>
      </c>
      <c r="H78" s="269">
        <v>0.42941566399999997</v>
      </c>
    </row>
    <row r="79" spans="1:8" ht="14.5" thickBot="1" x14ac:dyDescent="0.35">
      <c r="A79" s="260" t="s">
        <v>335</v>
      </c>
      <c r="B79" s="261">
        <v>1.4268985169999999</v>
      </c>
      <c r="C79" s="3"/>
      <c r="D79" s="3"/>
      <c r="E79" s="3"/>
      <c r="F79" s="3"/>
      <c r="G79" s="270" t="s">
        <v>448</v>
      </c>
      <c r="H79" s="271">
        <v>-0.75493374599999996</v>
      </c>
    </row>
    <row r="80" spans="1:8" ht="14.5" thickBot="1" x14ac:dyDescent="0.35">
      <c r="A80" s="260" t="s">
        <v>336</v>
      </c>
      <c r="B80" s="261">
        <v>4.1618164010000003</v>
      </c>
      <c r="C80" s="3"/>
      <c r="D80" s="3"/>
      <c r="E80" s="3"/>
      <c r="F80" s="3"/>
      <c r="G80" s="3"/>
      <c r="H80" s="3"/>
    </row>
    <row r="81" spans="1:8" ht="14.5" thickBot="1" x14ac:dyDescent="0.35">
      <c r="A81" s="260" t="s">
        <v>337</v>
      </c>
      <c r="B81" s="261">
        <v>7.0608655000000006E-2</v>
      </c>
      <c r="C81" s="3"/>
      <c r="D81" s="3"/>
      <c r="E81" s="3"/>
      <c r="F81" s="3"/>
      <c r="G81" s="3"/>
      <c r="H81" s="3"/>
    </row>
    <row r="82" spans="1:8" ht="14.5" thickBot="1" x14ac:dyDescent="0.35">
      <c r="A82" s="260" t="s">
        <v>338</v>
      </c>
      <c r="B82" s="261">
        <v>3.1638238140000001</v>
      </c>
      <c r="C82" s="3"/>
      <c r="D82" s="3"/>
      <c r="E82" s="3"/>
      <c r="F82" s="3"/>
      <c r="G82" s="3"/>
      <c r="H82" s="3"/>
    </row>
    <row r="83" spans="1:8" ht="14.5" thickBot="1" x14ac:dyDescent="0.35">
      <c r="A83" s="260" t="s">
        <v>339</v>
      </c>
      <c r="B83" s="261">
        <v>0.47382988199999998</v>
      </c>
      <c r="C83" s="3"/>
      <c r="D83" s="3"/>
      <c r="E83" s="3"/>
      <c r="F83" s="3"/>
      <c r="G83" s="3"/>
      <c r="H83" s="3"/>
    </row>
    <row r="84" spans="1:8" ht="14.5" thickBot="1" x14ac:dyDescent="0.35">
      <c r="A84" s="260" t="s">
        <v>340</v>
      </c>
      <c r="B84" s="261">
        <v>1.0297046679999999</v>
      </c>
      <c r="C84" s="3"/>
      <c r="D84" s="3"/>
      <c r="E84" s="3"/>
      <c r="F84" s="3"/>
      <c r="G84" s="3"/>
      <c r="H84" s="3"/>
    </row>
    <row r="85" spans="1:8" ht="14.5" thickBot="1" x14ac:dyDescent="0.35">
      <c r="A85" s="260" t="s">
        <v>341</v>
      </c>
      <c r="B85" s="261">
        <v>4.0448366140000003</v>
      </c>
      <c r="C85" s="3"/>
      <c r="D85" s="3"/>
      <c r="E85" s="3"/>
      <c r="F85" s="3"/>
      <c r="G85" s="3"/>
      <c r="H85" s="3"/>
    </row>
    <row r="86" spans="1:8" ht="14.5" thickBot="1" x14ac:dyDescent="0.35">
      <c r="A86" s="260" t="s">
        <v>342</v>
      </c>
      <c r="B86" s="261">
        <v>1.588859335</v>
      </c>
      <c r="C86" s="3"/>
      <c r="D86" s="3"/>
      <c r="E86" s="3"/>
      <c r="F86" s="3"/>
      <c r="G86" s="3"/>
      <c r="H86" s="3"/>
    </row>
    <row r="87" spans="1:8" ht="14.5" thickBot="1" x14ac:dyDescent="0.35">
      <c r="A87" s="260" t="s">
        <v>343</v>
      </c>
      <c r="B87" s="261">
        <v>0.170825332</v>
      </c>
      <c r="C87" s="3"/>
      <c r="D87" s="3"/>
      <c r="E87" s="3"/>
      <c r="F87" s="3"/>
      <c r="G87" s="3"/>
      <c r="H87" s="3"/>
    </row>
    <row r="88" spans="1:8" ht="14.5" thickBot="1" x14ac:dyDescent="0.35">
      <c r="A88" s="260" t="s">
        <v>344</v>
      </c>
      <c r="B88" s="261">
        <v>0.487834449</v>
      </c>
      <c r="C88" s="3"/>
      <c r="D88" s="3"/>
      <c r="E88" s="3"/>
      <c r="F88" s="3"/>
      <c r="G88" s="3"/>
      <c r="H88" s="3"/>
    </row>
    <row r="89" spans="1:8" ht="14.5" thickBot="1" x14ac:dyDescent="0.35">
      <c r="A89" s="260" t="s">
        <v>345</v>
      </c>
      <c r="B89" s="261">
        <v>0.492899857</v>
      </c>
      <c r="C89" s="3"/>
      <c r="D89" s="3"/>
      <c r="E89" s="3"/>
      <c r="F89" s="3"/>
      <c r="G89" s="3"/>
      <c r="H89" s="3"/>
    </row>
    <row r="90" spans="1:8" ht="14.5" thickBot="1" x14ac:dyDescent="0.35">
      <c r="A90" s="260" t="s">
        <v>346</v>
      </c>
      <c r="B90" s="261">
        <v>0.25908409100000002</v>
      </c>
      <c r="C90" s="3"/>
      <c r="D90" s="3"/>
      <c r="E90" s="3"/>
      <c r="F90" s="3"/>
      <c r="G90" s="3"/>
      <c r="H90" s="3"/>
    </row>
    <row r="91" spans="1:8" ht="14.5" thickBot="1" x14ac:dyDescent="0.35">
      <c r="A91" s="260" t="s">
        <v>347</v>
      </c>
      <c r="B91" s="261">
        <v>0.92104134400000004</v>
      </c>
      <c r="C91" s="3"/>
      <c r="D91" s="3"/>
      <c r="E91" s="3"/>
      <c r="F91" s="3"/>
      <c r="G91" s="3"/>
      <c r="H91" s="3"/>
    </row>
    <row r="92" spans="1:8" ht="14.5" thickBot="1" x14ac:dyDescent="0.35">
      <c r="A92" s="260" t="s">
        <v>348</v>
      </c>
      <c r="B92" s="261">
        <v>0.47346498599999998</v>
      </c>
      <c r="C92" s="3"/>
      <c r="D92" s="3"/>
      <c r="E92" s="3"/>
      <c r="F92" s="3"/>
      <c r="G92" s="3"/>
      <c r="H92" s="3"/>
    </row>
    <row r="93" spans="1:8" ht="14.5" thickBot="1" x14ac:dyDescent="0.35">
      <c r="A93" s="260" t="s">
        <v>349</v>
      </c>
      <c r="B93" s="261">
        <v>1.327046441</v>
      </c>
      <c r="C93" s="3"/>
      <c r="D93" s="3"/>
      <c r="E93" s="3"/>
      <c r="F93" s="3"/>
      <c r="G93" s="3"/>
      <c r="H93" s="3"/>
    </row>
    <row r="94" spans="1:8" ht="14.5" thickBot="1" x14ac:dyDescent="0.35">
      <c r="A94" s="260" t="s">
        <v>350</v>
      </c>
      <c r="B94" s="261">
        <v>1.502504219</v>
      </c>
      <c r="C94" s="3"/>
      <c r="D94" s="3"/>
      <c r="E94" s="3"/>
      <c r="F94" s="3"/>
      <c r="G94" s="3"/>
      <c r="H94" s="3"/>
    </row>
    <row r="95" spans="1:8" ht="14.5" thickBot="1" x14ac:dyDescent="0.35">
      <c r="A95" s="260" t="s">
        <v>351</v>
      </c>
      <c r="B95" s="261">
        <v>2.51085365</v>
      </c>
      <c r="C95" s="3"/>
      <c r="D95" s="3"/>
      <c r="E95" s="3"/>
      <c r="F95" s="3"/>
      <c r="G95" s="3"/>
      <c r="H95" s="3"/>
    </row>
    <row r="96" spans="1:8" ht="14.5" thickBot="1" x14ac:dyDescent="0.35">
      <c r="A96" s="260" t="s">
        <v>352</v>
      </c>
      <c r="B96" s="261">
        <v>1.137202761</v>
      </c>
      <c r="C96" s="3"/>
      <c r="D96" s="3"/>
      <c r="E96" s="3"/>
      <c r="F96" s="3"/>
      <c r="G96" s="3"/>
      <c r="H96" s="3"/>
    </row>
    <row r="97" spans="1:8" ht="14.5" thickBot="1" x14ac:dyDescent="0.35">
      <c r="A97" s="260" t="s">
        <v>353</v>
      </c>
      <c r="B97" s="261">
        <v>0.332458635</v>
      </c>
      <c r="C97" s="3"/>
      <c r="D97" s="3"/>
      <c r="E97" s="3"/>
      <c r="F97" s="3"/>
      <c r="G97" s="3"/>
      <c r="H97" s="3"/>
    </row>
    <row r="98" spans="1:8" ht="14.5" thickBot="1" x14ac:dyDescent="0.35">
      <c r="A98" s="260" t="s">
        <v>354</v>
      </c>
      <c r="B98" s="261">
        <v>0.184492824</v>
      </c>
      <c r="C98" s="3"/>
      <c r="D98" s="3"/>
      <c r="E98" s="3"/>
      <c r="F98" s="3"/>
      <c r="G98" s="3"/>
      <c r="H98" s="3"/>
    </row>
    <row r="99" spans="1:8" ht="14.5" thickBot="1" x14ac:dyDescent="0.35">
      <c r="A99" s="260" t="s">
        <v>355</v>
      </c>
      <c r="B99" s="261">
        <v>0.65299492999999997</v>
      </c>
      <c r="C99" s="3"/>
      <c r="D99" s="3"/>
      <c r="E99" s="3"/>
      <c r="F99" s="3"/>
      <c r="G99" s="3"/>
      <c r="H99" s="3"/>
    </row>
    <row r="100" spans="1:8" ht="14.5" thickBot="1" x14ac:dyDescent="0.35">
      <c r="A100" s="260" t="s">
        <v>356</v>
      </c>
      <c r="B100" s="261">
        <v>1.2025215760000001</v>
      </c>
      <c r="C100" s="3"/>
      <c r="D100" s="3"/>
      <c r="E100" s="3"/>
      <c r="F100" s="3"/>
      <c r="G100" s="3"/>
      <c r="H100" s="3"/>
    </row>
    <row r="101" spans="1:8" ht="14.5" thickBot="1" x14ac:dyDescent="0.35">
      <c r="A101" s="260" t="s">
        <v>357</v>
      </c>
      <c r="B101" s="261">
        <v>0.29964199800000002</v>
      </c>
      <c r="C101" s="3"/>
      <c r="D101" s="3"/>
      <c r="E101" s="3"/>
      <c r="F101" s="3"/>
      <c r="G101" s="3"/>
      <c r="H101" s="3"/>
    </row>
    <row r="102" spans="1:8" ht="14.5" thickBot="1" x14ac:dyDescent="0.35">
      <c r="A102" s="260" t="s">
        <v>358</v>
      </c>
      <c r="B102" s="261">
        <v>1.5665415250000001</v>
      </c>
      <c r="C102" s="3"/>
      <c r="D102" s="3"/>
      <c r="E102" s="3"/>
      <c r="F102" s="3"/>
      <c r="G102" s="3"/>
      <c r="H102" s="3"/>
    </row>
    <row r="103" spans="1:8" ht="14.5" thickBot="1" x14ac:dyDescent="0.35">
      <c r="A103" s="260" t="s">
        <v>359</v>
      </c>
      <c r="B103" s="261">
        <v>1.011220995</v>
      </c>
      <c r="C103" s="3"/>
      <c r="D103" s="3"/>
      <c r="E103" s="3"/>
      <c r="F103" s="3"/>
      <c r="G103" s="3"/>
      <c r="H103" s="3"/>
    </row>
    <row r="104" spans="1:8" ht="14.5" thickBot="1" x14ac:dyDescent="0.35">
      <c r="A104" s="260" t="s">
        <v>360</v>
      </c>
      <c r="B104" s="261">
        <v>3.1735731000000003E-2</v>
      </c>
      <c r="C104" s="3"/>
      <c r="D104" s="3"/>
      <c r="E104" s="3"/>
      <c r="F104" s="3"/>
      <c r="G104" s="3"/>
      <c r="H104" s="3"/>
    </row>
    <row r="105" spans="1:8" ht="14.5" thickBot="1" x14ac:dyDescent="0.35">
      <c r="A105" s="260" t="s">
        <v>361</v>
      </c>
      <c r="B105" s="261">
        <v>0.63165310100000005</v>
      </c>
      <c r="C105" s="3"/>
      <c r="D105" s="3"/>
      <c r="E105" s="3"/>
      <c r="F105" s="3"/>
      <c r="G105" s="3"/>
      <c r="H105" s="3"/>
    </row>
    <row r="106" spans="1:8" ht="14.5" thickBot="1" x14ac:dyDescent="0.35">
      <c r="A106" s="260" t="s">
        <v>362</v>
      </c>
      <c r="B106" s="261">
        <v>0.16413298700000001</v>
      </c>
      <c r="C106" s="3"/>
      <c r="D106" s="3"/>
      <c r="E106" s="3"/>
      <c r="F106" s="3"/>
      <c r="G106" s="3"/>
      <c r="H106" s="3"/>
    </row>
    <row r="107" spans="1:8" ht="14.5" thickBot="1" x14ac:dyDescent="0.35">
      <c r="A107" s="260" t="s">
        <v>363</v>
      </c>
      <c r="B107" s="261">
        <v>0.14741649200000001</v>
      </c>
      <c r="C107" s="3"/>
      <c r="D107" s="3"/>
      <c r="E107" s="3"/>
      <c r="F107" s="3"/>
      <c r="G107" s="3"/>
      <c r="H107" s="3"/>
    </row>
    <row r="108" spans="1:8" ht="14.5" thickBot="1" x14ac:dyDescent="0.35">
      <c r="A108" s="260" t="s">
        <v>364</v>
      </c>
      <c r="B108" s="261">
        <v>0.212248723</v>
      </c>
      <c r="C108" s="3"/>
      <c r="D108" s="3"/>
      <c r="E108" s="3"/>
      <c r="F108" s="3"/>
      <c r="G108" s="3"/>
      <c r="H108" s="3"/>
    </row>
    <row r="109" spans="1:8" ht="14.5" thickBot="1" x14ac:dyDescent="0.35">
      <c r="A109" s="260" t="s">
        <v>365</v>
      </c>
      <c r="B109" s="261">
        <v>0.38755041499999998</v>
      </c>
      <c r="C109" s="3"/>
      <c r="D109" s="3"/>
      <c r="E109" s="3"/>
      <c r="F109" s="3"/>
      <c r="G109" s="3"/>
      <c r="H109" s="3"/>
    </row>
    <row r="110" spans="1:8" ht="14.5" thickBot="1" x14ac:dyDescent="0.35">
      <c r="A110" s="260" t="s">
        <v>366</v>
      </c>
      <c r="B110" s="261">
        <v>0.29543230599999998</v>
      </c>
      <c r="C110" s="3"/>
      <c r="D110" s="3"/>
      <c r="E110" s="3"/>
      <c r="F110" s="3"/>
      <c r="G110" s="3"/>
      <c r="H110" s="3"/>
    </row>
    <row r="111" spans="1:8" ht="14.5" thickBot="1" x14ac:dyDescent="0.35">
      <c r="A111" s="260" t="s">
        <v>367</v>
      </c>
      <c r="B111" s="261">
        <v>0.262834226</v>
      </c>
      <c r="C111" s="3"/>
      <c r="D111" s="3"/>
      <c r="E111" s="3"/>
      <c r="F111" s="3"/>
      <c r="G111" s="3"/>
      <c r="H111" s="3"/>
    </row>
    <row r="112" spans="1:8" ht="14.5" thickBot="1" x14ac:dyDescent="0.35">
      <c r="A112" s="260" t="s">
        <v>368</v>
      </c>
      <c r="B112" s="261">
        <v>0.38616439200000002</v>
      </c>
      <c r="C112" s="3"/>
      <c r="D112" s="3"/>
      <c r="E112" s="3"/>
      <c r="F112" s="3"/>
      <c r="G112" s="3"/>
      <c r="H112" s="3"/>
    </row>
    <row r="113" spans="1:8" ht="14.5" thickBot="1" x14ac:dyDescent="0.35">
      <c r="A113" s="260" t="s">
        <v>369</v>
      </c>
      <c r="B113" s="261">
        <v>0.16565909300000001</v>
      </c>
      <c r="C113" s="3"/>
      <c r="D113" s="3"/>
      <c r="E113" s="3"/>
      <c r="F113" s="3"/>
      <c r="G113" s="3"/>
      <c r="H113" s="3"/>
    </row>
    <row r="114" spans="1:8" ht="14.5" thickBot="1" x14ac:dyDescent="0.35">
      <c r="A114" s="260" t="s">
        <v>370</v>
      </c>
      <c r="B114" s="261">
        <v>0.14382471299999999</v>
      </c>
      <c r="C114" s="3"/>
      <c r="D114" s="3"/>
      <c r="E114" s="3"/>
      <c r="F114" s="3"/>
      <c r="G114" s="3"/>
      <c r="H114" s="3"/>
    </row>
    <row r="115" spans="1:8" ht="14.5" thickBot="1" x14ac:dyDescent="0.35">
      <c r="A115" s="260" t="s">
        <v>371</v>
      </c>
      <c r="B115" s="261">
        <v>0.182079201</v>
      </c>
      <c r="C115" s="3"/>
      <c r="D115" s="3"/>
      <c r="E115" s="3"/>
      <c r="F115" s="3"/>
      <c r="G115" s="3"/>
      <c r="H115" s="3"/>
    </row>
    <row r="116" spans="1:8" ht="14.5" thickBot="1" x14ac:dyDescent="0.35">
      <c r="A116" s="260" t="s">
        <v>372</v>
      </c>
      <c r="B116" s="261">
        <v>0.34743135200000003</v>
      </c>
      <c r="C116" s="3"/>
      <c r="D116" s="3"/>
      <c r="E116" s="3"/>
      <c r="F116" s="3"/>
      <c r="G116" s="3"/>
      <c r="H116" s="3"/>
    </row>
    <row r="117" spans="1:8" ht="14.5" thickBot="1" x14ac:dyDescent="0.35">
      <c r="A117" s="260" t="s">
        <v>373</v>
      </c>
      <c r="B117" s="261">
        <v>0.55534325100000004</v>
      </c>
      <c r="C117" s="3"/>
      <c r="D117" s="3"/>
      <c r="E117" s="3"/>
      <c r="F117" s="3"/>
      <c r="G117" s="3"/>
      <c r="H117" s="3"/>
    </row>
    <row r="118" spans="1:8" ht="14.5" thickBot="1" x14ac:dyDescent="0.35">
      <c r="A118" s="260" t="s">
        <v>374</v>
      </c>
      <c r="B118" s="261">
        <v>1.158859069</v>
      </c>
      <c r="C118" s="3"/>
      <c r="D118" s="3"/>
      <c r="E118" s="3"/>
      <c r="F118" s="3"/>
      <c r="G118" s="3"/>
      <c r="H118" s="3"/>
    </row>
    <row r="119" spans="1:8" ht="14.5" thickBot="1" x14ac:dyDescent="0.35">
      <c r="A119" s="260" t="s">
        <v>375</v>
      </c>
      <c r="B119" s="261">
        <v>0.660440519</v>
      </c>
      <c r="C119" s="3"/>
      <c r="D119" s="3"/>
      <c r="E119" s="3"/>
      <c r="F119" s="3"/>
      <c r="G119" s="3"/>
      <c r="H119" s="3"/>
    </row>
    <row r="120" spans="1:8" ht="14.5" thickBot="1" x14ac:dyDescent="0.35">
      <c r="A120" s="260" t="s">
        <v>376</v>
      </c>
      <c r="B120" s="261">
        <v>2.2969832929999998</v>
      </c>
      <c r="C120" s="3"/>
      <c r="D120" s="3"/>
      <c r="E120" s="3"/>
      <c r="F120" s="3"/>
      <c r="G120" s="3"/>
      <c r="H120" s="3"/>
    </row>
    <row r="121" spans="1:8" ht="14.5" thickBot="1" x14ac:dyDescent="0.35">
      <c r="A121" s="260" t="s">
        <v>377</v>
      </c>
      <c r="B121" s="261">
        <v>0.88113550600000001</v>
      </c>
      <c r="C121" s="3"/>
      <c r="D121" s="3"/>
      <c r="E121" s="3"/>
      <c r="F121" s="3"/>
      <c r="G121" s="3"/>
      <c r="H121" s="3"/>
    </row>
    <row r="122" spans="1:8" ht="14.5" thickBot="1" x14ac:dyDescent="0.35">
      <c r="A122" s="260" t="s">
        <v>378</v>
      </c>
      <c r="B122" s="261">
        <v>0.50281831300000002</v>
      </c>
      <c r="C122" s="3"/>
      <c r="D122" s="3"/>
      <c r="E122" s="3"/>
      <c r="F122" s="3"/>
      <c r="G122" s="3"/>
      <c r="H122" s="3"/>
    </row>
    <row r="123" spans="1:8" ht="14.5" thickBot="1" x14ac:dyDescent="0.35">
      <c r="A123" s="260" t="s">
        <v>379</v>
      </c>
      <c r="B123" s="261">
        <v>0.41110656099999998</v>
      </c>
      <c r="C123" s="3"/>
      <c r="D123" s="3"/>
      <c r="E123" s="3"/>
      <c r="F123" s="3"/>
      <c r="G123" s="3"/>
      <c r="H123" s="3"/>
    </row>
    <row r="124" spans="1:8" ht="14.5" thickBot="1" x14ac:dyDescent="0.35">
      <c r="A124" s="260" t="s">
        <v>380</v>
      </c>
      <c r="B124" s="261">
        <v>0.81850149699999997</v>
      </c>
      <c r="C124" s="3"/>
      <c r="D124" s="3"/>
      <c r="E124" s="3"/>
      <c r="F124" s="3"/>
      <c r="G124" s="3"/>
      <c r="H124" s="3"/>
    </row>
    <row r="125" spans="1:8" ht="14.5" thickBot="1" x14ac:dyDescent="0.35">
      <c r="A125" s="260" t="s">
        <v>381</v>
      </c>
      <c r="B125" s="261">
        <v>0.75923479199999999</v>
      </c>
      <c r="C125" s="3"/>
      <c r="D125" s="3"/>
      <c r="E125" s="3"/>
      <c r="F125" s="3"/>
      <c r="G125" s="3"/>
      <c r="H125" s="3"/>
    </row>
    <row r="126" spans="1:8" ht="14.5" thickBot="1" x14ac:dyDescent="0.35">
      <c r="A126" s="260" t="s">
        <v>382</v>
      </c>
      <c r="B126" s="261">
        <v>1.080938146</v>
      </c>
      <c r="C126" s="3"/>
      <c r="D126" s="3"/>
      <c r="E126" s="3"/>
      <c r="F126" s="3"/>
      <c r="G126" s="3"/>
      <c r="H126" s="3"/>
    </row>
    <row r="127" spans="1:8" ht="14.5" thickBot="1" x14ac:dyDescent="0.35">
      <c r="A127" s="260" t="s">
        <v>383</v>
      </c>
      <c r="B127" s="261">
        <v>0.80139707599999999</v>
      </c>
      <c r="C127" s="3"/>
      <c r="D127" s="3"/>
      <c r="E127" s="3"/>
      <c r="F127" s="3"/>
      <c r="G127" s="3"/>
      <c r="H127" s="3"/>
    </row>
    <row r="128" spans="1:8" ht="14.5" thickBot="1" x14ac:dyDescent="0.35">
      <c r="A128" s="260" t="s">
        <v>5</v>
      </c>
      <c r="B128" s="261">
        <v>0.22198262599999999</v>
      </c>
      <c r="C128" s="3"/>
      <c r="D128" s="3"/>
      <c r="E128" s="3"/>
      <c r="F128" s="3"/>
      <c r="G128" s="3"/>
      <c r="H128" s="3"/>
    </row>
    <row r="129" spans="1:8" ht="14.5" thickBot="1" x14ac:dyDescent="0.35">
      <c r="A129" s="260" t="s">
        <v>384</v>
      </c>
      <c r="B129" s="261">
        <v>1.199108928</v>
      </c>
      <c r="C129" s="3"/>
      <c r="D129" s="3"/>
      <c r="E129" s="3"/>
      <c r="F129" s="3"/>
      <c r="G129" s="3"/>
      <c r="H129" s="3"/>
    </row>
    <row r="130" spans="1:8" ht="14.5" thickBot="1" x14ac:dyDescent="0.35">
      <c r="A130" s="260" t="s">
        <v>385</v>
      </c>
      <c r="B130" s="261">
        <v>2.3928661349999998</v>
      </c>
      <c r="C130" s="3"/>
      <c r="D130" s="3"/>
      <c r="E130" s="3"/>
      <c r="F130" s="3"/>
      <c r="G130" s="3"/>
      <c r="H130" s="3"/>
    </row>
    <row r="131" spans="1:8" ht="14.5" thickBot="1" x14ac:dyDescent="0.35">
      <c r="A131" s="260" t="s">
        <v>386</v>
      </c>
      <c r="B131" s="261">
        <v>1.17129236</v>
      </c>
      <c r="C131" s="3"/>
      <c r="D131" s="3"/>
      <c r="E131" s="3"/>
      <c r="F131" s="3"/>
      <c r="G131" s="3"/>
      <c r="H131" s="3"/>
    </row>
    <row r="132" spans="1:8" ht="14.5" thickBot="1" x14ac:dyDescent="0.35">
      <c r="A132" s="260" t="s">
        <v>387</v>
      </c>
      <c r="B132" s="261">
        <v>0.80177141600000001</v>
      </c>
      <c r="C132" s="3"/>
      <c r="D132" s="3"/>
      <c r="E132" s="3"/>
      <c r="F132" s="3"/>
      <c r="G132" s="3"/>
      <c r="H132" s="3"/>
    </row>
    <row r="133" spans="1:8" ht="14.5" thickBot="1" x14ac:dyDescent="0.35">
      <c r="A133" s="260" t="s">
        <v>388</v>
      </c>
      <c r="B133" s="261">
        <v>1.199247108</v>
      </c>
      <c r="C133" s="3"/>
      <c r="D133" s="3"/>
      <c r="E133" s="3"/>
      <c r="F133" s="3"/>
      <c r="G133" s="3"/>
      <c r="H133" s="3"/>
    </row>
    <row r="134" spans="1:8" ht="14.5" thickBot="1" x14ac:dyDescent="0.35">
      <c r="A134" s="260" t="s">
        <v>389</v>
      </c>
      <c r="B134" s="261">
        <v>0.42811112099999998</v>
      </c>
      <c r="C134" s="3"/>
      <c r="D134" s="3"/>
      <c r="E134" s="3"/>
      <c r="F134" s="3"/>
      <c r="G134" s="3"/>
      <c r="H134" s="3"/>
    </row>
    <row r="135" spans="1:8" ht="14.5" thickBot="1" x14ac:dyDescent="0.35">
      <c r="A135" s="260" t="s">
        <v>390</v>
      </c>
      <c r="B135" s="261">
        <v>0.35208575399999997</v>
      </c>
      <c r="C135" s="3"/>
      <c r="D135" s="3"/>
      <c r="E135" s="3"/>
      <c r="F135" s="3"/>
      <c r="G135" s="3"/>
      <c r="H135" s="3"/>
    </row>
    <row r="136" spans="1:8" ht="14.5" thickBot="1" x14ac:dyDescent="0.35">
      <c r="A136" s="260" t="s">
        <v>391</v>
      </c>
      <c r="B136" s="261">
        <v>0.35272440700000002</v>
      </c>
      <c r="C136" s="3"/>
      <c r="D136" s="3"/>
      <c r="E136" s="3"/>
      <c r="F136" s="3"/>
      <c r="G136" s="3"/>
      <c r="H136" s="3"/>
    </row>
    <row r="137" spans="1:8" ht="14.5" thickBot="1" x14ac:dyDescent="0.35">
      <c r="A137" s="260" t="s">
        <v>392</v>
      </c>
      <c r="B137" s="261">
        <v>0.62954904899999997</v>
      </c>
      <c r="C137" s="3"/>
      <c r="D137" s="3"/>
      <c r="E137" s="3"/>
      <c r="F137" s="3"/>
      <c r="G137" s="3"/>
      <c r="H137" s="3"/>
    </row>
    <row r="138" spans="1:8" ht="14.5" thickBot="1" x14ac:dyDescent="0.35">
      <c r="A138" s="260" t="s">
        <v>393</v>
      </c>
      <c r="B138" s="261">
        <v>1.1806209459999999</v>
      </c>
      <c r="C138" s="3"/>
      <c r="D138" s="3"/>
      <c r="E138" s="3"/>
      <c r="F138" s="3"/>
      <c r="G138" s="3"/>
      <c r="H138" s="3"/>
    </row>
    <row r="139" spans="1:8" ht="14.5" thickBot="1" x14ac:dyDescent="0.35">
      <c r="A139" s="260" t="s">
        <v>394</v>
      </c>
      <c r="B139" s="261">
        <v>0.63043363200000002</v>
      </c>
      <c r="C139" s="3"/>
      <c r="D139" s="3"/>
      <c r="E139" s="3"/>
      <c r="F139" s="3"/>
      <c r="G139" s="3"/>
      <c r="H139" s="3"/>
    </row>
    <row r="140" spans="1:8" ht="14.5" thickBot="1" x14ac:dyDescent="0.35">
      <c r="A140" s="260" t="s">
        <v>395</v>
      </c>
      <c r="B140" s="261">
        <v>0.27323594400000001</v>
      </c>
      <c r="C140" s="3"/>
      <c r="D140" s="3"/>
      <c r="E140" s="3"/>
      <c r="F140" s="3"/>
      <c r="G140" s="3"/>
      <c r="H140" s="3"/>
    </row>
    <row r="141" spans="1:8" ht="14.5" thickBot="1" x14ac:dyDescent="0.35">
      <c r="A141" s="260" t="s">
        <v>396</v>
      </c>
      <c r="B141" s="261">
        <v>0.184362099</v>
      </c>
      <c r="C141" s="3"/>
      <c r="D141" s="3"/>
      <c r="E141" s="3"/>
      <c r="F141" s="3"/>
      <c r="G141" s="3"/>
      <c r="H141" s="3"/>
    </row>
    <row r="142" spans="1:8" ht="14.5" thickBot="1" x14ac:dyDescent="0.35">
      <c r="A142" s="260" t="s">
        <v>397</v>
      </c>
      <c r="B142" s="261">
        <v>0.30967318999999999</v>
      </c>
      <c r="C142" s="3"/>
      <c r="D142" s="3"/>
      <c r="E142" s="3"/>
      <c r="F142" s="3"/>
      <c r="G142" s="3"/>
      <c r="H142" s="3"/>
    </row>
    <row r="143" spans="1:8" ht="14.5" thickBot="1" x14ac:dyDescent="0.35">
      <c r="A143" s="260" t="s">
        <v>398</v>
      </c>
      <c r="B143" s="261">
        <v>3.0865004809999999</v>
      </c>
      <c r="C143" s="3"/>
      <c r="D143" s="3"/>
      <c r="E143" s="3"/>
      <c r="F143" s="3"/>
      <c r="G143" s="3"/>
      <c r="H143" s="3"/>
    </row>
    <row r="144" spans="1:8" ht="14.5" thickBot="1" x14ac:dyDescent="0.35">
      <c r="A144" s="260" t="s">
        <v>399</v>
      </c>
      <c r="B144" s="261">
        <v>0.271666397</v>
      </c>
      <c r="C144" s="3"/>
      <c r="D144" s="3"/>
      <c r="E144" s="3"/>
      <c r="F144" s="3"/>
      <c r="G144" s="3"/>
      <c r="H144" s="3"/>
    </row>
    <row r="145" spans="1:8" ht="14.5" thickBot="1" x14ac:dyDescent="0.35">
      <c r="A145" s="260" t="s">
        <v>400</v>
      </c>
      <c r="B145" s="261">
        <v>0.10074493499999999</v>
      </c>
      <c r="C145" s="3"/>
      <c r="D145" s="3"/>
      <c r="E145" s="3"/>
      <c r="F145" s="3"/>
      <c r="G145" s="3"/>
      <c r="H145" s="3"/>
    </row>
    <row r="146" spans="1:8" ht="14.5" thickBot="1" x14ac:dyDescent="0.35">
      <c r="A146" s="260" t="s">
        <v>401</v>
      </c>
      <c r="B146" s="261">
        <v>0.59284101899999997</v>
      </c>
      <c r="C146" s="3"/>
      <c r="D146" s="3"/>
      <c r="E146" s="3"/>
      <c r="F146" s="3"/>
      <c r="G146" s="3"/>
      <c r="H146" s="3"/>
    </row>
    <row r="147" spans="1:8" ht="14.5" thickBot="1" x14ac:dyDescent="0.35">
      <c r="A147" s="260" t="s">
        <v>402</v>
      </c>
      <c r="B147" s="261">
        <v>0.47878475700000001</v>
      </c>
      <c r="C147" s="3"/>
      <c r="D147" s="3"/>
      <c r="E147" s="3"/>
      <c r="F147" s="3"/>
      <c r="G147" s="3"/>
      <c r="H147" s="3"/>
    </row>
    <row r="148" spans="1:8" ht="14.5" thickBot="1" x14ac:dyDescent="0.35">
      <c r="A148" s="260" t="s">
        <v>403</v>
      </c>
      <c r="B148" s="261">
        <v>9.9562875999999995E-2</v>
      </c>
      <c r="C148" s="3"/>
      <c r="D148" s="3"/>
      <c r="E148" s="3"/>
      <c r="F148" s="3"/>
      <c r="G148" s="3"/>
      <c r="H148" s="3"/>
    </row>
    <row r="149" spans="1:8" ht="14.5" thickBot="1" x14ac:dyDescent="0.35">
      <c r="A149" s="260" t="s">
        <v>404</v>
      </c>
      <c r="B149" s="261">
        <v>0.248648917</v>
      </c>
      <c r="C149" s="3"/>
      <c r="D149" s="3"/>
      <c r="E149" s="3"/>
      <c r="F149" s="3"/>
      <c r="G149" s="3"/>
      <c r="H149" s="3"/>
    </row>
    <row r="150" spans="1:8" ht="14.5" thickBot="1" x14ac:dyDescent="0.35">
      <c r="A150" s="260" t="s">
        <v>405</v>
      </c>
      <c r="B150" s="261">
        <v>0.32125130600000001</v>
      </c>
      <c r="C150" s="3"/>
      <c r="D150" s="3"/>
      <c r="E150" s="3"/>
      <c r="F150" s="3"/>
      <c r="G150" s="3"/>
      <c r="H150" s="3"/>
    </row>
    <row r="151" spans="1:8" ht="14.5" thickBot="1" x14ac:dyDescent="0.35">
      <c r="A151" s="260" t="s">
        <v>406</v>
      </c>
      <c r="B151" s="261">
        <v>0.61662547999999995</v>
      </c>
      <c r="C151" s="3"/>
      <c r="D151" s="3"/>
      <c r="E151" s="3"/>
      <c r="F151" s="3"/>
      <c r="G151" s="3"/>
      <c r="H151" s="3"/>
    </row>
    <row r="152" spans="1:8" ht="14.5" thickBot="1" x14ac:dyDescent="0.35">
      <c r="A152" s="260" t="s">
        <v>407</v>
      </c>
      <c r="B152" s="261">
        <v>0.10774065200000001</v>
      </c>
      <c r="C152" s="3"/>
      <c r="D152" s="3"/>
      <c r="E152" s="3"/>
      <c r="F152" s="3"/>
      <c r="G152" s="3"/>
      <c r="H152" s="3"/>
    </row>
    <row r="153" spans="1:8" ht="14.5" thickBot="1" x14ac:dyDescent="0.35">
      <c r="A153" s="260" t="s">
        <v>408</v>
      </c>
      <c r="B153" s="261">
        <v>0.47140445399999997</v>
      </c>
      <c r="C153" s="3"/>
      <c r="D153" s="3"/>
      <c r="E153" s="3"/>
      <c r="F153" s="3"/>
      <c r="G153" s="3"/>
      <c r="H153" s="3"/>
    </row>
    <row r="154" spans="1:8" ht="14.5" thickBot="1" x14ac:dyDescent="0.35">
      <c r="A154" s="260" t="s">
        <v>409</v>
      </c>
      <c r="B154" s="261">
        <v>0.34941380900000002</v>
      </c>
      <c r="C154" s="3"/>
      <c r="D154" s="3"/>
      <c r="E154" s="3"/>
      <c r="F154" s="3"/>
      <c r="G154" s="3"/>
      <c r="H154" s="3"/>
    </row>
    <row r="155" spans="1:8" ht="14.5" thickBot="1" x14ac:dyDescent="0.35">
      <c r="A155" s="260" t="s">
        <v>410</v>
      </c>
      <c r="B155" s="261">
        <v>4.3363125919999996</v>
      </c>
      <c r="C155" s="3"/>
      <c r="D155" s="3"/>
      <c r="E155" s="3"/>
      <c r="F155" s="3"/>
      <c r="G155" s="3"/>
      <c r="H155" s="3"/>
    </row>
    <row r="156" spans="1:8" ht="14.5" thickBot="1" x14ac:dyDescent="0.35">
      <c r="A156" s="260" t="s">
        <v>411</v>
      </c>
      <c r="B156" s="261">
        <v>0.98755141400000002</v>
      </c>
      <c r="C156" s="3"/>
      <c r="D156" s="3"/>
      <c r="E156" s="3"/>
      <c r="F156" s="3"/>
      <c r="G156" s="3"/>
      <c r="H156" s="3"/>
    </row>
    <row r="157" spans="1:8" ht="14.5" thickBot="1" x14ac:dyDescent="0.35">
      <c r="A157" s="260" t="s">
        <v>412</v>
      </c>
      <c r="B157" s="261">
        <v>0.43975085800000002</v>
      </c>
      <c r="C157" s="3"/>
      <c r="D157" s="3"/>
      <c r="E157" s="3"/>
      <c r="F157" s="3"/>
      <c r="G157" s="3"/>
      <c r="H157" s="3"/>
    </row>
    <row r="158" spans="1:8" ht="14.5" thickBot="1" x14ac:dyDescent="0.35">
      <c r="A158" s="260" t="s">
        <v>413</v>
      </c>
      <c r="B158" s="261">
        <v>0.67418375600000002</v>
      </c>
      <c r="C158" s="3"/>
      <c r="D158" s="3"/>
      <c r="E158" s="3"/>
      <c r="F158" s="3"/>
      <c r="G158" s="3"/>
      <c r="H158" s="3"/>
    </row>
    <row r="159" spans="1:8" ht="14.5" thickBot="1" x14ac:dyDescent="0.35">
      <c r="A159" s="260" t="s">
        <v>414</v>
      </c>
      <c r="B159" s="261">
        <v>0.13903840000000001</v>
      </c>
      <c r="C159" s="3"/>
      <c r="D159" s="3"/>
      <c r="E159" s="3"/>
      <c r="F159" s="3"/>
      <c r="G159" s="3"/>
      <c r="H159" s="3"/>
    </row>
    <row r="160" spans="1:8" ht="14.5" thickBot="1" x14ac:dyDescent="0.35">
      <c r="A160" s="260" t="s">
        <v>415</v>
      </c>
      <c r="B160" s="261">
        <v>0.377944479</v>
      </c>
      <c r="C160" s="3"/>
      <c r="D160" s="3"/>
      <c r="E160" s="3"/>
      <c r="F160" s="3"/>
      <c r="G160" s="3"/>
      <c r="H160" s="3"/>
    </row>
    <row r="161" spans="1:8" ht="14.5" thickBot="1" x14ac:dyDescent="0.35">
      <c r="A161" s="260" t="s">
        <v>416</v>
      </c>
      <c r="B161" s="261">
        <v>0.81461985000000003</v>
      </c>
      <c r="C161" s="3"/>
      <c r="D161" s="3"/>
      <c r="E161" s="3"/>
      <c r="F161" s="3"/>
      <c r="G161" s="3"/>
      <c r="H161" s="3"/>
    </row>
    <row r="162" spans="1:8" ht="14.5" thickBot="1" x14ac:dyDescent="0.35">
      <c r="A162" s="260" t="s">
        <v>417</v>
      </c>
      <c r="B162" s="261">
        <v>0.28733545999999999</v>
      </c>
      <c r="C162" s="3"/>
      <c r="D162" s="3"/>
      <c r="E162" s="3"/>
      <c r="F162" s="3"/>
      <c r="G162" s="3"/>
      <c r="H162" s="3"/>
    </row>
    <row r="163" spans="1:8" ht="14.5" thickBot="1" x14ac:dyDescent="0.35">
      <c r="A163" s="260" t="s">
        <v>418</v>
      </c>
      <c r="B163" s="261">
        <v>0.29711791300000001</v>
      </c>
      <c r="C163" s="3"/>
      <c r="D163" s="3"/>
      <c r="E163" s="3"/>
      <c r="F163" s="3"/>
      <c r="G163" s="3"/>
      <c r="H163" s="3"/>
    </row>
    <row r="164" spans="1:8" ht="14.5" thickBot="1" x14ac:dyDescent="0.35">
      <c r="A164" s="260" t="s">
        <v>419</v>
      </c>
      <c r="B164" s="261">
        <v>0.77888725400000003</v>
      </c>
      <c r="C164" s="3"/>
      <c r="D164" s="3"/>
      <c r="E164" s="3"/>
      <c r="F164" s="3"/>
      <c r="G164" s="3"/>
      <c r="H164" s="3"/>
    </row>
    <row r="165" spans="1:8" ht="14.5" thickBot="1" x14ac:dyDescent="0.35">
      <c r="A165" s="260" t="s">
        <v>420</v>
      </c>
      <c r="B165" s="261">
        <v>0.25150713899999999</v>
      </c>
      <c r="C165" s="3"/>
      <c r="D165" s="3"/>
      <c r="E165" s="3"/>
      <c r="F165" s="3"/>
      <c r="G165" s="3"/>
      <c r="H165" s="3"/>
    </row>
    <row r="166" spans="1:8" ht="14.5" thickBot="1" x14ac:dyDescent="0.35">
      <c r="A166" s="260" t="s">
        <v>421</v>
      </c>
      <c r="B166" s="261">
        <v>0.27257185099999998</v>
      </c>
      <c r="C166" s="3"/>
      <c r="D166" s="3"/>
      <c r="E166" s="3"/>
      <c r="F166" s="3"/>
      <c r="G166" s="3"/>
      <c r="H166" s="3"/>
    </row>
    <row r="167" spans="1:8" ht="14.5" thickBot="1" x14ac:dyDescent="0.35">
      <c r="A167" s="260" t="s">
        <v>422</v>
      </c>
      <c r="B167" s="261">
        <v>4.7416947000000001E-2</v>
      </c>
      <c r="C167" s="3"/>
      <c r="D167" s="3"/>
      <c r="E167" s="3"/>
      <c r="F167" s="3"/>
      <c r="G167" s="3"/>
      <c r="H167" s="3"/>
    </row>
    <row r="168" spans="1:8" ht="14.5" thickBot="1" x14ac:dyDescent="0.35">
      <c r="A168" s="260" t="s">
        <v>423</v>
      </c>
      <c r="B168" s="261">
        <v>0.23554076900000001</v>
      </c>
      <c r="C168" s="3"/>
      <c r="D168" s="3"/>
      <c r="E168" s="3"/>
      <c r="F168" s="3"/>
      <c r="G168" s="3"/>
      <c r="H168" s="3"/>
    </row>
    <row r="169" spans="1:8" ht="14.5" thickBot="1" x14ac:dyDescent="0.35">
      <c r="A169" s="260" t="s">
        <v>424</v>
      </c>
      <c r="B169" s="261">
        <v>0.95946577200000005</v>
      </c>
      <c r="C169" s="3"/>
      <c r="D169" s="3"/>
      <c r="E169" s="3"/>
      <c r="F169" s="3"/>
      <c r="G169" s="3"/>
      <c r="H169" s="3"/>
    </row>
    <row r="170" spans="1:8" ht="14.5" thickBot="1" x14ac:dyDescent="0.35">
      <c r="A170" s="260" t="s">
        <v>425</v>
      </c>
      <c r="B170" s="261">
        <v>0.71969459999999996</v>
      </c>
      <c r="C170" s="3"/>
      <c r="D170" s="3"/>
      <c r="E170" s="3"/>
      <c r="F170" s="3"/>
      <c r="G170" s="3"/>
      <c r="H170" s="3"/>
    </row>
    <row r="171" spans="1:8" ht="14.5" thickBot="1" x14ac:dyDescent="0.35">
      <c r="A171" s="260" t="s">
        <v>426</v>
      </c>
      <c r="B171" s="261">
        <v>-0.17036105800000001</v>
      </c>
      <c r="C171" s="3"/>
      <c r="D171" s="3"/>
      <c r="E171" s="3"/>
      <c r="F171" s="3"/>
      <c r="G171" s="3"/>
      <c r="H171" s="3"/>
    </row>
    <row r="172" spans="1:8" ht="14.5" thickBot="1" x14ac:dyDescent="0.35">
      <c r="A172" s="260" t="s">
        <v>427</v>
      </c>
      <c r="B172" s="261">
        <v>1.0337842E-2</v>
      </c>
      <c r="C172" s="3"/>
      <c r="D172" s="3"/>
      <c r="E172" s="3"/>
      <c r="F172" s="3"/>
      <c r="G172" s="3"/>
      <c r="H172" s="3"/>
    </row>
    <row r="173" spans="1:8" ht="14.5" thickBot="1" x14ac:dyDescent="0.35">
      <c r="A173" s="260" t="s">
        <v>428</v>
      </c>
      <c r="B173" s="261">
        <v>2.8401840539999998</v>
      </c>
      <c r="C173" s="3"/>
      <c r="D173" s="3"/>
      <c r="E173" s="3"/>
      <c r="F173" s="3"/>
      <c r="G173" s="3"/>
      <c r="H173" s="3"/>
    </row>
    <row r="174" spans="1:8" ht="14.5" thickBot="1" x14ac:dyDescent="0.35">
      <c r="A174" s="260" t="s">
        <v>429</v>
      </c>
      <c r="B174" s="261">
        <v>1.6117374710000001</v>
      </c>
      <c r="C174" s="3"/>
      <c r="D174" s="3"/>
      <c r="E174" s="3"/>
      <c r="F174" s="3"/>
      <c r="G174" s="3"/>
      <c r="H174" s="3"/>
    </row>
    <row r="175" spans="1:8" ht="14.5" thickBot="1" x14ac:dyDescent="0.35">
      <c r="A175" s="260" t="s">
        <v>430</v>
      </c>
      <c r="B175" s="261">
        <v>0.27556149499999999</v>
      </c>
      <c r="C175" s="3"/>
      <c r="D175" s="3"/>
      <c r="E175" s="3"/>
      <c r="F175" s="3"/>
      <c r="G175" s="3"/>
      <c r="H175" s="3"/>
    </row>
    <row r="176" spans="1:8" ht="14.5" thickBot="1" x14ac:dyDescent="0.35">
      <c r="A176" s="260" t="s">
        <v>431</v>
      </c>
      <c r="B176" s="261">
        <v>-0.19180251200000001</v>
      </c>
      <c r="C176" s="3"/>
      <c r="D176" s="3"/>
      <c r="E176" s="3"/>
      <c r="F176" s="3"/>
      <c r="G176" s="3"/>
      <c r="H176" s="3"/>
    </row>
    <row r="177" spans="1:8" ht="14.5" thickBot="1" x14ac:dyDescent="0.35">
      <c r="A177" s="260" t="s">
        <v>432</v>
      </c>
      <c r="B177" s="261">
        <v>0.14578500999999999</v>
      </c>
      <c r="C177" s="3"/>
      <c r="D177" s="3"/>
      <c r="E177" s="3"/>
      <c r="F177" s="3"/>
      <c r="G177" s="3"/>
      <c r="H177" s="3"/>
    </row>
    <row r="178" spans="1:8" ht="14.5" thickBot="1" x14ac:dyDescent="0.35">
      <c r="A178" s="260" t="s">
        <v>433</v>
      </c>
      <c r="B178" s="261">
        <v>0.30946819800000003</v>
      </c>
      <c r="C178" s="3"/>
      <c r="D178" s="3"/>
      <c r="E178" s="3"/>
      <c r="F178" s="3"/>
      <c r="G178" s="3"/>
      <c r="H178" s="3"/>
    </row>
    <row r="179" spans="1:8" ht="14.5" thickBot="1" x14ac:dyDescent="0.35">
      <c r="A179" s="260" t="s">
        <v>434</v>
      </c>
      <c r="B179" s="261">
        <v>-0.12516617099999999</v>
      </c>
      <c r="C179" s="3"/>
      <c r="D179" s="3"/>
      <c r="E179" s="3"/>
      <c r="F179" s="3"/>
      <c r="G179" s="3"/>
      <c r="H179" s="3"/>
    </row>
    <row r="180" spans="1:8" ht="14.5" thickBot="1" x14ac:dyDescent="0.35">
      <c r="A180" s="260" t="s">
        <v>435</v>
      </c>
      <c r="B180" s="261">
        <v>-5.8504866000000003E-2</v>
      </c>
      <c r="C180" s="3"/>
      <c r="D180" s="3"/>
      <c r="E180" s="3"/>
      <c r="F180" s="3"/>
      <c r="G180" s="3"/>
      <c r="H180" s="3"/>
    </row>
    <row r="181" spans="1:8" ht="14.5" thickBot="1" x14ac:dyDescent="0.35">
      <c r="A181" s="260" t="s">
        <v>436</v>
      </c>
      <c r="B181" s="261">
        <v>-0.21529092499999999</v>
      </c>
      <c r="C181" s="3"/>
      <c r="D181" s="3"/>
      <c r="E181" s="3"/>
      <c r="F181" s="3"/>
      <c r="G181" s="3"/>
      <c r="H181" s="3"/>
    </row>
    <row r="182" spans="1:8" ht="14.5" thickBot="1" x14ac:dyDescent="0.35">
      <c r="A182" s="260" t="s">
        <v>437</v>
      </c>
      <c r="B182" s="261">
        <v>-3.5399825000000003E-2</v>
      </c>
      <c r="C182" s="3"/>
      <c r="D182" s="3"/>
      <c r="E182" s="3"/>
      <c r="F182" s="3"/>
      <c r="G182" s="3"/>
      <c r="H182" s="3"/>
    </row>
    <row r="183" spans="1:8" ht="14.5" thickBot="1" x14ac:dyDescent="0.35">
      <c r="A183" s="260" t="s">
        <v>438</v>
      </c>
      <c r="B183" s="261">
        <v>-5.2021565999999998E-2</v>
      </c>
      <c r="C183" s="3"/>
      <c r="D183" s="3"/>
      <c r="E183" s="3"/>
      <c r="F183" s="3"/>
      <c r="G183" s="3"/>
      <c r="H183" s="3"/>
    </row>
    <row r="184" spans="1:8" ht="14.5" thickBot="1" x14ac:dyDescent="0.35">
      <c r="A184" s="260" t="s">
        <v>439</v>
      </c>
      <c r="B184" s="261">
        <v>-5.8021732999999999E-2</v>
      </c>
      <c r="C184" s="3"/>
      <c r="D184" s="3"/>
      <c r="E184" s="3"/>
      <c r="F184" s="3"/>
      <c r="G184" s="3"/>
      <c r="H184" s="3"/>
    </row>
    <row r="185" spans="1:8" ht="14.5" thickBot="1" x14ac:dyDescent="0.35">
      <c r="A185" s="260" t="s">
        <v>440</v>
      </c>
      <c r="B185" s="261">
        <v>2.1565602999999999E-2</v>
      </c>
      <c r="C185" s="3"/>
      <c r="D185" s="3"/>
      <c r="E185" s="3"/>
      <c r="F185" s="3"/>
      <c r="G185" s="3"/>
      <c r="H185" s="3"/>
    </row>
    <row r="186" spans="1:8" ht="14.5" thickBot="1" x14ac:dyDescent="0.35">
      <c r="A186" s="260" t="s">
        <v>441</v>
      </c>
      <c r="B186" s="261">
        <v>4.6288441E-2</v>
      </c>
      <c r="C186" s="3"/>
      <c r="D186" s="3"/>
      <c r="E186" s="3"/>
      <c r="F186" s="3"/>
      <c r="G186" s="3"/>
      <c r="H186" s="3"/>
    </row>
    <row r="187" spans="1:8" ht="14.5" thickBot="1" x14ac:dyDescent="0.35">
      <c r="A187" s="260" t="s">
        <v>442</v>
      </c>
      <c r="B187" s="261">
        <v>-5.6281325E-2</v>
      </c>
      <c r="C187" s="3"/>
      <c r="D187" s="3"/>
      <c r="E187" s="3"/>
      <c r="F187" s="3"/>
      <c r="G187" s="3"/>
      <c r="H187" s="3"/>
    </row>
    <row r="188" spans="1:8" ht="14.5" thickBot="1" x14ac:dyDescent="0.35">
      <c r="A188" s="260" t="s">
        <v>443</v>
      </c>
      <c r="B188" s="261">
        <v>4.7942360000000003E-2</v>
      </c>
      <c r="C188" s="3"/>
      <c r="D188" s="3"/>
      <c r="E188" s="3"/>
      <c r="F188" s="3"/>
      <c r="G188" s="3"/>
      <c r="H188" s="3"/>
    </row>
    <row r="189" spans="1:8" ht="14.5" thickBot="1" x14ac:dyDescent="0.35">
      <c r="A189" s="260" t="s">
        <v>444</v>
      </c>
      <c r="B189" s="261">
        <v>-6.4396610000000007E-2</v>
      </c>
      <c r="C189" s="3"/>
      <c r="D189" s="3"/>
      <c r="E189" s="3"/>
      <c r="F189" s="3"/>
      <c r="G189" s="3"/>
      <c r="H189" s="3"/>
    </row>
    <row r="190" spans="1:8" ht="14.5" thickBot="1" x14ac:dyDescent="0.35">
      <c r="A190" s="260" t="s">
        <v>445</v>
      </c>
      <c r="B190" s="261">
        <v>0.38858716799999998</v>
      </c>
      <c r="C190" s="3"/>
      <c r="D190" s="3"/>
      <c r="E190" s="3"/>
      <c r="F190" s="3"/>
      <c r="G190" s="3"/>
      <c r="H190" s="3"/>
    </row>
    <row r="191" spans="1:8" ht="14.5" thickBot="1" x14ac:dyDescent="0.35">
      <c r="A191" s="260" t="s">
        <v>446</v>
      </c>
      <c r="B191" s="261">
        <v>0.96197324799999995</v>
      </c>
      <c r="C191" s="3"/>
      <c r="D191" s="3"/>
      <c r="E191" s="3"/>
      <c r="F191" s="3"/>
      <c r="G191" s="3"/>
      <c r="H191" s="3"/>
    </row>
    <row r="192" spans="1:8" ht="14.5" thickBot="1" x14ac:dyDescent="0.35">
      <c r="A192" s="260" t="s">
        <v>447</v>
      </c>
      <c r="B192" s="261">
        <v>1.7968392369999999</v>
      </c>
      <c r="C192" s="3"/>
      <c r="D192" s="3"/>
      <c r="E192" s="3"/>
      <c r="F192" s="3"/>
      <c r="G192" s="3"/>
      <c r="H192" s="3"/>
    </row>
    <row r="193" spans="1:8" ht="14.5" thickBot="1" x14ac:dyDescent="0.35">
      <c r="A193" s="260" t="s">
        <v>448</v>
      </c>
      <c r="B193" s="261">
        <v>-0.106721126</v>
      </c>
      <c r="C193" s="3"/>
      <c r="D193" s="3"/>
      <c r="E193" s="3"/>
      <c r="F193" s="3"/>
      <c r="G193" s="3"/>
      <c r="H193" s="3"/>
    </row>
    <row r="194" spans="1:8" ht="14.5" thickBot="1" x14ac:dyDescent="0.35">
      <c r="A194" s="260" t="s">
        <v>449</v>
      </c>
      <c r="B194" s="261">
        <v>-8.52613E-4</v>
      </c>
      <c r="C194" s="3"/>
      <c r="D194" s="3"/>
      <c r="E194" s="3"/>
      <c r="F194" s="3"/>
      <c r="G194" s="3"/>
      <c r="H194" s="3"/>
    </row>
    <row r="195" spans="1:8" ht="14.5" thickBot="1" x14ac:dyDescent="0.35">
      <c r="A195" s="266" t="s">
        <v>450</v>
      </c>
      <c r="B195" s="267">
        <v>2.8059999999999999E-6</v>
      </c>
    </row>
  </sheetData>
  <pageMargins left="0.7" right="0.7" top="0.75" bottom="0.75" header="0.3" footer="0.3"/>
  <pageSetup paperSize="9" orientation="portrait"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B77"/>
  <sheetViews>
    <sheetView zoomScale="90" zoomScaleNormal="90" workbookViewId="0"/>
  </sheetViews>
  <sheetFormatPr defaultRowHeight="15.5" x14ac:dyDescent="0.35"/>
  <cols>
    <col min="1" max="1" width="45.75" style="53" customWidth="1"/>
    <col min="2" max="2" width="29.58203125" style="53" customWidth="1"/>
    <col min="3" max="3" width="18.25" style="53" customWidth="1"/>
    <col min="4" max="4" width="29.25" style="53" bestFit="1" customWidth="1"/>
    <col min="5" max="5" width="27.58203125" style="53" customWidth="1"/>
    <col min="6" max="6" width="30.75" style="53" bestFit="1" customWidth="1"/>
    <col min="7" max="7" width="21.5" style="53" customWidth="1"/>
    <col min="8" max="8" width="47.83203125" style="53" bestFit="1" customWidth="1"/>
    <col min="9" max="9" width="24" style="53" customWidth="1"/>
    <col min="10" max="10" width="20.25" style="53" customWidth="1"/>
    <col min="11" max="11" width="46.5" style="53" bestFit="1" customWidth="1"/>
    <col min="12" max="12" width="22.33203125" style="53" customWidth="1"/>
    <col min="13" max="13" width="13.5" style="53" customWidth="1"/>
    <col min="14" max="14" width="25.25" style="53" customWidth="1"/>
    <col min="15" max="15" width="24.33203125" style="53" bestFit="1" customWidth="1"/>
    <col min="16" max="16" width="27.08203125" style="53" bestFit="1" customWidth="1"/>
    <col min="17" max="17" width="19" style="53" customWidth="1"/>
    <col min="18" max="18" width="34.5" style="53" bestFit="1" customWidth="1"/>
    <col min="19" max="19" width="16.75" style="53" customWidth="1"/>
    <col min="20" max="20" width="22.33203125" style="53" bestFit="1" customWidth="1"/>
    <col min="21" max="21" width="26.33203125" style="53" bestFit="1" customWidth="1"/>
    <col min="22" max="22" width="14.5" style="53" customWidth="1"/>
    <col min="23" max="23" width="9.58203125" style="53" customWidth="1"/>
    <col min="24" max="24" width="11.75" style="53" customWidth="1"/>
    <col min="25" max="25" width="13" style="53" customWidth="1"/>
    <col min="26" max="26" width="19.33203125" style="53" customWidth="1"/>
    <col min="27" max="27" width="29.25" style="53" bestFit="1" customWidth="1"/>
    <col min="28" max="28" width="17.75" style="53" customWidth="1"/>
    <col min="29" max="29" width="17.83203125" style="53" customWidth="1"/>
    <col min="30" max="30" width="14.5" style="53" customWidth="1"/>
    <col min="31" max="31" width="15.75" style="53" customWidth="1"/>
    <col min="32" max="32" width="14.58203125" style="53" customWidth="1"/>
    <col min="33" max="33" width="22.58203125" style="53" customWidth="1"/>
    <col min="34" max="34" width="27.5" style="53" bestFit="1" customWidth="1"/>
    <col min="35" max="35" width="15.08203125" style="53" customWidth="1"/>
    <col min="36" max="36" width="19.25" style="53" customWidth="1"/>
    <col min="37" max="37" width="30.83203125" style="53" bestFit="1" customWidth="1"/>
    <col min="38" max="38" width="19.75" style="53" customWidth="1"/>
    <col min="39" max="39" width="16.08203125" style="53" customWidth="1"/>
    <col min="40" max="40" width="16.33203125" style="53" customWidth="1"/>
    <col min="41" max="41" width="13" style="53" customWidth="1"/>
    <col min="42" max="42" width="19.83203125" style="53" customWidth="1"/>
    <col min="43" max="43" width="21" style="53" customWidth="1"/>
    <col min="44" max="44" width="14.33203125" style="53" customWidth="1"/>
    <col min="45" max="45" width="20.58203125" style="53" customWidth="1"/>
    <col min="46" max="46" width="11.58203125" style="53" customWidth="1"/>
    <col min="47" max="47" width="24.5" style="53" bestFit="1" customWidth="1"/>
    <col min="48" max="48" width="10.5" style="53" customWidth="1"/>
    <col min="49" max="49" width="12.83203125" style="53" customWidth="1"/>
    <col min="50" max="50" width="10.33203125" style="53" customWidth="1"/>
    <col min="51" max="51" width="13.58203125" style="53" customWidth="1"/>
    <col min="52" max="52" width="14.33203125" style="53" customWidth="1"/>
    <col min="53" max="53" width="15.83203125" style="53" customWidth="1"/>
    <col min="54" max="54" width="12.75" style="53" customWidth="1"/>
    <col min="55" max="55" width="19.08203125" style="53" customWidth="1"/>
    <col min="56" max="56" width="17.08203125" style="53" customWidth="1"/>
    <col min="57" max="57" width="43.25" style="53" bestFit="1" customWidth="1"/>
    <col min="58" max="58" width="30.08203125" style="53" bestFit="1" customWidth="1"/>
    <col min="59" max="59" width="11.58203125" style="53" customWidth="1"/>
    <col min="60" max="60" width="29.25" style="53" bestFit="1" customWidth="1"/>
    <col min="61" max="61" width="27.83203125" style="53" bestFit="1" customWidth="1"/>
    <col min="62" max="62" width="30.75" style="53" bestFit="1" customWidth="1"/>
    <col min="63" max="63" width="21.5" style="53" customWidth="1"/>
    <col min="64" max="64" width="47.83203125" style="53" bestFit="1" customWidth="1"/>
    <col min="65" max="65" width="24" style="53" customWidth="1"/>
    <col min="66" max="66" width="20.25" style="53" customWidth="1"/>
    <col min="67" max="67" width="46.5" style="53" bestFit="1" customWidth="1"/>
    <col min="68" max="68" width="22.33203125" style="53" customWidth="1"/>
    <col min="69" max="69" width="14.5" style="53" customWidth="1"/>
    <col min="70" max="70" width="25.25" style="53" customWidth="1"/>
    <col min="71" max="71" width="24.33203125" style="53" bestFit="1" customWidth="1"/>
    <col min="72" max="72" width="27.08203125" style="53" bestFit="1" customWidth="1"/>
    <col min="73" max="73" width="19" style="53" customWidth="1"/>
    <col min="74" max="74" width="34.5" style="53" bestFit="1" customWidth="1"/>
    <col min="75" max="75" width="16.75" style="53" customWidth="1"/>
    <col min="76" max="76" width="22.33203125" style="53" bestFit="1" customWidth="1"/>
    <col min="77" max="77" width="26.33203125" style="53" bestFit="1" customWidth="1"/>
    <col min="78" max="78" width="14.5" style="53" customWidth="1"/>
    <col min="79" max="79" width="9.58203125" style="53" customWidth="1"/>
    <col min="80" max="80" width="11.75" style="53" customWidth="1"/>
    <col min="81" max="81" width="13" style="53" customWidth="1"/>
    <col min="82" max="82" width="19.33203125" style="53" customWidth="1"/>
    <col min="83" max="83" width="29.25" style="53" bestFit="1" customWidth="1"/>
    <col min="84" max="84" width="17.75" style="53" customWidth="1"/>
    <col min="85" max="85" width="17.83203125" style="53" customWidth="1"/>
    <col min="86" max="86" width="14.5" style="53" customWidth="1"/>
    <col min="87" max="87" width="15.75" style="53" customWidth="1"/>
    <col min="88" max="88" width="14.58203125" style="53" customWidth="1"/>
    <col min="89" max="89" width="22.58203125" style="53" customWidth="1"/>
    <col min="90" max="90" width="27.5" style="53" bestFit="1" customWidth="1"/>
    <col min="91" max="91" width="15.08203125" style="53" customWidth="1"/>
    <col min="92" max="92" width="19.25" style="53" customWidth="1"/>
    <col min="93" max="93" width="30.83203125" style="53" bestFit="1" customWidth="1"/>
    <col min="94" max="94" width="19.75" style="53" customWidth="1"/>
    <col min="95" max="95" width="16.08203125" style="53" customWidth="1"/>
    <col min="96" max="96" width="16.33203125" style="53" customWidth="1"/>
    <col min="97" max="97" width="13" style="53" customWidth="1"/>
    <col min="98" max="98" width="19.83203125" style="53" customWidth="1"/>
    <col min="99" max="99" width="21" style="53" customWidth="1"/>
    <col min="100" max="100" width="14.33203125" style="53" customWidth="1"/>
    <col min="101" max="101" width="20.58203125" style="53" customWidth="1"/>
    <col min="102" max="102" width="11.58203125" style="53" customWidth="1"/>
    <col min="103" max="103" width="24.5" style="53" bestFit="1" customWidth="1"/>
    <col min="104" max="104" width="10.5" style="53" customWidth="1"/>
    <col min="105" max="105" width="12.83203125" style="53" customWidth="1"/>
    <col min="106" max="106" width="10.33203125" style="53" customWidth="1"/>
    <col min="107" max="107" width="13.58203125" style="53" customWidth="1"/>
    <col min="108" max="108" width="14.33203125" style="53" customWidth="1"/>
    <col min="109" max="109" width="15.83203125" style="53" customWidth="1"/>
    <col min="110" max="110" width="12.75" style="53" customWidth="1"/>
    <col min="111" max="112" width="19.08203125" style="53" customWidth="1"/>
    <col min="113" max="113" width="43.25" style="53" bestFit="1" customWidth="1"/>
    <col min="114" max="114" width="30.08203125" style="53" bestFit="1" customWidth="1"/>
    <col min="115" max="115" width="11.58203125" style="53" customWidth="1"/>
    <col min="116" max="116" width="29.25" style="53" bestFit="1" customWidth="1"/>
    <col min="117" max="117" width="27.83203125" style="53" bestFit="1" customWidth="1"/>
    <col min="118" max="118" width="30.75" style="53" bestFit="1" customWidth="1"/>
    <col min="119" max="119" width="21.5" style="53" customWidth="1"/>
    <col min="120" max="120" width="47.83203125" style="53" bestFit="1" customWidth="1"/>
    <col min="121" max="121" width="24" style="53" customWidth="1"/>
    <col min="122" max="122" width="20.25" style="53" customWidth="1"/>
    <col min="123" max="123" width="46.5" style="53" bestFit="1" customWidth="1"/>
    <col min="124" max="124" width="22.33203125" style="53" customWidth="1"/>
    <col min="125" max="125" width="9.5" style="53" customWidth="1"/>
    <col min="126" max="126" width="25.25" style="53" customWidth="1"/>
    <col min="127" max="127" width="24.33203125" style="53" bestFit="1" customWidth="1"/>
    <col min="128" max="128" width="27.08203125" style="53" bestFit="1" customWidth="1"/>
    <col min="129" max="129" width="19" style="53" customWidth="1"/>
    <col min="130" max="130" width="34.5" style="53" bestFit="1" customWidth="1"/>
    <col min="131" max="131" width="16.75" style="53" customWidth="1"/>
    <col min="132" max="132" width="22.33203125" style="53" bestFit="1" customWidth="1"/>
    <col min="133" max="133" width="26.33203125" style="53" bestFit="1" customWidth="1"/>
    <col min="134" max="134" width="14.5" style="53" customWidth="1"/>
    <col min="135" max="135" width="9.58203125" style="53" customWidth="1"/>
    <col min="136" max="136" width="11.75" style="53" customWidth="1"/>
    <col min="137" max="137" width="13" style="53" customWidth="1"/>
    <col min="138" max="138" width="19.33203125" style="53" customWidth="1"/>
    <col min="139" max="139" width="29.25" style="53" bestFit="1" customWidth="1"/>
    <col min="140" max="140" width="17.75" style="53" customWidth="1"/>
    <col min="141" max="141" width="17.83203125" style="53" customWidth="1"/>
    <col min="142" max="142" width="14.5" style="53" customWidth="1"/>
    <col min="143" max="143" width="15.75" style="53" customWidth="1"/>
    <col min="144" max="144" width="14.58203125" style="53" customWidth="1"/>
    <col min="145" max="145" width="22.58203125" style="53" customWidth="1"/>
    <col min="146" max="146" width="27.5" style="53" bestFit="1" customWidth="1"/>
    <col min="147" max="147" width="15.08203125" style="53" customWidth="1"/>
    <col min="148" max="148" width="19.25" style="53" customWidth="1"/>
    <col min="149" max="149" width="30.83203125" style="53" bestFit="1" customWidth="1"/>
    <col min="150" max="150" width="19.75" style="53" customWidth="1"/>
    <col min="151" max="151" width="16.08203125" style="53" customWidth="1"/>
    <col min="152" max="152" width="16.33203125" style="53" customWidth="1"/>
    <col min="153" max="153" width="13" style="53" customWidth="1"/>
    <col min="154" max="154" width="19.83203125" style="53" customWidth="1"/>
    <col min="155" max="155" width="21" style="53" customWidth="1"/>
    <col min="156" max="156" width="14.33203125" style="53" customWidth="1"/>
    <col min="157" max="157" width="20.58203125" style="53" customWidth="1"/>
    <col min="158" max="158" width="11.58203125" style="53" customWidth="1"/>
    <col min="159" max="159" width="24.5" style="53" bestFit="1" customWidth="1"/>
    <col min="160" max="160" width="10.5" style="53" customWidth="1"/>
    <col min="161" max="161" width="12.83203125" style="53" customWidth="1"/>
    <col min="162" max="162" width="10.33203125" style="53" customWidth="1"/>
    <col min="163" max="163" width="13.58203125" style="53" customWidth="1"/>
    <col min="164" max="164" width="14.33203125" style="53" customWidth="1"/>
    <col min="165" max="165" width="15.83203125" style="53" customWidth="1"/>
    <col min="166" max="166" width="12.75" style="53" customWidth="1"/>
    <col min="167" max="167" width="19.08203125" style="53" customWidth="1"/>
    <col min="168" max="210" width="8.6640625" style="53"/>
  </cols>
  <sheetData>
    <row r="1" spans="1:210" ht="19.5" thickBot="1" x14ac:dyDescent="0.45">
      <c r="A1" s="454" t="s">
        <v>482</v>
      </c>
      <c r="B1" s="59"/>
    </row>
    <row r="2" spans="1:210" ht="16" thickTop="1" x14ac:dyDescent="0.35">
      <c r="A2" s="54" t="s">
        <v>483</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5"/>
      <c r="BE2" s="56" t="s">
        <v>8</v>
      </c>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7" t="s">
        <v>9</v>
      </c>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9"/>
      <c r="FM2" s="59"/>
      <c r="FN2" s="59"/>
      <c r="FO2" s="59"/>
      <c r="FP2" s="59"/>
      <c r="FQ2" s="59"/>
      <c r="FR2" s="59"/>
      <c r="FS2" s="59"/>
      <c r="FT2" s="59"/>
      <c r="FU2" s="59"/>
      <c r="FV2" s="59"/>
      <c r="FW2" s="59"/>
      <c r="FX2" s="59"/>
      <c r="FY2" s="59"/>
      <c r="FZ2" s="59"/>
      <c r="GA2" s="59"/>
      <c r="GB2" s="59"/>
      <c r="GC2" s="59"/>
      <c r="GD2" s="59"/>
      <c r="GE2" s="59"/>
      <c r="GF2" s="59"/>
      <c r="GG2" s="59"/>
      <c r="GH2" s="59"/>
      <c r="GI2" s="59"/>
      <c r="GJ2" s="59"/>
      <c r="GK2" s="59"/>
      <c r="GL2" s="59"/>
      <c r="GM2" s="59"/>
      <c r="GN2" s="59"/>
      <c r="GO2" s="59"/>
      <c r="GP2" s="59"/>
      <c r="GQ2" s="59"/>
      <c r="GR2" s="59"/>
      <c r="GS2" s="59"/>
      <c r="GT2" s="59"/>
      <c r="GU2" s="59"/>
      <c r="GV2" s="59"/>
      <c r="GW2" s="59"/>
      <c r="GX2" s="59"/>
      <c r="GY2" s="59"/>
      <c r="GZ2" s="59"/>
      <c r="HA2" s="59"/>
      <c r="HB2" s="59"/>
    </row>
    <row r="3" spans="1:210" x14ac:dyDescent="0.35">
      <c r="A3" s="59"/>
      <c r="B3" s="54"/>
      <c r="C3" s="54"/>
      <c r="D3" s="60" t="s">
        <v>484</v>
      </c>
      <c r="E3" s="60" t="s">
        <v>484</v>
      </c>
      <c r="F3" s="60" t="s">
        <v>484</v>
      </c>
      <c r="G3" s="61" t="s">
        <v>485</v>
      </c>
      <c r="H3" s="61" t="s">
        <v>485</v>
      </c>
      <c r="I3" s="61" t="s">
        <v>485</v>
      </c>
      <c r="J3" s="60" t="s">
        <v>484</v>
      </c>
      <c r="K3" s="60" t="s">
        <v>484</v>
      </c>
      <c r="L3" s="60" t="s">
        <v>484</v>
      </c>
      <c r="M3" s="61" t="s">
        <v>486</v>
      </c>
      <c r="N3" s="60" t="s">
        <v>484</v>
      </c>
      <c r="O3" s="60" t="s">
        <v>484</v>
      </c>
      <c r="P3" s="61" t="s">
        <v>487</v>
      </c>
      <c r="Q3" s="61" t="s">
        <v>487</v>
      </c>
      <c r="R3" s="61" t="s">
        <v>487</v>
      </c>
      <c r="S3" s="61" t="s">
        <v>487</v>
      </c>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61" t="s">
        <v>485</v>
      </c>
      <c r="BL3" s="61" t="s">
        <v>485</v>
      </c>
      <c r="BM3" s="61" t="s">
        <v>485</v>
      </c>
      <c r="BN3" s="54"/>
      <c r="BO3" s="54"/>
      <c r="BP3" s="54"/>
      <c r="BQ3" s="61" t="s">
        <v>485</v>
      </c>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59"/>
      <c r="EV3" s="59"/>
      <c r="EW3" s="59"/>
      <c r="EX3" s="59"/>
      <c r="EY3" s="59"/>
      <c r="EZ3" s="59"/>
      <c r="FA3" s="59"/>
      <c r="FB3" s="59"/>
      <c r="FC3" s="59"/>
      <c r="FD3" s="59"/>
      <c r="FE3" s="59"/>
      <c r="FF3" s="59"/>
      <c r="FG3" s="59"/>
      <c r="FH3" s="59"/>
      <c r="FI3" s="59"/>
      <c r="FJ3" s="59"/>
      <c r="FK3" s="59"/>
      <c r="FL3" s="59"/>
      <c r="FM3" s="59"/>
      <c r="FN3" s="59"/>
      <c r="FO3" s="59"/>
      <c r="FP3" s="59"/>
      <c r="FQ3" s="59"/>
      <c r="FR3" s="59"/>
      <c r="FS3" s="59"/>
      <c r="FT3" s="59"/>
      <c r="FU3" s="59"/>
      <c r="FV3" s="59"/>
      <c r="FW3" s="59"/>
      <c r="FX3" s="59"/>
      <c r="FY3" s="59"/>
      <c r="FZ3" s="59"/>
      <c r="GA3" s="59"/>
      <c r="GB3" s="59"/>
      <c r="GC3" s="59"/>
      <c r="GD3" s="59"/>
      <c r="GE3" s="59"/>
      <c r="GF3" s="59"/>
      <c r="GG3" s="59"/>
      <c r="GH3" s="59"/>
      <c r="GI3" s="59"/>
      <c r="GJ3" s="59"/>
      <c r="GK3" s="59"/>
      <c r="GL3" s="59"/>
      <c r="GM3" s="59"/>
      <c r="GN3" s="59"/>
      <c r="GO3" s="59"/>
      <c r="GP3" s="59"/>
      <c r="GQ3" s="59"/>
      <c r="GR3" s="59"/>
      <c r="GS3" s="59"/>
      <c r="GT3" s="59"/>
      <c r="GU3" s="59"/>
      <c r="GV3" s="59"/>
      <c r="GW3" s="59"/>
      <c r="GX3" s="59"/>
      <c r="GY3" s="59"/>
      <c r="GZ3" s="59"/>
      <c r="HA3" s="59"/>
      <c r="HB3" s="59"/>
    </row>
    <row r="4" spans="1:210" ht="62" x14ac:dyDescent="0.35">
      <c r="A4" s="62" t="s">
        <v>488</v>
      </c>
      <c r="B4" s="62" t="s">
        <v>489</v>
      </c>
      <c r="C4" s="62" t="s">
        <v>490</v>
      </c>
      <c r="D4" s="62" t="s">
        <v>491</v>
      </c>
      <c r="E4" s="62" t="s">
        <v>492</v>
      </c>
      <c r="F4" s="62" t="s">
        <v>493</v>
      </c>
      <c r="G4" s="62" t="s">
        <v>494</v>
      </c>
      <c r="H4" s="62" t="s">
        <v>495</v>
      </c>
      <c r="I4" s="62" t="s">
        <v>496</v>
      </c>
      <c r="J4" s="62" t="s">
        <v>497</v>
      </c>
      <c r="K4" s="62" t="s">
        <v>498</v>
      </c>
      <c r="L4" s="62" t="s">
        <v>499</v>
      </c>
      <c r="M4" s="62" t="s">
        <v>500</v>
      </c>
      <c r="N4" s="62" t="s">
        <v>501</v>
      </c>
      <c r="O4" s="62" t="s">
        <v>502</v>
      </c>
      <c r="P4" s="62" t="s">
        <v>503</v>
      </c>
      <c r="Q4" s="62" t="s">
        <v>504</v>
      </c>
      <c r="R4" s="62" t="s">
        <v>505</v>
      </c>
      <c r="S4" s="62" t="s">
        <v>506</v>
      </c>
      <c r="T4" s="62" t="s">
        <v>507</v>
      </c>
      <c r="U4" s="62" t="s">
        <v>508</v>
      </c>
      <c r="V4" s="62" t="s">
        <v>509</v>
      </c>
      <c r="W4" s="62" t="s">
        <v>510</v>
      </c>
      <c r="X4" s="62" t="s">
        <v>511</v>
      </c>
      <c r="Y4" s="62" t="s">
        <v>512</v>
      </c>
      <c r="Z4" s="62" t="s">
        <v>513</v>
      </c>
      <c r="AA4" s="62" t="s">
        <v>514</v>
      </c>
      <c r="AB4" s="62" t="s">
        <v>515</v>
      </c>
      <c r="AC4" s="62" t="s">
        <v>516</v>
      </c>
      <c r="AD4" s="62" t="s">
        <v>517</v>
      </c>
      <c r="AE4" s="62" t="s">
        <v>518</v>
      </c>
      <c r="AF4" s="62" t="s">
        <v>519</v>
      </c>
      <c r="AG4" s="62" t="s">
        <v>520</v>
      </c>
      <c r="AH4" s="62" t="s">
        <v>521</v>
      </c>
      <c r="AI4" s="62" t="s">
        <v>522</v>
      </c>
      <c r="AJ4" s="62" t="s">
        <v>523</v>
      </c>
      <c r="AK4" s="62" t="s">
        <v>524</v>
      </c>
      <c r="AL4" s="62" t="s">
        <v>525</v>
      </c>
      <c r="AM4" s="62" t="s">
        <v>526</v>
      </c>
      <c r="AN4" s="62" t="s">
        <v>527</v>
      </c>
      <c r="AO4" s="62" t="s">
        <v>528</v>
      </c>
      <c r="AP4" s="62" t="s">
        <v>529</v>
      </c>
      <c r="AQ4" s="62" t="s">
        <v>530</v>
      </c>
      <c r="AR4" s="62" t="s">
        <v>531</v>
      </c>
      <c r="AS4" s="62" t="s">
        <v>532</v>
      </c>
      <c r="AT4" s="62" t="s">
        <v>533</v>
      </c>
      <c r="AU4" s="62" t="s">
        <v>534</v>
      </c>
      <c r="AV4" s="62" t="s">
        <v>535</v>
      </c>
      <c r="AW4" s="62" t="s">
        <v>536</v>
      </c>
      <c r="AX4" s="62" t="s">
        <v>537</v>
      </c>
      <c r="AY4" s="62" t="s">
        <v>538</v>
      </c>
      <c r="AZ4" s="62" t="s">
        <v>539</v>
      </c>
      <c r="BA4" s="62" t="s">
        <v>540</v>
      </c>
      <c r="BB4" s="62" t="s">
        <v>541</v>
      </c>
      <c r="BC4" s="62" t="s">
        <v>542</v>
      </c>
      <c r="BD4" s="54"/>
      <c r="BE4" s="63" t="s">
        <v>543</v>
      </c>
      <c r="BF4" s="63" t="s">
        <v>489</v>
      </c>
      <c r="BG4" s="63" t="s">
        <v>490</v>
      </c>
      <c r="BH4" s="63" t="s">
        <v>491</v>
      </c>
      <c r="BI4" s="63" t="s">
        <v>492</v>
      </c>
      <c r="BJ4" s="63" t="s">
        <v>493</v>
      </c>
      <c r="BK4" s="63" t="s">
        <v>494</v>
      </c>
      <c r="BL4" s="63" t="s">
        <v>495</v>
      </c>
      <c r="BM4" s="63" t="s">
        <v>496</v>
      </c>
      <c r="BN4" s="63" t="s">
        <v>497</v>
      </c>
      <c r="BO4" s="63" t="s">
        <v>498</v>
      </c>
      <c r="BP4" s="63" t="s">
        <v>499</v>
      </c>
      <c r="BQ4" s="63" t="s">
        <v>500</v>
      </c>
      <c r="BR4" s="63" t="s">
        <v>501</v>
      </c>
      <c r="BS4" s="63" t="s">
        <v>502</v>
      </c>
      <c r="BT4" s="63" t="s">
        <v>503</v>
      </c>
      <c r="BU4" s="63" t="s">
        <v>504</v>
      </c>
      <c r="BV4" s="63" t="s">
        <v>505</v>
      </c>
      <c r="BW4" s="63" t="s">
        <v>506</v>
      </c>
      <c r="BX4" s="63" t="s">
        <v>507</v>
      </c>
      <c r="BY4" s="63" t="s">
        <v>508</v>
      </c>
      <c r="BZ4" s="63" t="s">
        <v>509</v>
      </c>
      <c r="CA4" s="63" t="s">
        <v>510</v>
      </c>
      <c r="CB4" s="63" t="s">
        <v>511</v>
      </c>
      <c r="CC4" s="63" t="s">
        <v>512</v>
      </c>
      <c r="CD4" s="63" t="s">
        <v>513</v>
      </c>
      <c r="CE4" s="63" t="s">
        <v>514</v>
      </c>
      <c r="CF4" s="63" t="s">
        <v>515</v>
      </c>
      <c r="CG4" s="63" t="s">
        <v>516</v>
      </c>
      <c r="CH4" s="63" t="s">
        <v>517</v>
      </c>
      <c r="CI4" s="63" t="s">
        <v>518</v>
      </c>
      <c r="CJ4" s="63" t="s">
        <v>519</v>
      </c>
      <c r="CK4" s="63" t="s">
        <v>520</v>
      </c>
      <c r="CL4" s="63" t="s">
        <v>521</v>
      </c>
      <c r="CM4" s="63" t="s">
        <v>522</v>
      </c>
      <c r="CN4" s="63" t="s">
        <v>523</v>
      </c>
      <c r="CO4" s="63" t="s">
        <v>524</v>
      </c>
      <c r="CP4" s="63" t="s">
        <v>525</v>
      </c>
      <c r="CQ4" s="63" t="s">
        <v>526</v>
      </c>
      <c r="CR4" s="63" t="s">
        <v>527</v>
      </c>
      <c r="CS4" s="63" t="s">
        <v>528</v>
      </c>
      <c r="CT4" s="63" t="s">
        <v>529</v>
      </c>
      <c r="CU4" s="63" t="s">
        <v>530</v>
      </c>
      <c r="CV4" s="63" t="s">
        <v>531</v>
      </c>
      <c r="CW4" s="63" t="s">
        <v>532</v>
      </c>
      <c r="CX4" s="63" t="s">
        <v>533</v>
      </c>
      <c r="CY4" s="63" t="s">
        <v>534</v>
      </c>
      <c r="CZ4" s="63" t="s">
        <v>535</v>
      </c>
      <c r="DA4" s="63" t="s">
        <v>536</v>
      </c>
      <c r="DB4" s="63" t="s">
        <v>537</v>
      </c>
      <c r="DC4" s="63" t="s">
        <v>538</v>
      </c>
      <c r="DD4" s="63" t="s">
        <v>539</v>
      </c>
      <c r="DE4" s="63" t="s">
        <v>540</v>
      </c>
      <c r="DF4" s="63" t="s">
        <v>541</v>
      </c>
      <c r="DG4" s="63" t="s">
        <v>542</v>
      </c>
      <c r="DH4" s="63"/>
      <c r="DI4" s="64" t="s">
        <v>544</v>
      </c>
      <c r="DJ4" s="65" t="s">
        <v>489</v>
      </c>
      <c r="DK4" s="65" t="s">
        <v>490</v>
      </c>
      <c r="DL4" s="65" t="s">
        <v>491</v>
      </c>
      <c r="DM4" s="65" t="s">
        <v>492</v>
      </c>
      <c r="DN4" s="65" t="s">
        <v>493</v>
      </c>
      <c r="DO4" s="65" t="s">
        <v>494</v>
      </c>
      <c r="DP4" s="65" t="s">
        <v>495</v>
      </c>
      <c r="DQ4" s="65" t="s">
        <v>496</v>
      </c>
      <c r="DR4" s="65" t="s">
        <v>497</v>
      </c>
      <c r="DS4" s="65" t="s">
        <v>498</v>
      </c>
      <c r="DT4" s="65" t="s">
        <v>499</v>
      </c>
      <c r="DU4" s="65" t="s">
        <v>500</v>
      </c>
      <c r="DV4" s="65" t="s">
        <v>501</v>
      </c>
      <c r="DW4" s="65" t="s">
        <v>502</v>
      </c>
      <c r="DX4" s="65" t="s">
        <v>503</v>
      </c>
      <c r="DY4" s="65" t="s">
        <v>504</v>
      </c>
      <c r="DZ4" s="65" t="s">
        <v>505</v>
      </c>
      <c r="EA4" s="65" t="s">
        <v>506</v>
      </c>
      <c r="EB4" s="65" t="s">
        <v>507</v>
      </c>
      <c r="EC4" s="65" t="s">
        <v>508</v>
      </c>
      <c r="ED4" s="65" t="s">
        <v>509</v>
      </c>
      <c r="EE4" s="65" t="s">
        <v>510</v>
      </c>
      <c r="EF4" s="65" t="s">
        <v>511</v>
      </c>
      <c r="EG4" s="65" t="s">
        <v>512</v>
      </c>
      <c r="EH4" s="65" t="s">
        <v>513</v>
      </c>
      <c r="EI4" s="65" t="s">
        <v>514</v>
      </c>
      <c r="EJ4" s="65" t="s">
        <v>515</v>
      </c>
      <c r="EK4" s="65" t="s">
        <v>516</v>
      </c>
      <c r="EL4" s="65" t="s">
        <v>517</v>
      </c>
      <c r="EM4" s="65" t="s">
        <v>518</v>
      </c>
      <c r="EN4" s="65" t="s">
        <v>519</v>
      </c>
      <c r="EO4" s="65" t="s">
        <v>520</v>
      </c>
      <c r="EP4" s="65" t="s">
        <v>521</v>
      </c>
      <c r="EQ4" s="65" t="s">
        <v>522</v>
      </c>
      <c r="ER4" s="65" t="s">
        <v>523</v>
      </c>
      <c r="ES4" s="65" t="s">
        <v>524</v>
      </c>
      <c r="ET4" s="65" t="s">
        <v>525</v>
      </c>
      <c r="EU4" s="65" t="s">
        <v>526</v>
      </c>
      <c r="EV4" s="65" t="s">
        <v>527</v>
      </c>
      <c r="EW4" s="65" t="s">
        <v>528</v>
      </c>
      <c r="EX4" s="65" t="s">
        <v>529</v>
      </c>
      <c r="EY4" s="65" t="s">
        <v>530</v>
      </c>
      <c r="EZ4" s="65" t="s">
        <v>531</v>
      </c>
      <c r="FA4" s="65" t="s">
        <v>532</v>
      </c>
      <c r="FB4" s="65" t="s">
        <v>533</v>
      </c>
      <c r="FC4" s="65" t="s">
        <v>534</v>
      </c>
      <c r="FD4" s="65" t="s">
        <v>535</v>
      </c>
      <c r="FE4" s="65" t="s">
        <v>536</v>
      </c>
      <c r="FF4" s="65" t="s">
        <v>537</v>
      </c>
      <c r="FG4" s="65" t="s">
        <v>538</v>
      </c>
      <c r="FH4" s="65" t="s">
        <v>539</v>
      </c>
      <c r="FI4" s="65" t="s">
        <v>540</v>
      </c>
      <c r="FJ4" s="65" t="s">
        <v>541</v>
      </c>
      <c r="FK4" s="66" t="s">
        <v>542</v>
      </c>
    </row>
    <row r="5" spans="1:210" x14ac:dyDescent="0.35">
      <c r="A5" s="347" t="s">
        <v>545</v>
      </c>
      <c r="B5" s="67">
        <f t="shared" ref="B5:Q7" si="0">BF5+DJ5</f>
        <v>8407544</v>
      </c>
      <c r="C5" s="67">
        <f t="shared" si="0"/>
        <v>184199</v>
      </c>
      <c r="D5" s="67">
        <f t="shared" si="0"/>
        <v>116211</v>
      </c>
      <c r="E5" s="67">
        <f t="shared" si="0"/>
        <v>135137</v>
      </c>
      <c r="F5" s="67">
        <f t="shared" si="0"/>
        <v>184150</v>
      </c>
      <c r="G5" s="67">
        <f t="shared" si="0"/>
        <v>174409</v>
      </c>
      <c r="H5" s="67">
        <f t="shared" si="0"/>
        <v>731904</v>
      </c>
      <c r="I5" s="67">
        <f t="shared" si="0"/>
        <v>124691</v>
      </c>
      <c r="J5" s="67">
        <f t="shared" si="0"/>
        <v>61803</v>
      </c>
      <c r="K5" s="67">
        <f t="shared" si="0"/>
        <v>260373</v>
      </c>
      <c r="L5" s="67">
        <f t="shared" si="0"/>
        <v>167603</v>
      </c>
      <c r="M5" s="67">
        <f t="shared" si="0"/>
        <v>756987</v>
      </c>
      <c r="N5" s="67">
        <f t="shared" si="0"/>
        <v>80986</v>
      </c>
      <c r="O5" s="67">
        <f t="shared" si="0"/>
        <v>61453</v>
      </c>
      <c r="P5" s="67">
        <f t="shared" si="0"/>
        <v>970899</v>
      </c>
      <c r="Q5" s="67">
        <f t="shared" si="0"/>
        <v>307531</v>
      </c>
      <c r="R5" s="67">
        <f t="shared" ref="R5:AG7" si="1">BV5+DZ5</f>
        <v>446787</v>
      </c>
      <c r="S5" s="67">
        <f t="shared" si="1"/>
        <v>3533117</v>
      </c>
      <c r="T5" s="67">
        <f t="shared" si="1"/>
        <v>56424</v>
      </c>
      <c r="U5" s="67">
        <f t="shared" si="1"/>
        <v>237079</v>
      </c>
      <c r="V5" s="67">
        <f t="shared" si="1"/>
        <v>1370270</v>
      </c>
      <c r="W5" s="67">
        <f t="shared" si="1"/>
        <v>175534</v>
      </c>
      <c r="X5" s="67">
        <f t="shared" si="1"/>
        <v>2477171</v>
      </c>
      <c r="Y5" s="67">
        <f t="shared" si="1"/>
        <v>386933</v>
      </c>
      <c r="Z5" s="67">
        <f t="shared" si="1"/>
        <v>659818</v>
      </c>
      <c r="AA5" s="67">
        <f t="shared" si="1"/>
        <v>91479</v>
      </c>
      <c r="AB5" s="67">
        <f t="shared" si="1"/>
        <v>47302</v>
      </c>
      <c r="AC5" s="67">
        <f t="shared" si="1"/>
        <v>6696</v>
      </c>
      <c r="AD5" s="67">
        <f t="shared" si="1"/>
        <v>132880</v>
      </c>
      <c r="AE5" s="67">
        <f t="shared" si="1"/>
        <v>131244</v>
      </c>
      <c r="AF5" s="67">
        <f t="shared" si="1"/>
        <v>102189</v>
      </c>
      <c r="AG5" s="67">
        <f t="shared" si="1"/>
        <v>45401</v>
      </c>
      <c r="AH5" s="67">
        <f t="shared" ref="AH5:AW7" si="2">CL5+EP5</f>
        <v>18996</v>
      </c>
      <c r="AI5" s="67">
        <f t="shared" si="2"/>
        <v>34687</v>
      </c>
      <c r="AJ5" s="67">
        <f t="shared" si="2"/>
        <v>30388</v>
      </c>
      <c r="AK5" s="67">
        <f t="shared" si="2"/>
        <v>5710988</v>
      </c>
      <c r="AL5" s="67">
        <f t="shared" si="2"/>
        <v>154746</v>
      </c>
      <c r="AM5" s="67">
        <f t="shared" si="2"/>
        <v>50800</v>
      </c>
      <c r="AN5" s="67">
        <f t="shared" si="2"/>
        <v>35100</v>
      </c>
      <c r="AO5" s="67">
        <f t="shared" si="2"/>
        <v>102994</v>
      </c>
      <c r="AP5" s="67">
        <f t="shared" si="2"/>
        <v>72175</v>
      </c>
      <c r="AQ5" s="67">
        <f t="shared" si="2"/>
        <v>249886</v>
      </c>
      <c r="AR5" s="67">
        <f t="shared" si="2"/>
        <v>90178</v>
      </c>
      <c r="AS5" s="67">
        <f t="shared" si="2"/>
        <v>248847</v>
      </c>
      <c r="AT5" s="67">
        <f t="shared" si="2"/>
        <v>1236075</v>
      </c>
      <c r="AU5" s="67">
        <f t="shared" si="2"/>
        <v>111886</v>
      </c>
      <c r="AV5" s="67">
        <f t="shared" si="2"/>
        <v>91333</v>
      </c>
      <c r="AW5" s="67">
        <f t="shared" si="2"/>
        <v>12383</v>
      </c>
      <c r="AX5" s="67">
        <f t="shared" ref="AP5:BC7" si="3">DB5+FF5</f>
        <v>92175</v>
      </c>
      <c r="AY5" s="67">
        <f t="shared" si="3"/>
        <v>1054</v>
      </c>
      <c r="AZ5" s="67">
        <f t="shared" si="3"/>
        <v>1176</v>
      </c>
      <c r="BA5" s="67">
        <f t="shared" si="3"/>
        <v>8707</v>
      </c>
      <c r="BB5" s="67">
        <f t="shared" si="3"/>
        <v>51125</v>
      </c>
      <c r="BC5" s="67">
        <f t="shared" si="3"/>
        <v>16913371</v>
      </c>
      <c r="BD5" s="54"/>
      <c r="BE5" s="55" t="s">
        <v>10</v>
      </c>
      <c r="BF5" s="68">
        <v>3403004</v>
      </c>
      <c r="BG5" s="68">
        <v>157084</v>
      </c>
      <c r="BH5" s="68">
        <v>85846</v>
      </c>
      <c r="BI5" s="68">
        <v>100181</v>
      </c>
      <c r="BJ5" s="68">
        <v>138073</v>
      </c>
      <c r="BK5" s="68">
        <v>146410</v>
      </c>
      <c r="BL5" s="68">
        <v>489320</v>
      </c>
      <c r="BM5" s="68">
        <v>81340</v>
      </c>
      <c r="BN5" s="68">
        <v>2756</v>
      </c>
      <c r="BO5" s="68">
        <v>103611</v>
      </c>
      <c r="BP5" s="68">
        <v>83235</v>
      </c>
      <c r="BQ5" s="68">
        <v>513287</v>
      </c>
      <c r="BR5" s="68">
        <v>67906</v>
      </c>
      <c r="BS5" s="68">
        <v>44398</v>
      </c>
      <c r="BT5" s="68">
        <v>637900</v>
      </c>
      <c r="BU5" s="68">
        <v>206392</v>
      </c>
      <c r="BV5" s="68">
        <v>299379</v>
      </c>
      <c r="BW5" s="68">
        <v>200172</v>
      </c>
      <c r="BX5" s="68">
        <v>44045</v>
      </c>
      <c r="BY5" s="68">
        <v>158753</v>
      </c>
      <c r="BZ5" s="68">
        <v>1370270</v>
      </c>
      <c r="CA5" s="68">
        <v>175429</v>
      </c>
      <c r="CB5" s="68">
        <v>2470823</v>
      </c>
      <c r="CC5" s="68">
        <v>367959</v>
      </c>
      <c r="CD5" s="68">
        <v>176470</v>
      </c>
      <c r="CE5" s="68">
        <v>85141</v>
      </c>
      <c r="CF5" s="68">
        <v>44589</v>
      </c>
      <c r="CG5" s="68">
        <v>4255</v>
      </c>
      <c r="CH5" s="68">
        <v>132880</v>
      </c>
      <c r="CI5" s="68">
        <v>129099</v>
      </c>
      <c r="CJ5" s="68">
        <v>99105</v>
      </c>
      <c r="CK5" s="68">
        <v>45401</v>
      </c>
      <c r="CL5" s="68">
        <v>17165</v>
      </c>
      <c r="CM5" s="68">
        <v>34687</v>
      </c>
      <c r="CN5" s="68">
        <v>29646</v>
      </c>
      <c r="CO5" s="68">
        <v>5182919</v>
      </c>
      <c r="CP5" s="68">
        <v>148484</v>
      </c>
      <c r="CQ5" s="68">
        <v>50655</v>
      </c>
      <c r="CR5" s="68">
        <v>34454</v>
      </c>
      <c r="CS5" s="68">
        <v>102994</v>
      </c>
      <c r="CT5" s="68">
        <v>72175</v>
      </c>
      <c r="CU5" s="68">
        <v>220064</v>
      </c>
      <c r="CV5" s="68">
        <v>89647</v>
      </c>
      <c r="CW5" s="68">
        <v>226082</v>
      </c>
      <c r="CX5" s="68">
        <v>773281</v>
      </c>
      <c r="CY5" s="68">
        <v>106189</v>
      </c>
      <c r="CZ5" s="68">
        <v>69230</v>
      </c>
      <c r="DA5" s="68">
        <v>4326</v>
      </c>
      <c r="DB5" s="68">
        <v>72949</v>
      </c>
      <c r="DC5" s="68">
        <v>1044</v>
      </c>
      <c r="DD5" s="68">
        <v>1176</v>
      </c>
      <c r="DE5" s="68">
        <v>8213</v>
      </c>
      <c r="DF5" s="68">
        <v>46405</v>
      </c>
      <c r="DG5" s="68">
        <v>10770375</v>
      </c>
      <c r="DH5" s="68"/>
      <c r="DI5" s="69" t="s">
        <v>10</v>
      </c>
      <c r="DJ5" s="70">
        <v>5004540</v>
      </c>
      <c r="DK5" s="70">
        <v>27115</v>
      </c>
      <c r="DL5" s="70">
        <v>30365</v>
      </c>
      <c r="DM5" s="70">
        <v>34956</v>
      </c>
      <c r="DN5" s="70">
        <v>46077</v>
      </c>
      <c r="DO5" s="70">
        <v>27999</v>
      </c>
      <c r="DP5" s="70">
        <v>242584</v>
      </c>
      <c r="DQ5" s="70">
        <v>43351</v>
      </c>
      <c r="DR5" s="70">
        <v>59047</v>
      </c>
      <c r="DS5" s="70">
        <v>156762</v>
      </c>
      <c r="DT5" s="70">
        <v>84368</v>
      </c>
      <c r="DU5" s="70">
        <v>243700</v>
      </c>
      <c r="DV5" s="70">
        <v>13080</v>
      </c>
      <c r="DW5" s="70">
        <v>17055</v>
      </c>
      <c r="DX5" s="70">
        <v>332999</v>
      </c>
      <c r="DY5" s="70">
        <v>101139</v>
      </c>
      <c r="DZ5" s="70">
        <v>147408</v>
      </c>
      <c r="EA5" s="70">
        <v>3332945</v>
      </c>
      <c r="EB5" s="70">
        <v>12379</v>
      </c>
      <c r="EC5" s="70">
        <v>78326</v>
      </c>
      <c r="ED5" s="70">
        <v>0</v>
      </c>
      <c r="EE5" s="70">
        <v>105</v>
      </c>
      <c r="EF5" s="70">
        <v>6348</v>
      </c>
      <c r="EG5" s="70">
        <v>18974</v>
      </c>
      <c r="EH5" s="70">
        <v>483348</v>
      </c>
      <c r="EI5" s="70">
        <v>6338</v>
      </c>
      <c r="EJ5" s="70">
        <v>2713</v>
      </c>
      <c r="EK5" s="70">
        <v>2441</v>
      </c>
      <c r="EL5" s="70">
        <v>0</v>
      </c>
      <c r="EM5" s="70">
        <v>2145</v>
      </c>
      <c r="EN5" s="70">
        <v>3084</v>
      </c>
      <c r="EO5" s="70">
        <v>0</v>
      </c>
      <c r="EP5" s="70">
        <v>1831</v>
      </c>
      <c r="EQ5" s="70">
        <v>0</v>
      </c>
      <c r="ER5" s="70">
        <v>742</v>
      </c>
      <c r="ES5" s="70">
        <v>528069</v>
      </c>
      <c r="ET5" s="70">
        <v>6262</v>
      </c>
      <c r="EU5" s="70">
        <v>145</v>
      </c>
      <c r="EV5" s="70">
        <v>646</v>
      </c>
      <c r="EW5" s="70">
        <v>0</v>
      </c>
      <c r="EX5" s="70">
        <v>0</v>
      </c>
      <c r="EY5" s="70">
        <v>29822</v>
      </c>
      <c r="EZ5" s="70">
        <v>531</v>
      </c>
      <c r="FA5" s="70">
        <v>22765</v>
      </c>
      <c r="FB5" s="70">
        <v>462794</v>
      </c>
      <c r="FC5" s="70">
        <v>5697</v>
      </c>
      <c r="FD5" s="70">
        <v>22103</v>
      </c>
      <c r="FE5" s="70">
        <v>8057</v>
      </c>
      <c r="FF5" s="70">
        <v>19226</v>
      </c>
      <c r="FG5" s="70">
        <v>10</v>
      </c>
      <c r="FH5" s="70">
        <v>0</v>
      </c>
      <c r="FI5" s="70">
        <v>494</v>
      </c>
      <c r="FJ5" s="70">
        <v>4720</v>
      </c>
      <c r="FK5" s="70">
        <v>6142996</v>
      </c>
    </row>
    <row r="6" spans="1:210" x14ac:dyDescent="0.35">
      <c r="A6" s="347" t="s">
        <v>546</v>
      </c>
      <c r="B6" s="67">
        <f t="shared" si="0"/>
        <v>1847112</v>
      </c>
      <c r="C6" s="67">
        <f t="shared" si="0"/>
        <v>50898</v>
      </c>
      <c r="D6" s="67">
        <f t="shared" si="0"/>
        <v>43440</v>
      </c>
      <c r="E6" s="67">
        <f t="shared" si="0"/>
        <v>29147</v>
      </c>
      <c r="F6" s="67">
        <f t="shared" si="0"/>
        <v>37798</v>
      </c>
      <c r="G6" s="67">
        <f t="shared" si="0"/>
        <v>42517</v>
      </c>
      <c r="H6" s="67">
        <f t="shared" si="0"/>
        <v>150948</v>
      </c>
      <c r="I6" s="67">
        <f t="shared" si="0"/>
        <v>39746</v>
      </c>
      <c r="J6" s="67">
        <f t="shared" si="0"/>
        <v>14078</v>
      </c>
      <c r="K6" s="67">
        <f t="shared" si="0"/>
        <v>52156</v>
      </c>
      <c r="L6" s="67">
        <f t="shared" si="0"/>
        <v>51217</v>
      </c>
      <c r="M6" s="67">
        <f t="shared" si="0"/>
        <v>158644</v>
      </c>
      <c r="N6" s="67">
        <f t="shared" si="0"/>
        <v>16733</v>
      </c>
      <c r="O6" s="67">
        <f t="shared" si="0"/>
        <v>13097</v>
      </c>
      <c r="P6" s="67">
        <f t="shared" si="0"/>
        <v>221032</v>
      </c>
      <c r="Q6" s="67">
        <f t="shared" si="0"/>
        <v>63330</v>
      </c>
      <c r="R6" s="67">
        <f t="shared" si="1"/>
        <v>102967</v>
      </c>
      <c r="S6" s="67">
        <f t="shared" si="1"/>
        <v>727144</v>
      </c>
      <c r="T6" s="67">
        <f t="shared" si="1"/>
        <v>14971</v>
      </c>
      <c r="U6" s="67">
        <f t="shared" si="1"/>
        <v>68147</v>
      </c>
      <c r="V6" s="67">
        <f t="shared" si="1"/>
        <v>303450</v>
      </c>
      <c r="W6" s="67">
        <f t="shared" si="1"/>
        <v>35034</v>
      </c>
      <c r="X6" s="67">
        <f t="shared" si="1"/>
        <v>465117</v>
      </c>
      <c r="Y6" s="67">
        <f t="shared" si="1"/>
        <v>69665</v>
      </c>
      <c r="Z6" s="67">
        <f t="shared" si="1"/>
        <v>137400</v>
      </c>
      <c r="AA6" s="67">
        <f t="shared" si="1"/>
        <v>20132</v>
      </c>
      <c r="AB6" s="67">
        <f t="shared" si="1"/>
        <v>9567</v>
      </c>
      <c r="AC6" s="67">
        <f t="shared" si="1"/>
        <v>2344</v>
      </c>
      <c r="AD6" s="67">
        <f t="shared" si="1"/>
        <v>30740</v>
      </c>
      <c r="AE6" s="67">
        <f t="shared" si="1"/>
        <v>29382</v>
      </c>
      <c r="AF6" s="67">
        <f t="shared" si="1"/>
        <v>20835</v>
      </c>
      <c r="AG6" s="67">
        <f t="shared" si="1"/>
        <v>9482</v>
      </c>
      <c r="AH6" s="67">
        <f t="shared" si="2"/>
        <v>4185</v>
      </c>
      <c r="AI6" s="67">
        <f t="shared" si="2"/>
        <v>7103</v>
      </c>
      <c r="AJ6" s="67">
        <f t="shared" si="2"/>
        <v>6797</v>
      </c>
      <c r="AK6" s="67">
        <f t="shared" si="2"/>
        <v>1151233</v>
      </c>
      <c r="AL6" s="67">
        <f t="shared" si="2"/>
        <v>38487</v>
      </c>
      <c r="AM6" s="67">
        <f t="shared" si="2"/>
        <v>11654</v>
      </c>
      <c r="AN6" s="67">
        <f t="shared" si="2"/>
        <v>7144</v>
      </c>
      <c r="AO6" s="67">
        <f t="shared" si="2"/>
        <v>26788</v>
      </c>
      <c r="AP6" s="67">
        <f t="shared" si="3"/>
        <v>15886</v>
      </c>
      <c r="AQ6" s="67">
        <f t="shared" si="3"/>
        <v>53845</v>
      </c>
      <c r="AR6" s="67">
        <f t="shared" si="3"/>
        <v>20809</v>
      </c>
      <c r="AS6" s="67">
        <f t="shared" si="3"/>
        <v>64385</v>
      </c>
      <c r="AT6" s="67">
        <f t="shared" si="3"/>
        <v>281322</v>
      </c>
      <c r="AU6" s="67">
        <f t="shared" si="3"/>
        <v>22769</v>
      </c>
      <c r="AV6" s="67">
        <f t="shared" si="3"/>
        <v>20730</v>
      </c>
      <c r="AW6" s="67">
        <f t="shared" si="3"/>
        <v>2736</v>
      </c>
      <c r="AX6" s="67">
        <f t="shared" si="3"/>
        <v>21528</v>
      </c>
      <c r="AY6" s="67">
        <f t="shared" si="3"/>
        <v>1168</v>
      </c>
      <c r="AZ6" s="67">
        <f t="shared" si="3"/>
        <v>374</v>
      </c>
      <c r="BA6" s="67">
        <f t="shared" si="3"/>
        <v>2031</v>
      </c>
      <c r="BB6" s="67">
        <f t="shared" si="3"/>
        <v>14284</v>
      </c>
      <c r="BC6" s="67">
        <f t="shared" si="3"/>
        <v>3655183</v>
      </c>
      <c r="BD6" s="54"/>
      <c r="BE6" s="55" t="s">
        <v>11</v>
      </c>
      <c r="BF6" s="68">
        <v>868349</v>
      </c>
      <c r="BG6" s="68">
        <v>45105</v>
      </c>
      <c r="BH6" s="68">
        <v>33380</v>
      </c>
      <c r="BI6" s="68">
        <v>22401</v>
      </c>
      <c r="BJ6" s="68">
        <v>28709</v>
      </c>
      <c r="BK6" s="68">
        <v>36735</v>
      </c>
      <c r="BL6" s="68">
        <v>106688</v>
      </c>
      <c r="BM6" s="68">
        <v>27741</v>
      </c>
      <c r="BN6" s="68">
        <v>2312</v>
      </c>
      <c r="BO6" s="68">
        <v>22402</v>
      </c>
      <c r="BP6" s="68">
        <v>30878</v>
      </c>
      <c r="BQ6" s="68">
        <v>113055</v>
      </c>
      <c r="BR6" s="68">
        <v>14263</v>
      </c>
      <c r="BS6" s="68">
        <v>9850</v>
      </c>
      <c r="BT6" s="68">
        <v>156261</v>
      </c>
      <c r="BU6" s="68">
        <v>44532</v>
      </c>
      <c r="BV6" s="68">
        <v>74203</v>
      </c>
      <c r="BW6" s="68">
        <v>79381</v>
      </c>
      <c r="BX6" s="68">
        <v>11770</v>
      </c>
      <c r="BY6" s="68">
        <v>53788</v>
      </c>
      <c r="BZ6" s="68">
        <v>303450</v>
      </c>
      <c r="CA6" s="68">
        <v>34960</v>
      </c>
      <c r="CB6" s="68">
        <v>463863</v>
      </c>
      <c r="CC6" s="68">
        <v>66398</v>
      </c>
      <c r="CD6" s="68">
        <v>41998</v>
      </c>
      <c r="CE6" s="68">
        <v>19136</v>
      </c>
      <c r="CF6" s="68">
        <v>9025</v>
      </c>
      <c r="CG6" s="68">
        <v>1873</v>
      </c>
      <c r="CH6" s="68">
        <v>30740</v>
      </c>
      <c r="CI6" s="68">
        <v>28994</v>
      </c>
      <c r="CJ6" s="68">
        <v>20319</v>
      </c>
      <c r="CK6" s="68">
        <v>9482</v>
      </c>
      <c r="CL6" s="68">
        <v>3830</v>
      </c>
      <c r="CM6" s="68">
        <v>7103</v>
      </c>
      <c r="CN6" s="68">
        <v>6666</v>
      </c>
      <c r="CO6" s="68">
        <v>1047837</v>
      </c>
      <c r="CP6" s="68">
        <v>37390</v>
      </c>
      <c r="CQ6" s="68">
        <v>11627</v>
      </c>
      <c r="CR6" s="68">
        <v>7033</v>
      </c>
      <c r="CS6" s="68">
        <v>26788</v>
      </c>
      <c r="CT6" s="68">
        <v>15886</v>
      </c>
      <c r="CU6" s="68">
        <v>48499</v>
      </c>
      <c r="CV6" s="68">
        <v>20716</v>
      </c>
      <c r="CW6" s="68">
        <v>59780</v>
      </c>
      <c r="CX6" s="68">
        <v>192091</v>
      </c>
      <c r="CY6" s="68">
        <v>21747</v>
      </c>
      <c r="CZ6" s="68">
        <v>16606</v>
      </c>
      <c r="DA6" s="68">
        <v>1064</v>
      </c>
      <c r="DB6" s="68">
        <v>17996</v>
      </c>
      <c r="DC6" s="68">
        <v>1168</v>
      </c>
      <c r="DD6" s="68">
        <v>374</v>
      </c>
      <c r="DE6" s="68">
        <v>1933</v>
      </c>
      <c r="DF6" s="68">
        <v>13331</v>
      </c>
      <c r="DG6" s="68">
        <v>2455320</v>
      </c>
      <c r="DH6" s="68"/>
      <c r="DI6" s="69" t="s">
        <v>11</v>
      </c>
      <c r="DJ6" s="70">
        <v>978763</v>
      </c>
      <c r="DK6" s="70">
        <v>5793</v>
      </c>
      <c r="DL6" s="70">
        <v>10060</v>
      </c>
      <c r="DM6" s="70">
        <v>6746</v>
      </c>
      <c r="DN6" s="70">
        <v>9089</v>
      </c>
      <c r="DO6" s="70">
        <v>5782</v>
      </c>
      <c r="DP6" s="70">
        <v>44260</v>
      </c>
      <c r="DQ6" s="70">
        <v>12005</v>
      </c>
      <c r="DR6" s="70">
        <v>11766</v>
      </c>
      <c r="DS6" s="70">
        <v>29754</v>
      </c>
      <c r="DT6" s="70">
        <v>20339</v>
      </c>
      <c r="DU6" s="70">
        <v>45589</v>
      </c>
      <c r="DV6" s="70">
        <v>2470</v>
      </c>
      <c r="DW6" s="70">
        <v>3247</v>
      </c>
      <c r="DX6" s="70">
        <v>64771</v>
      </c>
      <c r="DY6" s="70">
        <v>18798</v>
      </c>
      <c r="DZ6" s="70">
        <v>28764</v>
      </c>
      <c r="EA6" s="70">
        <v>647763</v>
      </c>
      <c r="EB6" s="70">
        <v>3201</v>
      </c>
      <c r="EC6" s="70">
        <v>14359</v>
      </c>
      <c r="ED6" s="70">
        <v>0</v>
      </c>
      <c r="EE6" s="70">
        <v>74</v>
      </c>
      <c r="EF6" s="70">
        <v>1254</v>
      </c>
      <c r="EG6" s="70">
        <v>3267</v>
      </c>
      <c r="EH6" s="70">
        <v>95402</v>
      </c>
      <c r="EI6" s="70">
        <v>996</v>
      </c>
      <c r="EJ6" s="70">
        <v>542</v>
      </c>
      <c r="EK6" s="70">
        <v>471</v>
      </c>
      <c r="EL6" s="70">
        <v>0</v>
      </c>
      <c r="EM6" s="70">
        <v>388</v>
      </c>
      <c r="EN6" s="70">
        <v>516</v>
      </c>
      <c r="EO6" s="70">
        <v>0</v>
      </c>
      <c r="EP6" s="70">
        <v>355</v>
      </c>
      <c r="EQ6" s="70">
        <v>0</v>
      </c>
      <c r="ER6" s="70">
        <v>131</v>
      </c>
      <c r="ES6" s="70">
        <v>103396</v>
      </c>
      <c r="ET6" s="70">
        <v>1097</v>
      </c>
      <c r="EU6" s="70">
        <v>27</v>
      </c>
      <c r="EV6" s="70">
        <v>111</v>
      </c>
      <c r="EW6" s="70">
        <v>0</v>
      </c>
      <c r="EX6" s="70">
        <v>0</v>
      </c>
      <c r="EY6" s="70">
        <v>5346</v>
      </c>
      <c r="EZ6" s="70">
        <v>93</v>
      </c>
      <c r="FA6" s="70">
        <v>4605</v>
      </c>
      <c r="FB6" s="70">
        <v>89231</v>
      </c>
      <c r="FC6" s="70">
        <v>1022</v>
      </c>
      <c r="FD6" s="70">
        <v>4124</v>
      </c>
      <c r="FE6" s="70">
        <v>1672</v>
      </c>
      <c r="FF6" s="70">
        <v>3532</v>
      </c>
      <c r="FG6" s="70">
        <v>0</v>
      </c>
      <c r="FH6" s="70">
        <v>0</v>
      </c>
      <c r="FI6" s="70">
        <v>98</v>
      </c>
      <c r="FJ6" s="70">
        <v>953</v>
      </c>
      <c r="FK6" s="70">
        <v>1199863</v>
      </c>
    </row>
    <row r="7" spans="1:210" x14ac:dyDescent="0.35">
      <c r="A7" s="347" t="s">
        <v>547</v>
      </c>
      <c r="B7" s="67">
        <f t="shared" si="0"/>
        <v>295920</v>
      </c>
      <c r="C7" s="67">
        <f t="shared" si="0"/>
        <v>6638</v>
      </c>
      <c r="D7" s="67">
        <f t="shared" si="0"/>
        <v>4955</v>
      </c>
      <c r="E7" s="67">
        <f t="shared" si="0"/>
        <v>5038</v>
      </c>
      <c r="F7" s="67">
        <f t="shared" si="0"/>
        <v>6673</v>
      </c>
      <c r="G7" s="67">
        <f t="shared" si="0"/>
        <v>6407</v>
      </c>
      <c r="H7" s="67">
        <f t="shared" si="0"/>
        <v>26049</v>
      </c>
      <c r="I7" s="67">
        <f t="shared" si="0"/>
        <v>5353</v>
      </c>
      <c r="J7" s="67">
        <f t="shared" si="0"/>
        <v>2209</v>
      </c>
      <c r="K7" s="67">
        <f t="shared" si="0"/>
        <v>9330</v>
      </c>
      <c r="L7" s="67">
        <f t="shared" si="0"/>
        <v>6624</v>
      </c>
      <c r="M7" s="67">
        <f t="shared" si="0"/>
        <v>27771</v>
      </c>
      <c r="N7" s="67">
        <f t="shared" si="0"/>
        <v>2957</v>
      </c>
      <c r="O7" s="67">
        <f t="shared" si="0"/>
        <v>2249</v>
      </c>
      <c r="P7" s="67">
        <f t="shared" si="0"/>
        <v>34731</v>
      </c>
      <c r="Q7" s="67">
        <f t="shared" si="0"/>
        <v>11073</v>
      </c>
      <c r="R7" s="67">
        <f t="shared" si="1"/>
        <v>15816</v>
      </c>
      <c r="S7" s="67">
        <f t="shared" si="1"/>
        <v>117678</v>
      </c>
      <c r="T7" s="67">
        <f t="shared" si="1"/>
        <v>2317</v>
      </c>
      <c r="U7" s="67">
        <f t="shared" si="1"/>
        <v>8690</v>
      </c>
      <c r="V7" s="67">
        <f t="shared" si="1"/>
        <v>49343</v>
      </c>
      <c r="W7" s="67">
        <f t="shared" si="1"/>
        <v>6403</v>
      </c>
      <c r="X7" s="67">
        <f t="shared" si="1"/>
        <v>88194</v>
      </c>
      <c r="Y7" s="67">
        <f t="shared" si="1"/>
        <v>13562</v>
      </c>
      <c r="Z7" s="67">
        <f t="shared" si="1"/>
        <v>23394</v>
      </c>
      <c r="AA7" s="67">
        <f t="shared" si="1"/>
        <v>3122</v>
      </c>
      <c r="AB7" s="67">
        <f t="shared" si="1"/>
        <v>1603</v>
      </c>
      <c r="AC7" s="67">
        <f t="shared" si="1"/>
        <v>195</v>
      </c>
      <c r="AD7" s="67">
        <f t="shared" si="1"/>
        <v>4698</v>
      </c>
      <c r="AE7" s="67">
        <f t="shared" si="1"/>
        <v>4804</v>
      </c>
      <c r="AF7" s="67">
        <f t="shared" si="1"/>
        <v>3691</v>
      </c>
      <c r="AG7" s="67">
        <f t="shared" si="1"/>
        <v>1620</v>
      </c>
      <c r="AH7" s="67">
        <f t="shared" si="2"/>
        <v>658</v>
      </c>
      <c r="AI7" s="67">
        <f t="shared" si="2"/>
        <v>1224</v>
      </c>
      <c r="AJ7" s="67">
        <f t="shared" si="2"/>
        <v>1086</v>
      </c>
      <c r="AK7" s="67">
        <f t="shared" si="2"/>
        <v>203597</v>
      </c>
      <c r="AL7" s="67">
        <f t="shared" si="2"/>
        <v>5390</v>
      </c>
      <c r="AM7" s="67">
        <f t="shared" si="2"/>
        <v>1772</v>
      </c>
      <c r="AN7" s="67">
        <f t="shared" si="2"/>
        <v>1247</v>
      </c>
      <c r="AO7" s="67">
        <f t="shared" si="2"/>
        <v>3450</v>
      </c>
      <c r="AP7" s="67">
        <f t="shared" si="3"/>
        <v>3075</v>
      </c>
      <c r="AQ7" s="67">
        <f t="shared" si="3"/>
        <v>8799</v>
      </c>
      <c r="AR7" s="67">
        <f t="shared" si="3"/>
        <v>4993</v>
      </c>
      <c r="AS7" s="67">
        <f t="shared" si="3"/>
        <v>8860</v>
      </c>
      <c r="AT7" s="67">
        <f t="shared" si="3"/>
        <v>35324</v>
      </c>
      <c r="AU7" s="67">
        <f t="shared" si="3"/>
        <v>3881</v>
      </c>
      <c r="AV7" s="67">
        <f t="shared" si="3"/>
        <v>3260</v>
      </c>
      <c r="AW7" s="67">
        <f t="shared" si="3"/>
        <v>445</v>
      </c>
      <c r="AX7" s="67">
        <f t="shared" si="3"/>
        <v>3417</v>
      </c>
      <c r="AY7" s="67">
        <f t="shared" si="3"/>
        <v>37</v>
      </c>
      <c r="AZ7" s="67">
        <f t="shared" si="3"/>
        <v>36</v>
      </c>
      <c r="BA7" s="67">
        <f t="shared" si="3"/>
        <v>305</v>
      </c>
      <c r="BB7" s="67">
        <f t="shared" si="3"/>
        <v>1998</v>
      </c>
      <c r="BC7" s="67">
        <f t="shared" si="3"/>
        <v>592444</v>
      </c>
      <c r="BD7" s="54"/>
      <c r="BE7" s="55" t="s">
        <v>12</v>
      </c>
      <c r="BF7" s="68">
        <v>126282</v>
      </c>
      <c r="BG7" s="68">
        <v>6015</v>
      </c>
      <c r="BH7" s="68">
        <v>3716</v>
      </c>
      <c r="BI7" s="68">
        <v>3788</v>
      </c>
      <c r="BJ7" s="68">
        <v>5039</v>
      </c>
      <c r="BK7" s="68">
        <v>5365</v>
      </c>
      <c r="BL7" s="68">
        <v>17494</v>
      </c>
      <c r="BM7" s="68">
        <v>3672</v>
      </c>
      <c r="BN7" s="68">
        <v>110</v>
      </c>
      <c r="BO7" s="68">
        <v>3788</v>
      </c>
      <c r="BP7" s="68">
        <v>3278</v>
      </c>
      <c r="BQ7" s="68">
        <v>18676</v>
      </c>
      <c r="BR7" s="68">
        <v>2483</v>
      </c>
      <c r="BS7" s="68">
        <v>1634</v>
      </c>
      <c r="BT7" s="68">
        <v>23104</v>
      </c>
      <c r="BU7" s="68">
        <v>7529</v>
      </c>
      <c r="BV7" s="68">
        <v>10750</v>
      </c>
      <c r="BW7" s="68">
        <v>7583</v>
      </c>
      <c r="BX7" s="68">
        <v>1799</v>
      </c>
      <c r="BY7" s="68">
        <v>6474</v>
      </c>
      <c r="BZ7" s="68">
        <v>49343</v>
      </c>
      <c r="CA7" s="68">
        <v>6401</v>
      </c>
      <c r="CB7" s="68">
        <v>87932</v>
      </c>
      <c r="CC7" s="68">
        <v>12891</v>
      </c>
      <c r="CD7" s="68">
        <v>6495</v>
      </c>
      <c r="CE7" s="68">
        <v>2862</v>
      </c>
      <c r="CF7" s="68">
        <v>1520</v>
      </c>
      <c r="CG7" s="68">
        <v>131</v>
      </c>
      <c r="CH7" s="68">
        <v>4698</v>
      </c>
      <c r="CI7" s="68">
        <v>4731</v>
      </c>
      <c r="CJ7" s="68">
        <v>3559</v>
      </c>
      <c r="CK7" s="68">
        <v>1620</v>
      </c>
      <c r="CL7" s="68">
        <v>596</v>
      </c>
      <c r="CM7" s="68">
        <v>1224</v>
      </c>
      <c r="CN7" s="68">
        <v>1065</v>
      </c>
      <c r="CO7" s="68">
        <v>185068</v>
      </c>
      <c r="CP7" s="68">
        <v>5286</v>
      </c>
      <c r="CQ7" s="68">
        <v>1766</v>
      </c>
      <c r="CR7" s="68">
        <v>1229</v>
      </c>
      <c r="CS7" s="68">
        <v>3450</v>
      </c>
      <c r="CT7" s="68">
        <v>3075</v>
      </c>
      <c r="CU7" s="68">
        <v>7600</v>
      </c>
      <c r="CV7" s="68">
        <v>4980</v>
      </c>
      <c r="CW7" s="68">
        <v>8112</v>
      </c>
      <c r="CX7" s="68">
        <v>21075</v>
      </c>
      <c r="CY7" s="68">
        <v>3720</v>
      </c>
      <c r="CZ7" s="68">
        <v>2414</v>
      </c>
      <c r="DA7" s="68">
        <v>144</v>
      </c>
      <c r="DB7" s="68">
        <v>2749</v>
      </c>
      <c r="DC7" s="68">
        <v>37</v>
      </c>
      <c r="DD7" s="68">
        <v>36</v>
      </c>
      <c r="DE7" s="68">
        <v>289</v>
      </c>
      <c r="DF7" s="68">
        <v>1842</v>
      </c>
      <c r="DG7" s="68">
        <v>385169</v>
      </c>
      <c r="DH7" s="68"/>
      <c r="DI7" s="69" t="s">
        <v>12</v>
      </c>
      <c r="DJ7" s="70">
        <v>169638</v>
      </c>
      <c r="DK7" s="70">
        <v>623</v>
      </c>
      <c r="DL7" s="70">
        <v>1239</v>
      </c>
      <c r="DM7" s="70">
        <v>1250</v>
      </c>
      <c r="DN7" s="70">
        <v>1634</v>
      </c>
      <c r="DO7" s="70">
        <v>1042</v>
      </c>
      <c r="DP7" s="70">
        <v>8555</v>
      </c>
      <c r="DQ7" s="70">
        <v>1681</v>
      </c>
      <c r="DR7" s="70">
        <v>2099</v>
      </c>
      <c r="DS7" s="70">
        <v>5542</v>
      </c>
      <c r="DT7" s="70">
        <v>3346</v>
      </c>
      <c r="DU7" s="70">
        <v>9095</v>
      </c>
      <c r="DV7" s="70">
        <v>474</v>
      </c>
      <c r="DW7" s="70">
        <v>615</v>
      </c>
      <c r="DX7" s="70">
        <v>11627</v>
      </c>
      <c r="DY7" s="70">
        <v>3544</v>
      </c>
      <c r="DZ7" s="70">
        <v>5066</v>
      </c>
      <c r="EA7" s="70">
        <v>110095</v>
      </c>
      <c r="EB7" s="70">
        <v>518</v>
      </c>
      <c r="EC7" s="70">
        <v>2216</v>
      </c>
      <c r="ED7" s="70">
        <v>0</v>
      </c>
      <c r="EE7" s="70">
        <v>2</v>
      </c>
      <c r="EF7" s="70">
        <v>262</v>
      </c>
      <c r="EG7" s="70">
        <v>671</v>
      </c>
      <c r="EH7" s="70">
        <v>16899</v>
      </c>
      <c r="EI7" s="70">
        <v>260</v>
      </c>
      <c r="EJ7" s="70">
        <v>83</v>
      </c>
      <c r="EK7" s="70">
        <v>64</v>
      </c>
      <c r="EL7" s="70">
        <v>0</v>
      </c>
      <c r="EM7" s="70">
        <v>73</v>
      </c>
      <c r="EN7" s="70">
        <v>132</v>
      </c>
      <c r="EO7" s="70">
        <v>0</v>
      </c>
      <c r="EP7" s="70">
        <v>62</v>
      </c>
      <c r="EQ7" s="70">
        <v>0</v>
      </c>
      <c r="ER7" s="70">
        <v>21</v>
      </c>
      <c r="ES7" s="70">
        <v>18529</v>
      </c>
      <c r="ET7" s="70">
        <v>104</v>
      </c>
      <c r="EU7" s="70">
        <v>6</v>
      </c>
      <c r="EV7" s="70">
        <v>18</v>
      </c>
      <c r="EW7" s="70">
        <v>0</v>
      </c>
      <c r="EX7" s="70">
        <v>0</v>
      </c>
      <c r="EY7" s="70">
        <v>1199</v>
      </c>
      <c r="EZ7" s="70">
        <v>13</v>
      </c>
      <c r="FA7" s="70">
        <v>748</v>
      </c>
      <c r="FB7" s="70">
        <v>14249</v>
      </c>
      <c r="FC7" s="70">
        <v>161</v>
      </c>
      <c r="FD7" s="70">
        <v>846</v>
      </c>
      <c r="FE7" s="70">
        <v>301</v>
      </c>
      <c r="FF7" s="70">
        <v>668</v>
      </c>
      <c r="FG7" s="70">
        <v>0</v>
      </c>
      <c r="FH7" s="70">
        <v>0</v>
      </c>
      <c r="FI7" s="70">
        <v>16</v>
      </c>
      <c r="FJ7" s="70">
        <v>156</v>
      </c>
      <c r="FK7" s="70">
        <v>207275</v>
      </c>
    </row>
    <row r="8" spans="1:210" x14ac:dyDescent="0.35">
      <c r="A8" s="347" t="s">
        <v>548</v>
      </c>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54"/>
      <c r="BE8" s="55" t="s">
        <v>13</v>
      </c>
      <c r="BF8" s="68" t="s">
        <v>14</v>
      </c>
      <c r="BG8" s="68" t="s">
        <v>14</v>
      </c>
      <c r="BH8" s="68" t="s">
        <v>14</v>
      </c>
      <c r="BI8" s="68" t="s">
        <v>14</v>
      </c>
      <c r="BJ8" s="68" t="s">
        <v>14</v>
      </c>
      <c r="BK8" s="68" t="s">
        <v>14</v>
      </c>
      <c r="BL8" s="68" t="s">
        <v>14</v>
      </c>
      <c r="BM8" s="68" t="s">
        <v>14</v>
      </c>
      <c r="BN8" s="68" t="s">
        <v>14</v>
      </c>
      <c r="BO8" s="68" t="s">
        <v>14</v>
      </c>
      <c r="BP8" s="68" t="s">
        <v>14</v>
      </c>
      <c r="BQ8" s="68" t="s">
        <v>14</v>
      </c>
      <c r="BR8" s="68" t="s">
        <v>14</v>
      </c>
      <c r="BS8" s="68" t="s">
        <v>14</v>
      </c>
      <c r="BT8" s="68" t="s">
        <v>14</v>
      </c>
      <c r="BU8" s="68" t="s">
        <v>14</v>
      </c>
      <c r="BV8" s="68" t="s">
        <v>14</v>
      </c>
      <c r="BW8" s="68" t="s">
        <v>14</v>
      </c>
      <c r="BX8" s="68" t="s">
        <v>14</v>
      </c>
      <c r="BY8" s="68" t="s">
        <v>14</v>
      </c>
      <c r="BZ8" s="68" t="s">
        <v>14</v>
      </c>
      <c r="CA8" s="68" t="s">
        <v>14</v>
      </c>
      <c r="CB8" s="68" t="s">
        <v>14</v>
      </c>
      <c r="CC8" s="68" t="s">
        <v>14</v>
      </c>
      <c r="CD8" s="68" t="s">
        <v>14</v>
      </c>
      <c r="CE8" s="68" t="s">
        <v>14</v>
      </c>
      <c r="CF8" s="68" t="s">
        <v>14</v>
      </c>
      <c r="CG8" s="68" t="s">
        <v>14</v>
      </c>
      <c r="CH8" s="68" t="s">
        <v>14</v>
      </c>
      <c r="CI8" s="68" t="s">
        <v>14</v>
      </c>
      <c r="CJ8" s="68" t="s">
        <v>14</v>
      </c>
      <c r="CK8" s="68" t="s">
        <v>14</v>
      </c>
      <c r="CL8" s="68" t="s">
        <v>14</v>
      </c>
      <c r="CM8" s="68" t="s">
        <v>14</v>
      </c>
      <c r="CN8" s="68" t="s">
        <v>14</v>
      </c>
      <c r="CO8" s="68" t="s">
        <v>14</v>
      </c>
      <c r="CP8" s="68" t="s">
        <v>14</v>
      </c>
      <c r="CQ8" s="68" t="s">
        <v>14</v>
      </c>
      <c r="CR8" s="68" t="s">
        <v>14</v>
      </c>
      <c r="CS8" s="68" t="s">
        <v>14</v>
      </c>
      <c r="CT8" s="68" t="s">
        <v>14</v>
      </c>
      <c r="CU8" s="68" t="s">
        <v>14</v>
      </c>
      <c r="CV8" s="68" t="s">
        <v>14</v>
      </c>
      <c r="CW8" s="68" t="s">
        <v>14</v>
      </c>
      <c r="CX8" s="68" t="s">
        <v>14</v>
      </c>
      <c r="CY8" s="68" t="s">
        <v>14</v>
      </c>
      <c r="CZ8" s="68" t="s">
        <v>14</v>
      </c>
      <c r="DA8" s="68" t="s">
        <v>14</v>
      </c>
      <c r="DB8" s="68" t="s">
        <v>14</v>
      </c>
      <c r="DC8" s="68" t="s">
        <v>14</v>
      </c>
      <c r="DD8" s="68" t="s">
        <v>14</v>
      </c>
      <c r="DE8" s="68" t="s">
        <v>14</v>
      </c>
      <c r="DF8" s="68" t="s">
        <v>14</v>
      </c>
      <c r="DG8" s="68" t="s">
        <v>14</v>
      </c>
      <c r="DH8" s="71"/>
      <c r="DI8" s="69" t="s">
        <v>13</v>
      </c>
      <c r="DJ8" s="70" t="s">
        <v>14</v>
      </c>
      <c r="DK8" s="70" t="s">
        <v>14</v>
      </c>
      <c r="DL8" s="70" t="s">
        <v>14</v>
      </c>
      <c r="DM8" s="70" t="s">
        <v>14</v>
      </c>
      <c r="DN8" s="70" t="s">
        <v>14</v>
      </c>
      <c r="DO8" s="70" t="s">
        <v>14</v>
      </c>
      <c r="DP8" s="70" t="s">
        <v>14</v>
      </c>
      <c r="DQ8" s="70" t="s">
        <v>14</v>
      </c>
      <c r="DR8" s="70" t="s">
        <v>14</v>
      </c>
      <c r="DS8" s="70" t="s">
        <v>14</v>
      </c>
      <c r="DT8" s="70" t="s">
        <v>14</v>
      </c>
      <c r="DU8" s="70" t="s">
        <v>14</v>
      </c>
      <c r="DV8" s="70" t="s">
        <v>14</v>
      </c>
      <c r="DW8" s="70" t="s">
        <v>14</v>
      </c>
      <c r="DX8" s="70" t="s">
        <v>14</v>
      </c>
      <c r="DY8" s="70" t="s">
        <v>14</v>
      </c>
      <c r="DZ8" s="70" t="s">
        <v>14</v>
      </c>
      <c r="EA8" s="70" t="s">
        <v>14</v>
      </c>
      <c r="EB8" s="70" t="s">
        <v>14</v>
      </c>
      <c r="EC8" s="70" t="s">
        <v>14</v>
      </c>
      <c r="ED8" s="70" t="s">
        <v>14</v>
      </c>
      <c r="EE8" s="70" t="s">
        <v>14</v>
      </c>
      <c r="EF8" s="70" t="s">
        <v>14</v>
      </c>
      <c r="EG8" s="70" t="s">
        <v>14</v>
      </c>
      <c r="EH8" s="70" t="s">
        <v>14</v>
      </c>
      <c r="EI8" s="70" t="s">
        <v>14</v>
      </c>
      <c r="EJ8" s="70" t="s">
        <v>14</v>
      </c>
      <c r="EK8" s="70" t="s">
        <v>14</v>
      </c>
      <c r="EL8" s="70" t="s">
        <v>14</v>
      </c>
      <c r="EM8" s="70" t="s">
        <v>14</v>
      </c>
      <c r="EN8" s="70" t="s">
        <v>14</v>
      </c>
      <c r="EO8" s="70" t="s">
        <v>14</v>
      </c>
      <c r="EP8" s="70" t="s">
        <v>14</v>
      </c>
      <c r="EQ8" s="70" t="s">
        <v>14</v>
      </c>
      <c r="ER8" s="70" t="s">
        <v>14</v>
      </c>
      <c r="ES8" s="70" t="s">
        <v>14</v>
      </c>
      <c r="ET8" s="70" t="s">
        <v>14</v>
      </c>
      <c r="EU8" s="70" t="s">
        <v>14</v>
      </c>
      <c r="EV8" s="70" t="s">
        <v>14</v>
      </c>
      <c r="EW8" s="70" t="s">
        <v>14</v>
      </c>
      <c r="EX8" s="70" t="s">
        <v>14</v>
      </c>
      <c r="EY8" s="70" t="s">
        <v>14</v>
      </c>
      <c r="EZ8" s="70" t="s">
        <v>14</v>
      </c>
      <c r="FA8" s="70" t="s">
        <v>14</v>
      </c>
      <c r="FB8" s="70" t="s">
        <v>14</v>
      </c>
      <c r="FC8" s="70" t="s">
        <v>14</v>
      </c>
      <c r="FD8" s="70" t="s">
        <v>14</v>
      </c>
      <c r="FE8" s="70" t="s">
        <v>14</v>
      </c>
      <c r="FF8" s="70" t="s">
        <v>14</v>
      </c>
      <c r="FG8" s="70" t="s">
        <v>14</v>
      </c>
      <c r="FH8" s="70" t="s">
        <v>14</v>
      </c>
      <c r="FI8" s="70" t="s">
        <v>14</v>
      </c>
      <c r="FJ8" s="70" t="s">
        <v>14</v>
      </c>
      <c r="FK8" s="70" t="s">
        <v>14</v>
      </c>
    </row>
    <row r="9" spans="1:210" x14ac:dyDescent="0.35">
      <c r="A9" s="347" t="s">
        <v>549</v>
      </c>
      <c r="B9" s="67">
        <f t="shared" ref="B9:Q23" si="4">BF9+DJ9</f>
        <v>73988</v>
      </c>
      <c r="C9" s="67">
        <f t="shared" si="4"/>
        <v>0</v>
      </c>
      <c r="D9" s="67">
        <f t="shared" si="4"/>
        <v>17671</v>
      </c>
      <c r="E9" s="67">
        <f t="shared" si="4"/>
        <v>284</v>
      </c>
      <c r="F9" s="67">
        <f t="shared" si="4"/>
        <v>264</v>
      </c>
      <c r="G9" s="67">
        <f t="shared" si="4"/>
        <v>0</v>
      </c>
      <c r="H9" s="67">
        <f t="shared" si="4"/>
        <v>17</v>
      </c>
      <c r="I9" s="67">
        <f t="shared" si="4"/>
        <v>1</v>
      </c>
      <c r="J9" s="67">
        <f t="shared" si="4"/>
        <v>1</v>
      </c>
      <c r="K9" s="67">
        <f t="shared" si="4"/>
        <v>65</v>
      </c>
      <c r="L9" s="67">
        <f t="shared" si="4"/>
        <v>96</v>
      </c>
      <c r="M9" s="67">
        <f t="shared" si="4"/>
        <v>36</v>
      </c>
      <c r="N9" s="67">
        <f t="shared" si="4"/>
        <v>1</v>
      </c>
      <c r="O9" s="67">
        <f t="shared" si="4"/>
        <v>9</v>
      </c>
      <c r="P9" s="67">
        <f t="shared" si="4"/>
        <v>507</v>
      </c>
      <c r="Q9" s="67">
        <f t="shared" si="4"/>
        <v>3</v>
      </c>
      <c r="R9" s="67">
        <f t="shared" ref="R9:AG23" si="5">BV9+DZ9</f>
        <v>3</v>
      </c>
      <c r="S9" s="67">
        <f t="shared" si="5"/>
        <v>54651</v>
      </c>
      <c r="T9" s="67">
        <f t="shared" si="5"/>
        <v>0</v>
      </c>
      <c r="U9" s="67">
        <f t="shared" si="5"/>
        <v>379</v>
      </c>
      <c r="V9" s="67">
        <f t="shared" si="5"/>
        <v>43</v>
      </c>
      <c r="W9" s="67">
        <f t="shared" si="5"/>
        <v>127</v>
      </c>
      <c r="X9" s="67">
        <f t="shared" si="5"/>
        <v>76873</v>
      </c>
      <c r="Y9" s="67">
        <f t="shared" si="5"/>
        <v>1</v>
      </c>
      <c r="Z9" s="67">
        <f t="shared" si="5"/>
        <v>7</v>
      </c>
      <c r="AA9" s="67">
        <f t="shared" si="5"/>
        <v>-1</v>
      </c>
      <c r="AB9" s="67">
        <f t="shared" si="5"/>
        <v>0</v>
      </c>
      <c r="AC9" s="67">
        <f t="shared" si="5"/>
        <v>1</v>
      </c>
      <c r="AD9" s="67">
        <f t="shared" si="5"/>
        <v>0</v>
      </c>
      <c r="AE9" s="67">
        <f t="shared" si="5"/>
        <v>4</v>
      </c>
      <c r="AF9" s="67">
        <f t="shared" si="5"/>
        <v>1</v>
      </c>
      <c r="AG9" s="67">
        <f t="shared" si="5"/>
        <v>0</v>
      </c>
      <c r="AH9" s="67">
        <f t="shared" ref="AH9:AW23" si="6">CL9+EP9</f>
        <v>0</v>
      </c>
      <c r="AI9" s="67">
        <f t="shared" si="6"/>
        <v>0</v>
      </c>
      <c r="AJ9" s="67">
        <f t="shared" si="6"/>
        <v>2</v>
      </c>
      <c r="AK9" s="67">
        <f t="shared" si="6"/>
        <v>77058</v>
      </c>
      <c r="AL9" s="67">
        <f t="shared" si="6"/>
        <v>0</v>
      </c>
      <c r="AM9" s="67">
        <f t="shared" si="6"/>
        <v>0</v>
      </c>
      <c r="AN9" s="67">
        <f t="shared" si="6"/>
        <v>0</v>
      </c>
      <c r="AO9" s="67">
        <f t="shared" si="6"/>
        <v>0</v>
      </c>
      <c r="AP9" s="67">
        <f t="shared" si="6"/>
        <v>0</v>
      </c>
      <c r="AQ9" s="67">
        <f t="shared" si="6"/>
        <v>0</v>
      </c>
      <c r="AR9" s="67">
        <f t="shared" si="6"/>
        <v>0</v>
      </c>
      <c r="AS9" s="67">
        <f t="shared" si="6"/>
        <v>0</v>
      </c>
      <c r="AT9" s="67">
        <f t="shared" si="6"/>
        <v>0</v>
      </c>
      <c r="AU9" s="67">
        <f t="shared" si="6"/>
        <v>0</v>
      </c>
      <c r="AV9" s="67">
        <f t="shared" si="6"/>
        <v>0</v>
      </c>
      <c r="AW9" s="67">
        <f t="shared" si="6"/>
        <v>0</v>
      </c>
      <c r="AX9" s="67">
        <f t="shared" ref="AX9:BC23" si="7">DB9+FF9</f>
        <v>0</v>
      </c>
      <c r="AY9" s="67">
        <f t="shared" si="7"/>
        <v>0</v>
      </c>
      <c r="AZ9" s="67">
        <f t="shared" si="7"/>
        <v>0</v>
      </c>
      <c r="BA9" s="67">
        <f t="shared" si="7"/>
        <v>0</v>
      </c>
      <c r="BB9" s="67">
        <f t="shared" si="7"/>
        <v>157</v>
      </c>
      <c r="BC9" s="67">
        <f t="shared" si="7"/>
        <v>151203</v>
      </c>
      <c r="BD9" s="54"/>
      <c r="BE9" s="55" t="s">
        <v>15</v>
      </c>
      <c r="BF9" s="68">
        <v>15706</v>
      </c>
      <c r="BG9" s="68">
        <v>0</v>
      </c>
      <c r="BH9" s="68">
        <v>13485</v>
      </c>
      <c r="BI9" s="68">
        <v>195</v>
      </c>
      <c r="BJ9" s="68">
        <v>247</v>
      </c>
      <c r="BK9" s="68">
        <v>0</v>
      </c>
      <c r="BL9" s="68">
        <v>9</v>
      </c>
      <c r="BM9" s="68">
        <v>1</v>
      </c>
      <c r="BN9" s="68">
        <v>0</v>
      </c>
      <c r="BO9" s="68">
        <v>64</v>
      </c>
      <c r="BP9" s="68">
        <v>76</v>
      </c>
      <c r="BQ9" s="68">
        <v>33</v>
      </c>
      <c r="BR9" s="68">
        <v>1</v>
      </c>
      <c r="BS9" s="68">
        <v>9</v>
      </c>
      <c r="BT9" s="68">
        <v>471</v>
      </c>
      <c r="BU9" s="68">
        <v>3</v>
      </c>
      <c r="BV9" s="68">
        <v>3</v>
      </c>
      <c r="BW9" s="68">
        <v>730</v>
      </c>
      <c r="BX9" s="68">
        <v>0</v>
      </c>
      <c r="BY9" s="68">
        <v>379</v>
      </c>
      <c r="BZ9" s="68">
        <v>43</v>
      </c>
      <c r="CA9" s="68">
        <v>127</v>
      </c>
      <c r="CB9" s="68">
        <v>76873</v>
      </c>
      <c r="CC9" s="68">
        <v>1</v>
      </c>
      <c r="CD9" s="68">
        <v>3</v>
      </c>
      <c r="CE9" s="68">
        <v>-1</v>
      </c>
      <c r="CF9" s="68">
        <v>0</v>
      </c>
      <c r="CG9" s="68">
        <v>1</v>
      </c>
      <c r="CH9" s="68">
        <v>0</v>
      </c>
      <c r="CI9" s="68">
        <v>4</v>
      </c>
      <c r="CJ9" s="68">
        <v>1</v>
      </c>
      <c r="CK9" s="68">
        <v>0</v>
      </c>
      <c r="CL9" s="68">
        <v>0</v>
      </c>
      <c r="CM9" s="68">
        <v>0</v>
      </c>
      <c r="CN9" s="68">
        <v>2</v>
      </c>
      <c r="CO9" s="68">
        <v>77054</v>
      </c>
      <c r="CP9" s="68">
        <v>0</v>
      </c>
      <c r="CQ9" s="68">
        <v>0</v>
      </c>
      <c r="CR9" s="68">
        <v>0</v>
      </c>
      <c r="CS9" s="68">
        <v>0</v>
      </c>
      <c r="CT9" s="68">
        <v>0</v>
      </c>
      <c r="CU9" s="68">
        <v>0</v>
      </c>
      <c r="CV9" s="68">
        <v>0</v>
      </c>
      <c r="CW9" s="68">
        <v>0</v>
      </c>
      <c r="CX9" s="68">
        <v>0</v>
      </c>
      <c r="CY9" s="68">
        <v>0</v>
      </c>
      <c r="CZ9" s="68">
        <v>0</v>
      </c>
      <c r="DA9" s="68">
        <v>0</v>
      </c>
      <c r="DB9" s="68">
        <v>0</v>
      </c>
      <c r="DC9" s="68">
        <v>0</v>
      </c>
      <c r="DD9" s="68">
        <v>0</v>
      </c>
      <c r="DE9" s="68">
        <v>0</v>
      </c>
      <c r="DF9" s="68">
        <v>157</v>
      </c>
      <c r="DG9" s="68">
        <v>92917</v>
      </c>
      <c r="DH9" s="68"/>
      <c r="DI9" s="69" t="s">
        <v>15</v>
      </c>
      <c r="DJ9" s="70">
        <v>58282</v>
      </c>
      <c r="DK9" s="70">
        <v>0</v>
      </c>
      <c r="DL9" s="70">
        <v>4186</v>
      </c>
      <c r="DM9" s="70">
        <v>89</v>
      </c>
      <c r="DN9" s="70">
        <v>17</v>
      </c>
      <c r="DO9" s="70">
        <v>0</v>
      </c>
      <c r="DP9" s="70">
        <v>8</v>
      </c>
      <c r="DQ9" s="70">
        <v>0</v>
      </c>
      <c r="DR9" s="70">
        <v>1</v>
      </c>
      <c r="DS9" s="70">
        <v>1</v>
      </c>
      <c r="DT9" s="70">
        <v>20</v>
      </c>
      <c r="DU9" s="70">
        <v>3</v>
      </c>
      <c r="DV9" s="70">
        <v>0</v>
      </c>
      <c r="DW9" s="70">
        <v>0</v>
      </c>
      <c r="DX9" s="70">
        <v>36</v>
      </c>
      <c r="DY9" s="70">
        <v>0</v>
      </c>
      <c r="DZ9" s="70">
        <v>0</v>
      </c>
      <c r="EA9" s="70">
        <v>53921</v>
      </c>
      <c r="EB9" s="70">
        <v>0</v>
      </c>
      <c r="EC9" s="70">
        <v>0</v>
      </c>
      <c r="ED9" s="70">
        <v>0</v>
      </c>
      <c r="EE9" s="70">
        <v>0</v>
      </c>
      <c r="EF9" s="70">
        <v>0</v>
      </c>
      <c r="EG9" s="70">
        <v>0</v>
      </c>
      <c r="EH9" s="70">
        <v>4</v>
      </c>
      <c r="EI9" s="70">
        <v>0</v>
      </c>
      <c r="EJ9" s="70">
        <v>0</v>
      </c>
      <c r="EK9" s="70">
        <v>0</v>
      </c>
      <c r="EL9" s="70">
        <v>0</v>
      </c>
      <c r="EM9" s="70">
        <v>0</v>
      </c>
      <c r="EN9" s="70">
        <v>0</v>
      </c>
      <c r="EO9" s="70">
        <v>0</v>
      </c>
      <c r="EP9" s="70">
        <v>0</v>
      </c>
      <c r="EQ9" s="70">
        <v>0</v>
      </c>
      <c r="ER9" s="70">
        <v>0</v>
      </c>
      <c r="ES9" s="70">
        <v>4</v>
      </c>
      <c r="ET9" s="70">
        <v>0</v>
      </c>
      <c r="EU9" s="70">
        <v>0</v>
      </c>
      <c r="EV9" s="70">
        <v>0</v>
      </c>
      <c r="EW9" s="70">
        <v>0</v>
      </c>
      <c r="EX9" s="70">
        <v>0</v>
      </c>
      <c r="EY9" s="70">
        <v>0</v>
      </c>
      <c r="EZ9" s="70">
        <v>0</v>
      </c>
      <c r="FA9" s="70">
        <v>0</v>
      </c>
      <c r="FB9" s="70">
        <v>0</v>
      </c>
      <c r="FC9" s="70">
        <v>0</v>
      </c>
      <c r="FD9" s="70">
        <v>0</v>
      </c>
      <c r="FE9" s="70">
        <v>0</v>
      </c>
      <c r="FF9" s="70">
        <v>0</v>
      </c>
      <c r="FG9" s="70">
        <v>0</v>
      </c>
      <c r="FH9" s="70">
        <v>0</v>
      </c>
      <c r="FI9" s="70">
        <v>0</v>
      </c>
      <c r="FJ9" s="70">
        <v>0</v>
      </c>
      <c r="FK9" s="70">
        <v>58286</v>
      </c>
    </row>
    <row r="10" spans="1:210" x14ac:dyDescent="0.35">
      <c r="A10" s="347" t="s">
        <v>550</v>
      </c>
      <c r="B10" s="67">
        <f t="shared" si="4"/>
        <v>552998</v>
      </c>
      <c r="C10" s="67">
        <f t="shared" si="4"/>
        <v>0</v>
      </c>
      <c r="D10" s="67">
        <f t="shared" si="4"/>
        <v>26649</v>
      </c>
      <c r="E10" s="67">
        <f t="shared" si="4"/>
        <v>8821</v>
      </c>
      <c r="F10" s="67">
        <f t="shared" si="4"/>
        <v>9924</v>
      </c>
      <c r="G10" s="67">
        <f t="shared" si="4"/>
        <v>11342</v>
      </c>
      <c r="H10" s="67">
        <f t="shared" si="4"/>
        <v>69900</v>
      </c>
      <c r="I10" s="67">
        <f t="shared" si="4"/>
        <v>10289</v>
      </c>
      <c r="J10" s="67">
        <f t="shared" si="4"/>
        <v>3902</v>
      </c>
      <c r="K10" s="67">
        <f t="shared" si="4"/>
        <v>38492</v>
      </c>
      <c r="L10" s="67">
        <f t="shared" si="4"/>
        <v>31552</v>
      </c>
      <c r="M10" s="67">
        <f t="shared" si="4"/>
        <v>31187</v>
      </c>
      <c r="N10" s="67">
        <f t="shared" si="4"/>
        <v>2573</v>
      </c>
      <c r="O10" s="67">
        <f t="shared" si="4"/>
        <v>3057</v>
      </c>
      <c r="P10" s="67">
        <f t="shared" si="4"/>
        <v>95150</v>
      </c>
      <c r="Q10" s="67">
        <f t="shared" si="4"/>
        <v>19262</v>
      </c>
      <c r="R10" s="67">
        <f t="shared" si="5"/>
        <v>51783</v>
      </c>
      <c r="S10" s="67">
        <f t="shared" si="5"/>
        <v>123848</v>
      </c>
      <c r="T10" s="67">
        <f t="shared" si="5"/>
        <v>0</v>
      </c>
      <c r="U10" s="67">
        <f t="shared" si="5"/>
        <v>15267</v>
      </c>
      <c r="V10" s="67">
        <f t="shared" si="5"/>
        <v>14269</v>
      </c>
      <c r="W10" s="67">
        <f t="shared" si="5"/>
        <v>2415</v>
      </c>
      <c r="X10" s="67">
        <f t="shared" si="5"/>
        <v>142967</v>
      </c>
      <c r="Y10" s="67">
        <f t="shared" si="5"/>
        <v>1009</v>
      </c>
      <c r="Z10" s="67">
        <f t="shared" si="5"/>
        <v>544</v>
      </c>
      <c r="AA10" s="67">
        <f t="shared" si="5"/>
        <v>5335</v>
      </c>
      <c r="AB10" s="67">
        <f t="shared" si="5"/>
        <v>2342</v>
      </c>
      <c r="AC10" s="67">
        <f t="shared" si="5"/>
        <v>241</v>
      </c>
      <c r="AD10" s="67">
        <f t="shared" si="5"/>
        <v>1348</v>
      </c>
      <c r="AE10" s="67">
        <f t="shared" si="5"/>
        <v>513</v>
      </c>
      <c r="AF10" s="67">
        <f t="shared" si="5"/>
        <v>247</v>
      </c>
      <c r="AG10" s="67">
        <f t="shared" si="5"/>
        <v>1</v>
      </c>
      <c r="AH10" s="67">
        <f t="shared" si="6"/>
        <v>0</v>
      </c>
      <c r="AI10" s="67">
        <f t="shared" si="6"/>
        <v>1220</v>
      </c>
      <c r="AJ10" s="67">
        <f t="shared" si="6"/>
        <v>269</v>
      </c>
      <c r="AK10" s="67">
        <f t="shared" si="6"/>
        <v>172720</v>
      </c>
      <c r="AL10" s="67">
        <f t="shared" si="6"/>
        <v>0</v>
      </c>
      <c r="AM10" s="67">
        <f t="shared" si="6"/>
        <v>0</v>
      </c>
      <c r="AN10" s="67">
        <f t="shared" si="6"/>
        <v>0</v>
      </c>
      <c r="AO10" s="67">
        <f t="shared" si="6"/>
        <v>0</v>
      </c>
      <c r="AP10" s="67">
        <f t="shared" si="6"/>
        <v>0</v>
      </c>
      <c r="AQ10" s="67">
        <f t="shared" si="6"/>
        <v>0</v>
      </c>
      <c r="AR10" s="67">
        <f t="shared" si="6"/>
        <v>308</v>
      </c>
      <c r="AS10" s="67">
        <f t="shared" si="6"/>
        <v>0</v>
      </c>
      <c r="AT10" s="67">
        <f t="shared" si="6"/>
        <v>0</v>
      </c>
      <c r="AU10" s="67">
        <f t="shared" si="6"/>
        <v>0</v>
      </c>
      <c r="AV10" s="67">
        <f t="shared" si="6"/>
        <v>0</v>
      </c>
      <c r="AW10" s="67">
        <f t="shared" si="6"/>
        <v>0</v>
      </c>
      <c r="AX10" s="67">
        <f t="shared" si="7"/>
        <v>0</v>
      </c>
      <c r="AY10" s="67">
        <f t="shared" si="7"/>
        <v>0</v>
      </c>
      <c r="AZ10" s="67">
        <f t="shared" si="7"/>
        <v>0</v>
      </c>
      <c r="BA10" s="67">
        <f t="shared" si="7"/>
        <v>0</v>
      </c>
      <c r="BB10" s="67">
        <f t="shared" si="7"/>
        <v>1003</v>
      </c>
      <c r="BC10" s="67">
        <f t="shared" si="7"/>
        <v>727029</v>
      </c>
      <c r="BD10" s="54"/>
      <c r="BE10" s="55" t="s">
        <v>16</v>
      </c>
      <c r="BF10" s="68">
        <v>474491</v>
      </c>
      <c r="BG10" s="68">
        <v>0</v>
      </c>
      <c r="BH10" s="68">
        <v>23734</v>
      </c>
      <c r="BI10" s="68">
        <v>7361</v>
      </c>
      <c r="BJ10" s="68">
        <v>9226</v>
      </c>
      <c r="BK10" s="68">
        <v>11211</v>
      </c>
      <c r="BL10" s="68">
        <v>63579</v>
      </c>
      <c r="BM10" s="68">
        <v>9782</v>
      </c>
      <c r="BN10" s="68">
        <v>3759</v>
      </c>
      <c r="BO10" s="68">
        <v>33662</v>
      </c>
      <c r="BP10" s="68">
        <v>25792</v>
      </c>
      <c r="BQ10" s="68">
        <v>30455</v>
      </c>
      <c r="BR10" s="68">
        <v>2286</v>
      </c>
      <c r="BS10" s="68">
        <v>2859</v>
      </c>
      <c r="BT10" s="68">
        <v>90004</v>
      </c>
      <c r="BU10" s="68">
        <v>18402</v>
      </c>
      <c r="BV10" s="68">
        <v>49628</v>
      </c>
      <c r="BW10" s="68">
        <v>78231</v>
      </c>
      <c r="BX10" s="68">
        <v>0</v>
      </c>
      <c r="BY10" s="68">
        <v>14520</v>
      </c>
      <c r="BZ10" s="68">
        <v>14269</v>
      </c>
      <c r="CA10" s="68">
        <v>2415</v>
      </c>
      <c r="CB10" s="68">
        <v>142967</v>
      </c>
      <c r="CC10" s="68">
        <v>1009</v>
      </c>
      <c r="CD10" s="68">
        <v>209</v>
      </c>
      <c r="CE10" s="68">
        <v>5335</v>
      </c>
      <c r="CF10" s="68">
        <v>2342</v>
      </c>
      <c r="CG10" s="68">
        <v>241</v>
      </c>
      <c r="CH10" s="68">
        <v>1348</v>
      </c>
      <c r="CI10" s="68">
        <v>513</v>
      </c>
      <c r="CJ10" s="68">
        <v>247</v>
      </c>
      <c r="CK10" s="68">
        <v>1</v>
      </c>
      <c r="CL10" s="68">
        <v>0</v>
      </c>
      <c r="CM10" s="68">
        <v>1220</v>
      </c>
      <c r="CN10" s="68">
        <v>269</v>
      </c>
      <c r="CO10" s="68">
        <v>172385</v>
      </c>
      <c r="CP10" s="68">
        <v>0</v>
      </c>
      <c r="CQ10" s="68">
        <v>0</v>
      </c>
      <c r="CR10" s="68">
        <v>0</v>
      </c>
      <c r="CS10" s="68">
        <v>0</v>
      </c>
      <c r="CT10" s="68">
        <v>0</v>
      </c>
      <c r="CU10" s="68">
        <v>0</v>
      </c>
      <c r="CV10" s="68">
        <v>308</v>
      </c>
      <c r="CW10" s="68">
        <v>0</v>
      </c>
      <c r="CX10" s="68">
        <v>0</v>
      </c>
      <c r="CY10" s="68">
        <v>0</v>
      </c>
      <c r="CZ10" s="68">
        <v>0</v>
      </c>
      <c r="DA10" s="68">
        <v>0</v>
      </c>
      <c r="DB10" s="68">
        <v>0</v>
      </c>
      <c r="DC10" s="68">
        <v>0</v>
      </c>
      <c r="DD10" s="68">
        <v>0</v>
      </c>
      <c r="DE10" s="68">
        <v>0</v>
      </c>
      <c r="DF10" s="68">
        <v>1003</v>
      </c>
      <c r="DG10" s="68">
        <v>648187</v>
      </c>
      <c r="DH10" s="68"/>
      <c r="DI10" s="69" t="s">
        <v>16</v>
      </c>
      <c r="DJ10" s="70">
        <v>78507</v>
      </c>
      <c r="DK10" s="70">
        <v>0</v>
      </c>
      <c r="DL10" s="70">
        <v>2915</v>
      </c>
      <c r="DM10" s="70">
        <v>1460</v>
      </c>
      <c r="DN10" s="70">
        <v>698</v>
      </c>
      <c r="DO10" s="70">
        <v>131</v>
      </c>
      <c r="DP10" s="70">
        <v>6321</v>
      </c>
      <c r="DQ10" s="70">
        <v>507</v>
      </c>
      <c r="DR10" s="70">
        <v>143</v>
      </c>
      <c r="DS10" s="70">
        <v>4830</v>
      </c>
      <c r="DT10" s="70">
        <v>5760</v>
      </c>
      <c r="DU10" s="70">
        <v>732</v>
      </c>
      <c r="DV10" s="70">
        <v>287</v>
      </c>
      <c r="DW10" s="70">
        <v>198</v>
      </c>
      <c r="DX10" s="70">
        <v>5146</v>
      </c>
      <c r="DY10" s="70">
        <v>860</v>
      </c>
      <c r="DZ10" s="70">
        <v>2155</v>
      </c>
      <c r="EA10" s="70">
        <v>45617</v>
      </c>
      <c r="EB10" s="70">
        <v>0</v>
      </c>
      <c r="EC10" s="70">
        <v>747</v>
      </c>
      <c r="ED10" s="70">
        <v>0</v>
      </c>
      <c r="EE10" s="70">
        <v>0</v>
      </c>
      <c r="EF10" s="70">
        <v>0</v>
      </c>
      <c r="EG10" s="70">
        <v>0</v>
      </c>
      <c r="EH10" s="70">
        <v>335</v>
      </c>
      <c r="EI10" s="70">
        <v>0</v>
      </c>
      <c r="EJ10" s="70">
        <v>0</v>
      </c>
      <c r="EK10" s="70">
        <v>0</v>
      </c>
      <c r="EL10" s="70">
        <v>0</v>
      </c>
      <c r="EM10" s="70">
        <v>0</v>
      </c>
      <c r="EN10" s="70">
        <v>0</v>
      </c>
      <c r="EO10" s="70">
        <v>0</v>
      </c>
      <c r="EP10" s="70">
        <v>0</v>
      </c>
      <c r="EQ10" s="70">
        <v>0</v>
      </c>
      <c r="ER10" s="70">
        <v>0</v>
      </c>
      <c r="ES10" s="70">
        <v>335</v>
      </c>
      <c r="ET10" s="70">
        <v>0</v>
      </c>
      <c r="EU10" s="70">
        <v>0</v>
      </c>
      <c r="EV10" s="70">
        <v>0</v>
      </c>
      <c r="EW10" s="70">
        <v>0</v>
      </c>
      <c r="EX10" s="70">
        <v>0</v>
      </c>
      <c r="EY10" s="70">
        <v>0</v>
      </c>
      <c r="EZ10" s="70">
        <v>0</v>
      </c>
      <c r="FA10" s="70">
        <v>0</v>
      </c>
      <c r="FB10" s="70">
        <v>0</v>
      </c>
      <c r="FC10" s="70">
        <v>0</v>
      </c>
      <c r="FD10" s="70">
        <v>0</v>
      </c>
      <c r="FE10" s="70">
        <v>0</v>
      </c>
      <c r="FF10" s="70">
        <v>0</v>
      </c>
      <c r="FG10" s="70">
        <v>0</v>
      </c>
      <c r="FH10" s="70">
        <v>0</v>
      </c>
      <c r="FI10" s="70">
        <v>0</v>
      </c>
      <c r="FJ10" s="70">
        <v>0</v>
      </c>
      <c r="FK10" s="70">
        <v>78842</v>
      </c>
    </row>
    <row r="11" spans="1:210" x14ac:dyDescent="0.35">
      <c r="A11" s="347" t="s">
        <v>551</v>
      </c>
      <c r="B11" s="67">
        <f t="shared" si="4"/>
        <v>12006287</v>
      </c>
      <c r="C11" s="67">
        <f t="shared" si="4"/>
        <v>0</v>
      </c>
      <c r="D11" s="67">
        <f t="shared" si="4"/>
        <v>250627</v>
      </c>
      <c r="E11" s="67">
        <f t="shared" si="4"/>
        <v>86234</v>
      </c>
      <c r="F11" s="67">
        <f t="shared" si="4"/>
        <v>89097</v>
      </c>
      <c r="G11" s="67">
        <f t="shared" si="4"/>
        <v>43256</v>
      </c>
      <c r="H11" s="67">
        <f t="shared" si="4"/>
        <v>586532</v>
      </c>
      <c r="I11" s="67">
        <f t="shared" si="4"/>
        <v>146021</v>
      </c>
      <c r="J11" s="67">
        <f t="shared" si="4"/>
        <v>96587</v>
      </c>
      <c r="K11" s="67">
        <f t="shared" si="4"/>
        <v>388647</v>
      </c>
      <c r="L11" s="67">
        <f t="shared" si="4"/>
        <v>374896</v>
      </c>
      <c r="M11" s="67">
        <f t="shared" si="4"/>
        <v>378864</v>
      </c>
      <c r="N11" s="67">
        <f t="shared" si="4"/>
        <v>54193</v>
      </c>
      <c r="O11" s="67">
        <f t="shared" si="4"/>
        <v>58251</v>
      </c>
      <c r="P11" s="67">
        <f t="shared" si="4"/>
        <v>830135</v>
      </c>
      <c r="Q11" s="67">
        <f t="shared" si="4"/>
        <v>156276</v>
      </c>
      <c r="R11" s="67">
        <f t="shared" si="5"/>
        <v>293396</v>
      </c>
      <c r="S11" s="67">
        <f t="shared" si="5"/>
        <v>8020557</v>
      </c>
      <c r="T11" s="67">
        <f t="shared" si="5"/>
        <v>0</v>
      </c>
      <c r="U11" s="67">
        <f t="shared" si="5"/>
        <v>152718</v>
      </c>
      <c r="V11" s="67">
        <f t="shared" si="5"/>
        <v>369</v>
      </c>
      <c r="W11" s="67">
        <f t="shared" si="5"/>
        <v>25</v>
      </c>
      <c r="X11" s="67">
        <f t="shared" si="5"/>
        <v>4077</v>
      </c>
      <c r="Y11" s="67">
        <f t="shared" si="5"/>
        <v>2072</v>
      </c>
      <c r="Z11" s="67">
        <f t="shared" si="5"/>
        <v>463</v>
      </c>
      <c r="AA11" s="67">
        <f t="shared" si="5"/>
        <v>2931</v>
      </c>
      <c r="AB11" s="67">
        <f t="shared" si="5"/>
        <v>828</v>
      </c>
      <c r="AC11" s="67">
        <f t="shared" si="5"/>
        <v>447</v>
      </c>
      <c r="AD11" s="67">
        <f t="shared" si="5"/>
        <v>0</v>
      </c>
      <c r="AE11" s="67">
        <f t="shared" si="5"/>
        <v>485</v>
      </c>
      <c r="AF11" s="67">
        <f t="shared" si="5"/>
        <v>1865</v>
      </c>
      <c r="AG11" s="67">
        <f t="shared" si="5"/>
        <v>0</v>
      </c>
      <c r="AH11" s="67">
        <f t="shared" si="6"/>
        <v>990</v>
      </c>
      <c r="AI11" s="67">
        <f t="shared" si="6"/>
        <v>207</v>
      </c>
      <c r="AJ11" s="67">
        <f t="shared" si="6"/>
        <v>169</v>
      </c>
      <c r="AK11" s="67">
        <f t="shared" si="6"/>
        <v>14928</v>
      </c>
      <c r="AL11" s="67">
        <f t="shared" si="6"/>
        <v>0</v>
      </c>
      <c r="AM11" s="67">
        <f t="shared" si="6"/>
        <v>0</v>
      </c>
      <c r="AN11" s="67">
        <f t="shared" si="6"/>
        <v>0</v>
      </c>
      <c r="AO11" s="67">
        <f t="shared" si="6"/>
        <v>0</v>
      </c>
      <c r="AP11" s="67">
        <f t="shared" si="6"/>
        <v>0</v>
      </c>
      <c r="AQ11" s="67">
        <f t="shared" si="6"/>
        <v>0</v>
      </c>
      <c r="AR11" s="67">
        <f t="shared" si="6"/>
        <v>0</v>
      </c>
      <c r="AS11" s="67">
        <f t="shared" si="6"/>
        <v>0</v>
      </c>
      <c r="AT11" s="67">
        <f t="shared" si="6"/>
        <v>0</v>
      </c>
      <c r="AU11" s="67">
        <f t="shared" si="6"/>
        <v>0</v>
      </c>
      <c r="AV11" s="67">
        <f t="shared" si="6"/>
        <v>0</v>
      </c>
      <c r="AW11" s="67">
        <f t="shared" si="6"/>
        <v>0</v>
      </c>
      <c r="AX11" s="67">
        <f t="shared" si="7"/>
        <v>0</v>
      </c>
      <c r="AY11" s="67">
        <f t="shared" si="7"/>
        <v>0</v>
      </c>
      <c r="AZ11" s="67">
        <f t="shared" si="7"/>
        <v>0</v>
      </c>
      <c r="BA11" s="67">
        <f t="shared" si="7"/>
        <v>0</v>
      </c>
      <c r="BB11" s="67">
        <f t="shared" si="7"/>
        <v>76</v>
      </c>
      <c r="BC11" s="67">
        <f t="shared" si="7"/>
        <v>12021291</v>
      </c>
      <c r="BD11" s="54"/>
      <c r="BE11" s="55" t="s">
        <v>17</v>
      </c>
      <c r="BF11" s="68">
        <v>10733384</v>
      </c>
      <c r="BG11" s="68">
        <v>0</v>
      </c>
      <c r="BH11" s="68">
        <v>247636</v>
      </c>
      <c r="BI11" s="68">
        <v>85609</v>
      </c>
      <c r="BJ11" s="68">
        <v>88681</v>
      </c>
      <c r="BK11" s="68">
        <v>43250</v>
      </c>
      <c r="BL11" s="68">
        <v>585737</v>
      </c>
      <c r="BM11" s="68">
        <v>145923</v>
      </c>
      <c r="BN11" s="68">
        <v>85807</v>
      </c>
      <c r="BO11" s="68">
        <v>362990</v>
      </c>
      <c r="BP11" s="68">
        <v>359150</v>
      </c>
      <c r="BQ11" s="68">
        <v>378851</v>
      </c>
      <c r="BR11" s="68">
        <v>53984</v>
      </c>
      <c r="BS11" s="68">
        <v>57525</v>
      </c>
      <c r="BT11" s="68">
        <v>814192</v>
      </c>
      <c r="BU11" s="68">
        <v>155035</v>
      </c>
      <c r="BV11" s="68">
        <v>292389</v>
      </c>
      <c r="BW11" s="68">
        <v>6824268</v>
      </c>
      <c r="BX11" s="68">
        <v>0</v>
      </c>
      <c r="BY11" s="68">
        <v>152357</v>
      </c>
      <c r="BZ11" s="68">
        <v>369</v>
      </c>
      <c r="CA11" s="68">
        <v>25</v>
      </c>
      <c r="CB11" s="68">
        <v>4077</v>
      </c>
      <c r="CC11" s="68">
        <v>2072</v>
      </c>
      <c r="CD11" s="68">
        <v>341</v>
      </c>
      <c r="CE11" s="68">
        <v>2931</v>
      </c>
      <c r="CF11" s="68">
        <v>828</v>
      </c>
      <c r="CG11" s="68">
        <v>447</v>
      </c>
      <c r="CH11" s="68">
        <v>0</v>
      </c>
      <c r="CI11" s="68">
        <v>485</v>
      </c>
      <c r="CJ11" s="68">
        <v>1865</v>
      </c>
      <c r="CK11" s="68">
        <v>0</v>
      </c>
      <c r="CL11" s="68">
        <v>990</v>
      </c>
      <c r="CM11" s="68">
        <v>207</v>
      </c>
      <c r="CN11" s="68">
        <v>169</v>
      </c>
      <c r="CO11" s="68">
        <v>14806</v>
      </c>
      <c r="CP11" s="68">
        <v>0</v>
      </c>
      <c r="CQ11" s="68">
        <v>0</v>
      </c>
      <c r="CR11" s="68">
        <v>0</v>
      </c>
      <c r="CS11" s="68">
        <v>0</v>
      </c>
      <c r="CT11" s="68">
        <v>0</v>
      </c>
      <c r="CU11" s="68">
        <v>0</v>
      </c>
      <c r="CV11" s="68">
        <v>0</v>
      </c>
      <c r="CW11" s="68">
        <v>0</v>
      </c>
      <c r="CX11" s="68">
        <v>0</v>
      </c>
      <c r="CY11" s="68">
        <v>0</v>
      </c>
      <c r="CZ11" s="68">
        <v>0</v>
      </c>
      <c r="DA11" s="68">
        <v>0</v>
      </c>
      <c r="DB11" s="68">
        <v>0</v>
      </c>
      <c r="DC11" s="68">
        <v>0</v>
      </c>
      <c r="DD11" s="68">
        <v>0</v>
      </c>
      <c r="DE11" s="68">
        <v>0</v>
      </c>
      <c r="DF11" s="68">
        <v>76</v>
      </c>
      <c r="DG11" s="68">
        <v>10748266</v>
      </c>
      <c r="DH11" s="68"/>
      <c r="DI11" s="69" t="s">
        <v>17</v>
      </c>
      <c r="DJ11" s="70">
        <v>1272903</v>
      </c>
      <c r="DK11" s="70">
        <v>0</v>
      </c>
      <c r="DL11" s="70">
        <v>2991</v>
      </c>
      <c r="DM11" s="70">
        <v>625</v>
      </c>
      <c r="DN11" s="70">
        <v>416</v>
      </c>
      <c r="DO11" s="70">
        <v>6</v>
      </c>
      <c r="DP11" s="70">
        <v>795</v>
      </c>
      <c r="DQ11" s="70">
        <v>98</v>
      </c>
      <c r="DR11" s="70">
        <v>10780</v>
      </c>
      <c r="DS11" s="70">
        <v>25657</v>
      </c>
      <c r="DT11" s="70">
        <v>15746</v>
      </c>
      <c r="DU11" s="70">
        <v>13</v>
      </c>
      <c r="DV11" s="70">
        <v>209</v>
      </c>
      <c r="DW11" s="70">
        <v>726</v>
      </c>
      <c r="DX11" s="70">
        <v>15943</v>
      </c>
      <c r="DY11" s="70">
        <v>1241</v>
      </c>
      <c r="DZ11" s="70">
        <v>1007</v>
      </c>
      <c r="EA11" s="70">
        <v>1196289</v>
      </c>
      <c r="EB11" s="70">
        <v>0</v>
      </c>
      <c r="EC11" s="70">
        <v>361</v>
      </c>
      <c r="ED11" s="70">
        <v>0</v>
      </c>
      <c r="EE11" s="70">
        <v>0</v>
      </c>
      <c r="EF11" s="70">
        <v>0</v>
      </c>
      <c r="EG11" s="70">
        <v>0</v>
      </c>
      <c r="EH11" s="70">
        <v>122</v>
      </c>
      <c r="EI11" s="70">
        <v>0</v>
      </c>
      <c r="EJ11" s="70">
        <v>0</v>
      </c>
      <c r="EK11" s="70">
        <v>0</v>
      </c>
      <c r="EL11" s="70">
        <v>0</v>
      </c>
      <c r="EM11" s="70">
        <v>0</v>
      </c>
      <c r="EN11" s="70">
        <v>0</v>
      </c>
      <c r="EO11" s="70">
        <v>0</v>
      </c>
      <c r="EP11" s="70">
        <v>0</v>
      </c>
      <c r="EQ11" s="70">
        <v>0</v>
      </c>
      <c r="ER11" s="70">
        <v>0</v>
      </c>
      <c r="ES11" s="70">
        <v>122</v>
      </c>
      <c r="ET11" s="70">
        <v>0</v>
      </c>
      <c r="EU11" s="70">
        <v>0</v>
      </c>
      <c r="EV11" s="70">
        <v>0</v>
      </c>
      <c r="EW11" s="70">
        <v>0</v>
      </c>
      <c r="EX11" s="70">
        <v>0</v>
      </c>
      <c r="EY11" s="70">
        <v>0</v>
      </c>
      <c r="EZ11" s="70">
        <v>0</v>
      </c>
      <c r="FA11" s="70">
        <v>0</v>
      </c>
      <c r="FB11" s="70">
        <v>0</v>
      </c>
      <c r="FC11" s="70">
        <v>0</v>
      </c>
      <c r="FD11" s="70">
        <v>0</v>
      </c>
      <c r="FE11" s="70">
        <v>0</v>
      </c>
      <c r="FF11" s="70">
        <v>0</v>
      </c>
      <c r="FG11" s="70">
        <v>0</v>
      </c>
      <c r="FH11" s="70">
        <v>0</v>
      </c>
      <c r="FI11" s="70">
        <v>0</v>
      </c>
      <c r="FJ11" s="70">
        <v>0</v>
      </c>
      <c r="FK11" s="70">
        <v>1273025</v>
      </c>
    </row>
    <row r="12" spans="1:210" x14ac:dyDescent="0.35">
      <c r="A12" s="347" t="s">
        <v>552</v>
      </c>
      <c r="B12" s="67">
        <f t="shared" si="4"/>
        <v>3597727</v>
      </c>
      <c r="C12" s="67">
        <f t="shared" si="4"/>
        <v>0</v>
      </c>
      <c r="D12" s="67">
        <f t="shared" si="4"/>
        <v>618206</v>
      </c>
      <c r="E12" s="67">
        <f t="shared" si="4"/>
        <v>100891</v>
      </c>
      <c r="F12" s="67">
        <f t="shared" si="4"/>
        <v>46720</v>
      </c>
      <c r="G12" s="67">
        <f t="shared" si="4"/>
        <v>36834</v>
      </c>
      <c r="H12" s="67">
        <f t="shared" si="4"/>
        <v>771001</v>
      </c>
      <c r="I12" s="67">
        <f t="shared" si="4"/>
        <v>60599</v>
      </c>
      <c r="J12" s="67">
        <f t="shared" si="4"/>
        <v>11347</v>
      </c>
      <c r="K12" s="67">
        <f t="shared" si="4"/>
        <v>435670</v>
      </c>
      <c r="L12" s="67">
        <f t="shared" si="4"/>
        <v>257270</v>
      </c>
      <c r="M12" s="67">
        <f t="shared" si="4"/>
        <v>122170</v>
      </c>
      <c r="N12" s="67">
        <f t="shared" si="4"/>
        <v>23164</v>
      </c>
      <c r="O12" s="67">
        <f t="shared" si="4"/>
        <v>91656</v>
      </c>
      <c r="P12" s="67">
        <f t="shared" si="4"/>
        <v>188417</v>
      </c>
      <c r="Q12" s="67">
        <f t="shared" si="4"/>
        <v>44067</v>
      </c>
      <c r="R12" s="67">
        <f t="shared" si="5"/>
        <v>49942</v>
      </c>
      <c r="S12" s="67">
        <f t="shared" si="5"/>
        <v>428135</v>
      </c>
      <c r="T12" s="67">
        <f t="shared" si="5"/>
        <v>0</v>
      </c>
      <c r="U12" s="67">
        <f t="shared" si="5"/>
        <v>311638</v>
      </c>
      <c r="V12" s="67">
        <f t="shared" si="5"/>
        <v>58159</v>
      </c>
      <c r="W12" s="67">
        <f t="shared" si="5"/>
        <v>11454</v>
      </c>
      <c r="X12" s="67">
        <f t="shared" si="5"/>
        <v>117454</v>
      </c>
      <c r="Y12" s="67">
        <f t="shared" si="5"/>
        <v>161</v>
      </c>
      <c r="Z12" s="67">
        <f t="shared" si="5"/>
        <v>1664</v>
      </c>
      <c r="AA12" s="67">
        <f t="shared" si="5"/>
        <v>1429</v>
      </c>
      <c r="AB12" s="67">
        <f t="shared" si="5"/>
        <v>1428</v>
      </c>
      <c r="AC12" s="67">
        <f t="shared" si="5"/>
        <v>135</v>
      </c>
      <c r="AD12" s="67">
        <f t="shared" si="5"/>
        <v>244</v>
      </c>
      <c r="AE12" s="67">
        <f t="shared" si="5"/>
        <v>10495</v>
      </c>
      <c r="AF12" s="67">
        <f t="shared" si="5"/>
        <v>2826</v>
      </c>
      <c r="AG12" s="67">
        <f t="shared" si="5"/>
        <v>53</v>
      </c>
      <c r="AH12" s="67">
        <f t="shared" si="6"/>
        <v>49</v>
      </c>
      <c r="AI12" s="67">
        <f t="shared" si="6"/>
        <v>455</v>
      </c>
      <c r="AJ12" s="67">
        <f t="shared" si="6"/>
        <v>314</v>
      </c>
      <c r="AK12" s="67">
        <f t="shared" si="6"/>
        <v>206320</v>
      </c>
      <c r="AL12" s="67">
        <f t="shared" si="6"/>
        <v>0</v>
      </c>
      <c r="AM12" s="67">
        <f t="shared" si="6"/>
        <v>0</v>
      </c>
      <c r="AN12" s="67">
        <f t="shared" si="6"/>
        <v>0</v>
      </c>
      <c r="AO12" s="67">
        <f t="shared" si="6"/>
        <v>0</v>
      </c>
      <c r="AP12" s="67">
        <f t="shared" si="6"/>
        <v>0</v>
      </c>
      <c r="AQ12" s="67">
        <f t="shared" si="6"/>
        <v>0</v>
      </c>
      <c r="AR12" s="67">
        <f t="shared" si="6"/>
        <v>6226</v>
      </c>
      <c r="AS12" s="67">
        <f t="shared" si="6"/>
        <v>0</v>
      </c>
      <c r="AT12" s="67">
        <f t="shared" si="6"/>
        <v>0</v>
      </c>
      <c r="AU12" s="67">
        <f t="shared" si="6"/>
        <v>0</v>
      </c>
      <c r="AV12" s="67">
        <f t="shared" si="6"/>
        <v>0</v>
      </c>
      <c r="AW12" s="67">
        <f t="shared" si="6"/>
        <v>0</v>
      </c>
      <c r="AX12" s="67">
        <f t="shared" si="7"/>
        <v>0</v>
      </c>
      <c r="AY12" s="67">
        <f t="shared" si="7"/>
        <v>0</v>
      </c>
      <c r="AZ12" s="67">
        <f t="shared" si="7"/>
        <v>0</v>
      </c>
      <c r="BA12" s="67">
        <f t="shared" si="7"/>
        <v>0</v>
      </c>
      <c r="BB12" s="67">
        <f t="shared" si="7"/>
        <v>718</v>
      </c>
      <c r="BC12" s="67">
        <f t="shared" si="7"/>
        <v>3810991</v>
      </c>
      <c r="BD12" s="54"/>
      <c r="BE12" s="55" t="s">
        <v>18</v>
      </c>
      <c r="BF12" s="68">
        <v>2485880</v>
      </c>
      <c r="BG12" s="68">
        <v>0</v>
      </c>
      <c r="BH12" s="68">
        <v>450479</v>
      </c>
      <c r="BI12" s="68">
        <v>73734</v>
      </c>
      <c r="BJ12" s="68">
        <v>35692</v>
      </c>
      <c r="BK12" s="68">
        <v>36830</v>
      </c>
      <c r="BL12" s="68">
        <v>568356</v>
      </c>
      <c r="BM12" s="68">
        <v>37623</v>
      </c>
      <c r="BN12" s="68">
        <v>10127</v>
      </c>
      <c r="BO12" s="68">
        <v>333912</v>
      </c>
      <c r="BP12" s="68">
        <v>190374</v>
      </c>
      <c r="BQ12" s="68">
        <v>96090</v>
      </c>
      <c r="BR12" s="68">
        <v>19454</v>
      </c>
      <c r="BS12" s="68">
        <v>69934</v>
      </c>
      <c r="BT12" s="68">
        <v>132627</v>
      </c>
      <c r="BU12" s="68">
        <v>37895</v>
      </c>
      <c r="BV12" s="68">
        <v>43193</v>
      </c>
      <c r="BW12" s="68">
        <v>127960</v>
      </c>
      <c r="BX12" s="68">
        <v>0</v>
      </c>
      <c r="BY12" s="68">
        <v>221600</v>
      </c>
      <c r="BZ12" s="68">
        <v>58159</v>
      </c>
      <c r="CA12" s="68">
        <v>11454</v>
      </c>
      <c r="CB12" s="68">
        <v>117454</v>
      </c>
      <c r="CC12" s="68">
        <v>161</v>
      </c>
      <c r="CD12" s="68">
        <v>442</v>
      </c>
      <c r="CE12" s="68">
        <v>1429</v>
      </c>
      <c r="CF12" s="68">
        <v>1428</v>
      </c>
      <c r="CG12" s="68">
        <v>132</v>
      </c>
      <c r="CH12" s="68">
        <v>244</v>
      </c>
      <c r="CI12" s="68">
        <v>10495</v>
      </c>
      <c r="CJ12" s="68">
        <v>2826</v>
      </c>
      <c r="CK12" s="68">
        <v>53</v>
      </c>
      <c r="CL12" s="68">
        <v>49</v>
      </c>
      <c r="CM12" s="68">
        <v>455</v>
      </c>
      <c r="CN12" s="68">
        <v>314</v>
      </c>
      <c r="CO12" s="68">
        <v>205095</v>
      </c>
      <c r="CP12" s="68">
        <v>0</v>
      </c>
      <c r="CQ12" s="68">
        <v>0</v>
      </c>
      <c r="CR12" s="68">
        <v>0</v>
      </c>
      <c r="CS12" s="68">
        <v>0</v>
      </c>
      <c r="CT12" s="68">
        <v>0</v>
      </c>
      <c r="CU12" s="68">
        <v>0</v>
      </c>
      <c r="CV12" s="68">
        <v>6208</v>
      </c>
      <c r="CW12" s="68">
        <v>0</v>
      </c>
      <c r="CX12" s="68">
        <v>0</v>
      </c>
      <c r="CY12" s="68">
        <v>0</v>
      </c>
      <c r="CZ12" s="68">
        <v>0</v>
      </c>
      <c r="DA12" s="68">
        <v>0</v>
      </c>
      <c r="DB12" s="68">
        <v>0</v>
      </c>
      <c r="DC12" s="68">
        <v>0</v>
      </c>
      <c r="DD12" s="68">
        <v>0</v>
      </c>
      <c r="DE12" s="68">
        <v>0</v>
      </c>
      <c r="DF12" s="68">
        <v>702</v>
      </c>
      <c r="DG12" s="68">
        <v>2697885</v>
      </c>
      <c r="DH12" s="68"/>
      <c r="DI12" s="69" t="s">
        <v>18</v>
      </c>
      <c r="DJ12" s="70">
        <v>1111847</v>
      </c>
      <c r="DK12" s="70">
        <v>0</v>
      </c>
      <c r="DL12" s="70">
        <v>167727</v>
      </c>
      <c r="DM12" s="70">
        <v>27157</v>
      </c>
      <c r="DN12" s="70">
        <v>11028</v>
      </c>
      <c r="DO12" s="70">
        <v>4</v>
      </c>
      <c r="DP12" s="70">
        <v>202645</v>
      </c>
      <c r="DQ12" s="70">
        <v>22976</v>
      </c>
      <c r="DR12" s="70">
        <v>1220</v>
      </c>
      <c r="DS12" s="70">
        <v>101758</v>
      </c>
      <c r="DT12" s="70">
        <v>66896</v>
      </c>
      <c r="DU12" s="70">
        <v>26080</v>
      </c>
      <c r="DV12" s="70">
        <v>3710</v>
      </c>
      <c r="DW12" s="70">
        <v>21722</v>
      </c>
      <c r="DX12" s="70">
        <v>55790</v>
      </c>
      <c r="DY12" s="70">
        <v>6172</v>
      </c>
      <c r="DZ12" s="70">
        <v>6749</v>
      </c>
      <c r="EA12" s="70">
        <v>300175</v>
      </c>
      <c r="EB12" s="70">
        <v>0</v>
      </c>
      <c r="EC12" s="70">
        <v>90038</v>
      </c>
      <c r="ED12" s="70">
        <v>0</v>
      </c>
      <c r="EE12" s="70">
        <v>0</v>
      </c>
      <c r="EF12" s="70">
        <v>0</v>
      </c>
      <c r="EG12" s="70">
        <v>0</v>
      </c>
      <c r="EH12" s="70">
        <v>1222</v>
      </c>
      <c r="EI12" s="70">
        <v>0</v>
      </c>
      <c r="EJ12" s="70">
        <v>0</v>
      </c>
      <c r="EK12" s="70">
        <v>3</v>
      </c>
      <c r="EL12" s="70">
        <v>0</v>
      </c>
      <c r="EM12" s="70">
        <v>0</v>
      </c>
      <c r="EN12" s="70">
        <v>0</v>
      </c>
      <c r="EO12" s="70">
        <v>0</v>
      </c>
      <c r="EP12" s="70">
        <v>0</v>
      </c>
      <c r="EQ12" s="70">
        <v>0</v>
      </c>
      <c r="ER12" s="70">
        <v>0</v>
      </c>
      <c r="ES12" s="70">
        <v>1225</v>
      </c>
      <c r="ET12" s="70">
        <v>0</v>
      </c>
      <c r="EU12" s="70">
        <v>0</v>
      </c>
      <c r="EV12" s="70">
        <v>0</v>
      </c>
      <c r="EW12" s="70">
        <v>0</v>
      </c>
      <c r="EX12" s="70">
        <v>0</v>
      </c>
      <c r="EY12" s="70">
        <v>0</v>
      </c>
      <c r="EZ12" s="70">
        <v>18</v>
      </c>
      <c r="FA12" s="70">
        <v>0</v>
      </c>
      <c r="FB12" s="70">
        <v>0</v>
      </c>
      <c r="FC12" s="70">
        <v>0</v>
      </c>
      <c r="FD12" s="70">
        <v>0</v>
      </c>
      <c r="FE12" s="70">
        <v>0</v>
      </c>
      <c r="FF12" s="70">
        <v>0</v>
      </c>
      <c r="FG12" s="70">
        <v>0</v>
      </c>
      <c r="FH12" s="70">
        <v>0</v>
      </c>
      <c r="FI12" s="70">
        <v>0</v>
      </c>
      <c r="FJ12" s="70">
        <v>16</v>
      </c>
      <c r="FK12" s="70">
        <v>1113106</v>
      </c>
    </row>
    <row r="13" spans="1:210" x14ac:dyDescent="0.35">
      <c r="A13" s="347" t="s">
        <v>553</v>
      </c>
      <c r="B13" s="67">
        <f t="shared" si="4"/>
        <v>4080482</v>
      </c>
      <c r="C13" s="67">
        <f t="shared" si="4"/>
        <v>274896</v>
      </c>
      <c r="D13" s="67">
        <f t="shared" si="4"/>
        <v>73633</v>
      </c>
      <c r="E13" s="67">
        <f t="shared" si="4"/>
        <v>39518</v>
      </c>
      <c r="F13" s="67">
        <f t="shared" si="4"/>
        <v>40139</v>
      </c>
      <c r="G13" s="67">
        <f t="shared" si="4"/>
        <v>67930</v>
      </c>
      <c r="H13" s="67">
        <f t="shared" si="4"/>
        <v>261795</v>
      </c>
      <c r="I13" s="67">
        <f t="shared" si="4"/>
        <v>57313</v>
      </c>
      <c r="J13" s="67">
        <f t="shared" si="4"/>
        <v>21665</v>
      </c>
      <c r="K13" s="67">
        <f t="shared" si="4"/>
        <v>57081</v>
      </c>
      <c r="L13" s="67">
        <f t="shared" si="4"/>
        <v>144099</v>
      </c>
      <c r="M13" s="67">
        <f t="shared" si="4"/>
        <v>227334</v>
      </c>
      <c r="N13" s="67">
        <f t="shared" si="4"/>
        <v>16794</v>
      </c>
      <c r="O13" s="67">
        <f t="shared" si="4"/>
        <v>25108</v>
      </c>
      <c r="P13" s="67">
        <f t="shared" si="4"/>
        <v>599850</v>
      </c>
      <c r="Q13" s="67">
        <f t="shared" si="4"/>
        <v>98289</v>
      </c>
      <c r="R13" s="67">
        <f t="shared" si="5"/>
        <v>205008</v>
      </c>
      <c r="S13" s="67">
        <f t="shared" si="5"/>
        <v>1975987</v>
      </c>
      <c r="T13" s="67">
        <f t="shared" si="5"/>
        <v>55737</v>
      </c>
      <c r="U13" s="67">
        <f t="shared" si="5"/>
        <v>113202</v>
      </c>
      <c r="V13" s="67">
        <f t="shared" si="5"/>
        <v>381677</v>
      </c>
      <c r="W13" s="67">
        <f t="shared" si="5"/>
        <v>70550</v>
      </c>
      <c r="X13" s="67">
        <f t="shared" si="5"/>
        <v>776587</v>
      </c>
      <c r="Y13" s="67">
        <f t="shared" si="5"/>
        <v>86710</v>
      </c>
      <c r="Z13" s="67">
        <f t="shared" si="5"/>
        <v>182410</v>
      </c>
      <c r="AA13" s="67">
        <f t="shared" si="5"/>
        <v>20284</v>
      </c>
      <c r="AB13" s="67">
        <f t="shared" si="5"/>
        <v>6237</v>
      </c>
      <c r="AC13" s="67">
        <f t="shared" si="5"/>
        <v>5873</v>
      </c>
      <c r="AD13" s="67">
        <f t="shared" si="5"/>
        <v>41480</v>
      </c>
      <c r="AE13" s="67">
        <f t="shared" si="5"/>
        <v>124822</v>
      </c>
      <c r="AF13" s="67">
        <f t="shared" si="5"/>
        <v>24266</v>
      </c>
      <c r="AG13" s="67">
        <f t="shared" si="5"/>
        <v>21058</v>
      </c>
      <c r="AH13" s="67">
        <f t="shared" si="6"/>
        <v>5484</v>
      </c>
      <c r="AI13" s="67">
        <f t="shared" si="6"/>
        <v>10228</v>
      </c>
      <c r="AJ13" s="67">
        <f t="shared" si="6"/>
        <v>21117</v>
      </c>
      <c r="AK13" s="67">
        <f t="shared" si="6"/>
        <v>1778783</v>
      </c>
      <c r="AL13" s="67">
        <f t="shared" si="6"/>
        <v>83652</v>
      </c>
      <c r="AM13" s="67">
        <f t="shared" si="6"/>
        <v>16835</v>
      </c>
      <c r="AN13" s="67">
        <f t="shared" si="6"/>
        <v>32367</v>
      </c>
      <c r="AO13" s="67">
        <f t="shared" si="6"/>
        <v>316964</v>
      </c>
      <c r="AP13" s="67">
        <f t="shared" si="6"/>
        <v>153541</v>
      </c>
      <c r="AQ13" s="67">
        <f t="shared" si="6"/>
        <v>312286</v>
      </c>
      <c r="AR13" s="67">
        <f t="shared" si="6"/>
        <v>14794</v>
      </c>
      <c r="AS13" s="67">
        <f t="shared" si="6"/>
        <v>907508</v>
      </c>
      <c r="AT13" s="67">
        <f t="shared" si="6"/>
        <v>1180641</v>
      </c>
      <c r="AU13" s="67">
        <f t="shared" si="6"/>
        <v>153194</v>
      </c>
      <c r="AV13" s="67">
        <f t="shared" si="6"/>
        <v>199581</v>
      </c>
      <c r="AW13" s="67">
        <f t="shared" si="6"/>
        <v>106534</v>
      </c>
      <c r="AX13" s="67">
        <f t="shared" si="7"/>
        <v>1394454</v>
      </c>
      <c r="AY13" s="67">
        <f t="shared" si="7"/>
        <v>5598</v>
      </c>
      <c r="AZ13" s="67">
        <f t="shared" si="7"/>
        <v>3412</v>
      </c>
      <c r="BA13" s="67">
        <f t="shared" si="7"/>
        <v>19846</v>
      </c>
      <c r="BB13" s="67">
        <f t="shared" si="7"/>
        <v>60245</v>
      </c>
      <c r="BC13" s="67">
        <f t="shared" si="7"/>
        <v>11095613</v>
      </c>
      <c r="BD13" s="54"/>
      <c r="BE13" s="55" t="s">
        <v>19</v>
      </c>
      <c r="BF13" s="68">
        <v>1613779</v>
      </c>
      <c r="BG13" s="68">
        <v>261548</v>
      </c>
      <c r="BH13" s="68">
        <v>56204</v>
      </c>
      <c r="BI13" s="68">
        <v>32839</v>
      </c>
      <c r="BJ13" s="68">
        <v>30138</v>
      </c>
      <c r="BK13" s="68">
        <v>57410</v>
      </c>
      <c r="BL13" s="68">
        <v>168524</v>
      </c>
      <c r="BM13" s="68">
        <v>39303</v>
      </c>
      <c r="BN13" s="68">
        <v>1167</v>
      </c>
      <c r="BO13" s="68">
        <v>31286</v>
      </c>
      <c r="BP13" s="68">
        <v>92892</v>
      </c>
      <c r="BQ13" s="68">
        <v>159041</v>
      </c>
      <c r="BR13" s="68">
        <v>14083</v>
      </c>
      <c r="BS13" s="68">
        <v>19585</v>
      </c>
      <c r="BT13" s="68">
        <v>394822</v>
      </c>
      <c r="BU13" s="68">
        <v>72412</v>
      </c>
      <c r="BV13" s="68">
        <v>133123</v>
      </c>
      <c r="BW13" s="68">
        <v>170143</v>
      </c>
      <c r="BX13" s="68">
        <v>54084</v>
      </c>
      <c r="BY13" s="68">
        <v>86723</v>
      </c>
      <c r="BZ13" s="68">
        <v>381677</v>
      </c>
      <c r="CA13" s="68">
        <v>70519</v>
      </c>
      <c r="CB13" s="68">
        <v>774632</v>
      </c>
      <c r="CC13" s="68">
        <v>82338</v>
      </c>
      <c r="CD13" s="68">
        <v>58859</v>
      </c>
      <c r="CE13" s="68">
        <v>19562</v>
      </c>
      <c r="CF13" s="68">
        <v>5969</v>
      </c>
      <c r="CG13" s="68">
        <v>4588</v>
      </c>
      <c r="CH13" s="68">
        <v>41480</v>
      </c>
      <c r="CI13" s="68">
        <v>123113</v>
      </c>
      <c r="CJ13" s="68">
        <v>24091</v>
      </c>
      <c r="CK13" s="68">
        <v>21058</v>
      </c>
      <c r="CL13" s="68">
        <v>5048</v>
      </c>
      <c r="CM13" s="68">
        <v>10228</v>
      </c>
      <c r="CN13" s="68">
        <v>20508</v>
      </c>
      <c r="CO13" s="68">
        <v>1643670</v>
      </c>
      <c r="CP13" s="68">
        <v>80433</v>
      </c>
      <c r="CQ13" s="68">
        <v>16758</v>
      </c>
      <c r="CR13" s="68">
        <v>32169</v>
      </c>
      <c r="CS13" s="68">
        <v>316964</v>
      </c>
      <c r="CT13" s="68">
        <v>153541</v>
      </c>
      <c r="CU13" s="68">
        <v>306721</v>
      </c>
      <c r="CV13" s="68">
        <v>14701</v>
      </c>
      <c r="CW13" s="68">
        <v>795316</v>
      </c>
      <c r="CX13" s="68">
        <v>626252</v>
      </c>
      <c r="CY13" s="68">
        <v>151447</v>
      </c>
      <c r="CZ13" s="68">
        <v>154727</v>
      </c>
      <c r="DA13" s="68">
        <v>26573</v>
      </c>
      <c r="DB13" s="68">
        <v>706495</v>
      </c>
      <c r="DC13" s="68">
        <v>5588</v>
      </c>
      <c r="DD13" s="68">
        <v>3412</v>
      </c>
      <c r="DE13" s="68">
        <v>19654</v>
      </c>
      <c r="DF13" s="68">
        <v>57195</v>
      </c>
      <c r="DG13" s="68">
        <v>6986943</v>
      </c>
      <c r="DH13" s="68"/>
      <c r="DI13" s="69" t="s">
        <v>19</v>
      </c>
      <c r="DJ13" s="70">
        <v>2466703</v>
      </c>
      <c r="DK13" s="70">
        <v>13348</v>
      </c>
      <c r="DL13" s="70">
        <v>17429</v>
      </c>
      <c r="DM13" s="70">
        <v>6679</v>
      </c>
      <c r="DN13" s="70">
        <v>10001</v>
      </c>
      <c r="DO13" s="70">
        <v>10520</v>
      </c>
      <c r="DP13" s="70">
        <v>93271</v>
      </c>
      <c r="DQ13" s="70">
        <v>18010</v>
      </c>
      <c r="DR13" s="70">
        <v>20498</v>
      </c>
      <c r="DS13" s="70">
        <v>25795</v>
      </c>
      <c r="DT13" s="70">
        <v>51207</v>
      </c>
      <c r="DU13" s="70">
        <v>68293</v>
      </c>
      <c r="DV13" s="70">
        <v>2711</v>
      </c>
      <c r="DW13" s="70">
        <v>5523</v>
      </c>
      <c r="DX13" s="70">
        <v>205028</v>
      </c>
      <c r="DY13" s="70">
        <v>25877</v>
      </c>
      <c r="DZ13" s="70">
        <v>71885</v>
      </c>
      <c r="EA13" s="70">
        <v>1805844</v>
      </c>
      <c r="EB13" s="70">
        <v>1653</v>
      </c>
      <c r="EC13" s="70">
        <v>26479</v>
      </c>
      <c r="ED13" s="70">
        <v>0</v>
      </c>
      <c r="EE13" s="70">
        <v>31</v>
      </c>
      <c r="EF13" s="70">
        <v>1955</v>
      </c>
      <c r="EG13" s="70">
        <v>4372</v>
      </c>
      <c r="EH13" s="70">
        <v>123551</v>
      </c>
      <c r="EI13" s="70">
        <v>722</v>
      </c>
      <c r="EJ13" s="70">
        <v>268</v>
      </c>
      <c r="EK13" s="70">
        <v>1285</v>
      </c>
      <c r="EL13" s="70">
        <v>0</v>
      </c>
      <c r="EM13" s="70">
        <v>1709</v>
      </c>
      <c r="EN13" s="70">
        <v>175</v>
      </c>
      <c r="EO13" s="70">
        <v>0</v>
      </c>
      <c r="EP13" s="70">
        <v>436</v>
      </c>
      <c r="EQ13" s="70">
        <v>0</v>
      </c>
      <c r="ER13" s="70">
        <v>609</v>
      </c>
      <c r="ES13" s="70">
        <v>135113</v>
      </c>
      <c r="ET13" s="70">
        <v>3219</v>
      </c>
      <c r="EU13" s="70">
        <v>77</v>
      </c>
      <c r="EV13" s="70">
        <v>198</v>
      </c>
      <c r="EW13" s="70">
        <v>0</v>
      </c>
      <c r="EX13" s="70">
        <v>0</v>
      </c>
      <c r="EY13" s="70">
        <v>5565</v>
      </c>
      <c r="EZ13" s="70">
        <v>93</v>
      </c>
      <c r="FA13" s="70">
        <v>112192</v>
      </c>
      <c r="FB13" s="70">
        <v>554389</v>
      </c>
      <c r="FC13" s="70">
        <v>1747</v>
      </c>
      <c r="FD13" s="70">
        <v>44854</v>
      </c>
      <c r="FE13" s="70">
        <v>79961</v>
      </c>
      <c r="FF13" s="70">
        <v>687959</v>
      </c>
      <c r="FG13" s="70">
        <v>10</v>
      </c>
      <c r="FH13" s="70">
        <v>0</v>
      </c>
      <c r="FI13" s="70">
        <v>192</v>
      </c>
      <c r="FJ13" s="70">
        <v>3050</v>
      </c>
      <c r="FK13" s="70">
        <v>4108670</v>
      </c>
    </row>
    <row r="14" spans="1:210" x14ac:dyDescent="0.35">
      <c r="A14" s="347" t="s">
        <v>554</v>
      </c>
      <c r="B14" s="67">
        <f t="shared" si="4"/>
        <v>2022997</v>
      </c>
      <c r="C14" s="67">
        <f t="shared" si="4"/>
        <v>10310</v>
      </c>
      <c r="D14" s="67">
        <f t="shared" si="4"/>
        <v>6913</v>
      </c>
      <c r="E14" s="67">
        <f t="shared" si="4"/>
        <v>2698</v>
      </c>
      <c r="F14" s="67">
        <f t="shared" si="4"/>
        <v>3463</v>
      </c>
      <c r="G14" s="67">
        <f t="shared" si="4"/>
        <v>16111</v>
      </c>
      <c r="H14" s="67">
        <f t="shared" si="4"/>
        <v>40311</v>
      </c>
      <c r="I14" s="67">
        <f t="shared" si="4"/>
        <v>7883</v>
      </c>
      <c r="J14" s="67">
        <f t="shared" si="4"/>
        <v>4338</v>
      </c>
      <c r="K14" s="67">
        <f t="shared" si="4"/>
        <v>15393</v>
      </c>
      <c r="L14" s="67">
        <f t="shared" si="4"/>
        <v>9842</v>
      </c>
      <c r="M14" s="67">
        <f t="shared" si="4"/>
        <v>54943</v>
      </c>
      <c r="N14" s="67">
        <f t="shared" si="4"/>
        <v>5171</v>
      </c>
      <c r="O14" s="67">
        <f t="shared" si="4"/>
        <v>11275</v>
      </c>
      <c r="P14" s="67">
        <f t="shared" si="4"/>
        <v>286776</v>
      </c>
      <c r="Q14" s="67">
        <f t="shared" si="4"/>
        <v>45264</v>
      </c>
      <c r="R14" s="67">
        <f t="shared" si="5"/>
        <v>59201</v>
      </c>
      <c r="S14" s="67">
        <f t="shared" si="5"/>
        <v>1408192</v>
      </c>
      <c r="T14" s="67">
        <f t="shared" si="5"/>
        <v>1878</v>
      </c>
      <c r="U14" s="67">
        <f t="shared" si="5"/>
        <v>43345</v>
      </c>
      <c r="V14" s="67">
        <f t="shared" si="5"/>
        <v>30477</v>
      </c>
      <c r="W14" s="67">
        <f t="shared" si="5"/>
        <v>5481</v>
      </c>
      <c r="X14" s="67">
        <f t="shared" si="5"/>
        <v>152668</v>
      </c>
      <c r="Y14" s="67">
        <f t="shared" si="5"/>
        <v>12762</v>
      </c>
      <c r="Z14" s="67">
        <f t="shared" si="5"/>
        <v>104420</v>
      </c>
      <c r="AA14" s="67">
        <f t="shared" si="5"/>
        <v>3302</v>
      </c>
      <c r="AB14" s="67">
        <f t="shared" si="5"/>
        <v>2205</v>
      </c>
      <c r="AC14" s="67">
        <f t="shared" si="5"/>
        <v>489</v>
      </c>
      <c r="AD14" s="67">
        <f t="shared" si="5"/>
        <v>43718</v>
      </c>
      <c r="AE14" s="67">
        <f t="shared" si="5"/>
        <v>46832</v>
      </c>
      <c r="AF14" s="67">
        <f t="shared" si="5"/>
        <v>9251</v>
      </c>
      <c r="AG14" s="67">
        <f t="shared" si="5"/>
        <v>5815</v>
      </c>
      <c r="AH14" s="67">
        <f t="shared" si="6"/>
        <v>1384</v>
      </c>
      <c r="AI14" s="67">
        <f t="shared" si="6"/>
        <v>1050</v>
      </c>
      <c r="AJ14" s="67">
        <f t="shared" si="6"/>
        <v>2898</v>
      </c>
      <c r="AK14" s="67">
        <f t="shared" si="6"/>
        <v>422752</v>
      </c>
      <c r="AL14" s="67">
        <f t="shared" si="6"/>
        <v>4895</v>
      </c>
      <c r="AM14" s="67">
        <f t="shared" si="6"/>
        <v>994</v>
      </c>
      <c r="AN14" s="67">
        <f t="shared" si="6"/>
        <v>2227</v>
      </c>
      <c r="AO14" s="67">
        <f t="shared" si="6"/>
        <v>88848</v>
      </c>
      <c r="AP14" s="67">
        <f t="shared" si="6"/>
        <v>20072</v>
      </c>
      <c r="AQ14" s="67">
        <f t="shared" si="6"/>
        <v>30397</v>
      </c>
      <c r="AR14" s="67">
        <f t="shared" si="6"/>
        <v>1245</v>
      </c>
      <c r="AS14" s="67">
        <f t="shared" si="6"/>
        <v>583687</v>
      </c>
      <c r="AT14" s="67">
        <f t="shared" si="6"/>
        <v>638765</v>
      </c>
      <c r="AU14" s="67">
        <f t="shared" si="6"/>
        <v>5150</v>
      </c>
      <c r="AV14" s="67">
        <f t="shared" si="6"/>
        <v>110772</v>
      </c>
      <c r="AW14" s="67">
        <f t="shared" si="6"/>
        <v>3790</v>
      </c>
      <c r="AX14" s="67">
        <f t="shared" si="7"/>
        <v>24485</v>
      </c>
      <c r="AY14" s="67">
        <f t="shared" si="7"/>
        <v>28702</v>
      </c>
      <c r="AZ14" s="67">
        <f t="shared" si="7"/>
        <v>1354</v>
      </c>
      <c r="BA14" s="67">
        <f t="shared" si="7"/>
        <v>2340</v>
      </c>
      <c r="BB14" s="67">
        <f t="shared" si="7"/>
        <v>7072</v>
      </c>
      <c r="BC14" s="67">
        <f t="shared" si="7"/>
        <v>4010854</v>
      </c>
      <c r="BD14" s="54"/>
      <c r="BE14" s="55" t="s">
        <v>20</v>
      </c>
      <c r="BF14" s="68">
        <v>411237</v>
      </c>
      <c r="BG14" s="68">
        <v>9373</v>
      </c>
      <c r="BH14" s="68">
        <v>5361</v>
      </c>
      <c r="BI14" s="68">
        <v>2135</v>
      </c>
      <c r="BJ14" s="68">
        <v>2579</v>
      </c>
      <c r="BK14" s="68">
        <v>13874</v>
      </c>
      <c r="BL14" s="68">
        <v>28558</v>
      </c>
      <c r="BM14" s="68">
        <v>5110</v>
      </c>
      <c r="BN14" s="68">
        <v>157</v>
      </c>
      <c r="BO14" s="68">
        <v>6303</v>
      </c>
      <c r="BP14" s="68">
        <v>4274</v>
      </c>
      <c r="BQ14" s="68">
        <v>39147</v>
      </c>
      <c r="BR14" s="68">
        <v>4327</v>
      </c>
      <c r="BS14" s="68">
        <v>8454</v>
      </c>
      <c r="BT14" s="68">
        <v>184648</v>
      </c>
      <c r="BU14" s="68">
        <v>29391</v>
      </c>
      <c r="BV14" s="68">
        <v>40986</v>
      </c>
      <c r="BW14" s="68">
        <v>22413</v>
      </c>
      <c r="BX14" s="68">
        <v>1302</v>
      </c>
      <c r="BY14" s="68">
        <v>12218</v>
      </c>
      <c r="BZ14" s="68">
        <v>30477</v>
      </c>
      <c r="CA14" s="68">
        <v>5475</v>
      </c>
      <c r="CB14" s="68">
        <v>152309</v>
      </c>
      <c r="CC14" s="68">
        <v>12167</v>
      </c>
      <c r="CD14" s="68">
        <v>20884</v>
      </c>
      <c r="CE14" s="68">
        <v>3057</v>
      </c>
      <c r="CF14" s="68">
        <v>2060</v>
      </c>
      <c r="CG14" s="68">
        <v>205</v>
      </c>
      <c r="CH14" s="68">
        <v>43718</v>
      </c>
      <c r="CI14" s="68">
        <v>46126</v>
      </c>
      <c r="CJ14" s="68">
        <v>8947</v>
      </c>
      <c r="CK14" s="68">
        <v>5815</v>
      </c>
      <c r="CL14" s="68">
        <v>1290</v>
      </c>
      <c r="CM14" s="68">
        <v>1050</v>
      </c>
      <c r="CN14" s="68">
        <v>2858</v>
      </c>
      <c r="CO14" s="68">
        <v>336438</v>
      </c>
      <c r="CP14" s="68">
        <v>4711</v>
      </c>
      <c r="CQ14" s="68">
        <v>992</v>
      </c>
      <c r="CR14" s="68">
        <v>2175</v>
      </c>
      <c r="CS14" s="68">
        <v>88848</v>
      </c>
      <c r="CT14" s="68">
        <v>20072</v>
      </c>
      <c r="CU14" s="68">
        <v>27349</v>
      </c>
      <c r="CV14" s="68">
        <v>1240</v>
      </c>
      <c r="CW14" s="68">
        <v>508515</v>
      </c>
      <c r="CX14" s="68">
        <v>265087</v>
      </c>
      <c r="CY14" s="68">
        <v>4840</v>
      </c>
      <c r="CZ14" s="68">
        <v>84542</v>
      </c>
      <c r="DA14" s="68">
        <v>596</v>
      </c>
      <c r="DB14" s="68">
        <v>23470</v>
      </c>
      <c r="DC14" s="68">
        <v>28702</v>
      </c>
      <c r="DD14" s="68">
        <v>1354</v>
      </c>
      <c r="DE14" s="68">
        <v>1799</v>
      </c>
      <c r="DF14" s="68">
        <v>5334</v>
      </c>
      <c r="DG14" s="68">
        <v>1826674</v>
      </c>
      <c r="DH14" s="68"/>
      <c r="DI14" s="69" t="s">
        <v>20</v>
      </c>
      <c r="DJ14" s="70">
        <v>1611760</v>
      </c>
      <c r="DK14" s="70">
        <v>937</v>
      </c>
      <c r="DL14" s="70">
        <v>1552</v>
      </c>
      <c r="DM14" s="70">
        <v>563</v>
      </c>
      <c r="DN14" s="70">
        <v>884</v>
      </c>
      <c r="DO14" s="70">
        <v>2237</v>
      </c>
      <c r="DP14" s="70">
        <v>11753</v>
      </c>
      <c r="DQ14" s="70">
        <v>2773</v>
      </c>
      <c r="DR14" s="70">
        <v>4181</v>
      </c>
      <c r="DS14" s="70">
        <v>9090</v>
      </c>
      <c r="DT14" s="70">
        <v>5568</v>
      </c>
      <c r="DU14" s="70">
        <v>15796</v>
      </c>
      <c r="DV14" s="70">
        <v>844</v>
      </c>
      <c r="DW14" s="70">
        <v>2821</v>
      </c>
      <c r="DX14" s="70">
        <v>102128</v>
      </c>
      <c r="DY14" s="70">
        <v>15873</v>
      </c>
      <c r="DZ14" s="70">
        <v>18215</v>
      </c>
      <c r="EA14" s="70">
        <v>1385779</v>
      </c>
      <c r="EB14" s="70">
        <v>576</v>
      </c>
      <c r="EC14" s="70">
        <v>31127</v>
      </c>
      <c r="ED14" s="70">
        <v>0</v>
      </c>
      <c r="EE14" s="70">
        <v>6</v>
      </c>
      <c r="EF14" s="70">
        <v>359</v>
      </c>
      <c r="EG14" s="70">
        <v>595</v>
      </c>
      <c r="EH14" s="70">
        <v>83536</v>
      </c>
      <c r="EI14" s="70">
        <v>245</v>
      </c>
      <c r="EJ14" s="70">
        <v>145</v>
      </c>
      <c r="EK14" s="70">
        <v>284</v>
      </c>
      <c r="EL14" s="70">
        <v>0</v>
      </c>
      <c r="EM14" s="70">
        <v>706</v>
      </c>
      <c r="EN14" s="70">
        <v>304</v>
      </c>
      <c r="EO14" s="70">
        <v>0</v>
      </c>
      <c r="EP14" s="70">
        <v>94</v>
      </c>
      <c r="EQ14" s="70">
        <v>0</v>
      </c>
      <c r="ER14" s="70">
        <v>40</v>
      </c>
      <c r="ES14" s="70">
        <v>86314</v>
      </c>
      <c r="ET14" s="70">
        <v>184</v>
      </c>
      <c r="EU14" s="70">
        <v>2</v>
      </c>
      <c r="EV14" s="70">
        <v>52</v>
      </c>
      <c r="EW14" s="70">
        <v>0</v>
      </c>
      <c r="EX14" s="70">
        <v>0</v>
      </c>
      <c r="EY14" s="70">
        <v>3048</v>
      </c>
      <c r="EZ14" s="70">
        <v>5</v>
      </c>
      <c r="FA14" s="70">
        <v>75172</v>
      </c>
      <c r="FB14" s="70">
        <v>373678</v>
      </c>
      <c r="FC14" s="70">
        <v>310</v>
      </c>
      <c r="FD14" s="70">
        <v>26230</v>
      </c>
      <c r="FE14" s="70">
        <v>3194</v>
      </c>
      <c r="FF14" s="70">
        <v>1015</v>
      </c>
      <c r="FG14" s="70">
        <v>0</v>
      </c>
      <c r="FH14" s="70">
        <v>0</v>
      </c>
      <c r="FI14" s="70">
        <v>541</v>
      </c>
      <c r="FJ14" s="70">
        <v>1738</v>
      </c>
      <c r="FK14" s="70">
        <v>2184180</v>
      </c>
    </row>
    <row r="15" spans="1:210" x14ac:dyDescent="0.35">
      <c r="A15" s="347" t="s">
        <v>555</v>
      </c>
      <c r="B15" s="67">
        <f t="shared" si="4"/>
        <v>1480952</v>
      </c>
      <c r="C15" s="67">
        <f t="shared" si="4"/>
        <v>28034</v>
      </c>
      <c r="D15" s="67">
        <f t="shared" si="4"/>
        <v>7915</v>
      </c>
      <c r="E15" s="67">
        <f t="shared" si="4"/>
        <v>10433</v>
      </c>
      <c r="F15" s="67">
        <f t="shared" si="4"/>
        <v>9441</v>
      </c>
      <c r="G15" s="67">
        <f t="shared" si="4"/>
        <v>1593</v>
      </c>
      <c r="H15" s="67">
        <f t="shared" si="4"/>
        <v>182486</v>
      </c>
      <c r="I15" s="67">
        <f t="shared" si="4"/>
        <v>198074</v>
      </c>
      <c r="J15" s="67">
        <f t="shared" si="4"/>
        <v>604</v>
      </c>
      <c r="K15" s="67">
        <f t="shared" si="4"/>
        <v>32570</v>
      </c>
      <c r="L15" s="67">
        <f t="shared" si="4"/>
        <v>379296</v>
      </c>
      <c r="M15" s="67">
        <f t="shared" si="4"/>
        <v>50038</v>
      </c>
      <c r="N15" s="67">
        <f t="shared" si="4"/>
        <v>440552</v>
      </c>
      <c r="O15" s="67">
        <f t="shared" si="4"/>
        <v>2122</v>
      </c>
      <c r="P15" s="67">
        <f t="shared" si="4"/>
        <v>14217</v>
      </c>
      <c r="Q15" s="67">
        <f t="shared" si="4"/>
        <v>2151</v>
      </c>
      <c r="R15" s="67">
        <f t="shared" si="5"/>
        <v>885</v>
      </c>
      <c r="S15" s="67">
        <f t="shared" si="5"/>
        <v>35274</v>
      </c>
      <c r="T15" s="67">
        <f t="shared" si="5"/>
        <v>762</v>
      </c>
      <c r="U15" s="67">
        <f t="shared" si="5"/>
        <v>112539</v>
      </c>
      <c r="V15" s="67">
        <f t="shared" si="5"/>
        <v>577546</v>
      </c>
      <c r="W15" s="67">
        <f t="shared" si="5"/>
        <v>4377</v>
      </c>
      <c r="X15" s="67">
        <f t="shared" si="5"/>
        <v>29552</v>
      </c>
      <c r="Y15" s="67">
        <f t="shared" si="5"/>
        <v>1986</v>
      </c>
      <c r="Z15" s="67">
        <f t="shared" si="5"/>
        <v>5233</v>
      </c>
      <c r="AA15" s="67">
        <f t="shared" si="5"/>
        <v>1669</v>
      </c>
      <c r="AB15" s="67">
        <f t="shared" si="5"/>
        <v>9991</v>
      </c>
      <c r="AC15" s="67">
        <f t="shared" si="5"/>
        <v>2784</v>
      </c>
      <c r="AD15" s="67">
        <f t="shared" si="5"/>
        <v>291</v>
      </c>
      <c r="AE15" s="67">
        <f t="shared" si="5"/>
        <v>60707</v>
      </c>
      <c r="AF15" s="67">
        <f t="shared" si="5"/>
        <v>10135</v>
      </c>
      <c r="AG15" s="67">
        <f t="shared" si="5"/>
        <v>12277</v>
      </c>
      <c r="AH15" s="67">
        <f t="shared" si="6"/>
        <v>36805</v>
      </c>
      <c r="AI15" s="67">
        <f t="shared" si="6"/>
        <v>12305</v>
      </c>
      <c r="AJ15" s="67">
        <f t="shared" si="6"/>
        <v>63765</v>
      </c>
      <c r="AK15" s="67">
        <f t="shared" si="6"/>
        <v>829423</v>
      </c>
      <c r="AL15" s="67">
        <f t="shared" si="6"/>
        <v>1518</v>
      </c>
      <c r="AM15" s="67">
        <f t="shared" si="6"/>
        <v>105</v>
      </c>
      <c r="AN15" s="67">
        <f t="shared" si="6"/>
        <v>863</v>
      </c>
      <c r="AO15" s="67">
        <f t="shared" si="6"/>
        <v>24593</v>
      </c>
      <c r="AP15" s="67">
        <f t="shared" si="6"/>
        <v>586</v>
      </c>
      <c r="AQ15" s="67">
        <f t="shared" si="6"/>
        <v>2288</v>
      </c>
      <c r="AR15" s="67">
        <f t="shared" si="6"/>
        <v>10071</v>
      </c>
      <c r="AS15" s="67">
        <f t="shared" si="6"/>
        <v>2575</v>
      </c>
      <c r="AT15" s="67">
        <f t="shared" si="6"/>
        <v>19999</v>
      </c>
      <c r="AU15" s="67">
        <f t="shared" si="6"/>
        <v>60621</v>
      </c>
      <c r="AV15" s="67">
        <f t="shared" si="6"/>
        <v>742</v>
      </c>
      <c r="AW15" s="67">
        <f t="shared" si="6"/>
        <v>11</v>
      </c>
      <c r="AX15" s="67">
        <f t="shared" si="7"/>
        <v>2968</v>
      </c>
      <c r="AY15" s="67">
        <f t="shared" si="7"/>
        <v>164</v>
      </c>
      <c r="AZ15" s="67">
        <f t="shared" si="7"/>
        <v>53</v>
      </c>
      <c r="BA15" s="67">
        <f t="shared" si="7"/>
        <v>56</v>
      </c>
      <c r="BB15" s="67">
        <f t="shared" si="7"/>
        <v>4861</v>
      </c>
      <c r="BC15" s="67">
        <f t="shared" si="7"/>
        <v>2470483</v>
      </c>
      <c r="BD15" s="54"/>
      <c r="BE15" s="55" t="s">
        <v>21</v>
      </c>
      <c r="BF15" s="68">
        <v>1114561</v>
      </c>
      <c r="BG15" s="68">
        <v>25535</v>
      </c>
      <c r="BH15" s="68">
        <v>5671</v>
      </c>
      <c r="BI15" s="68">
        <v>7783</v>
      </c>
      <c r="BJ15" s="68">
        <v>7687</v>
      </c>
      <c r="BK15" s="68">
        <v>1583</v>
      </c>
      <c r="BL15" s="68">
        <v>119688</v>
      </c>
      <c r="BM15" s="68">
        <v>129394</v>
      </c>
      <c r="BN15" s="68">
        <v>561</v>
      </c>
      <c r="BO15" s="68">
        <v>8177</v>
      </c>
      <c r="BP15" s="68">
        <v>262366</v>
      </c>
      <c r="BQ15" s="68">
        <v>21840</v>
      </c>
      <c r="BR15" s="68">
        <v>409916</v>
      </c>
      <c r="BS15" s="68">
        <v>1933</v>
      </c>
      <c r="BT15" s="68">
        <v>11317</v>
      </c>
      <c r="BU15" s="68">
        <v>1963</v>
      </c>
      <c r="BV15" s="68">
        <v>845</v>
      </c>
      <c r="BW15" s="68">
        <v>23796</v>
      </c>
      <c r="BX15" s="68">
        <v>518</v>
      </c>
      <c r="BY15" s="68">
        <v>99523</v>
      </c>
      <c r="BZ15" s="68">
        <v>577546</v>
      </c>
      <c r="CA15" s="68">
        <v>4377</v>
      </c>
      <c r="CB15" s="68">
        <v>29552</v>
      </c>
      <c r="CC15" s="68">
        <v>1972</v>
      </c>
      <c r="CD15" s="68">
        <v>3110</v>
      </c>
      <c r="CE15" s="68">
        <v>1669</v>
      </c>
      <c r="CF15" s="68">
        <v>9990</v>
      </c>
      <c r="CG15" s="68">
        <v>2783</v>
      </c>
      <c r="CH15" s="68">
        <v>291</v>
      </c>
      <c r="CI15" s="68">
        <v>60707</v>
      </c>
      <c r="CJ15" s="68">
        <v>10135</v>
      </c>
      <c r="CK15" s="68">
        <v>12277</v>
      </c>
      <c r="CL15" s="68">
        <v>36805</v>
      </c>
      <c r="CM15" s="68">
        <v>12305</v>
      </c>
      <c r="CN15" s="68">
        <v>63668</v>
      </c>
      <c r="CO15" s="68">
        <v>827187</v>
      </c>
      <c r="CP15" s="68">
        <v>1154</v>
      </c>
      <c r="CQ15" s="68">
        <v>105</v>
      </c>
      <c r="CR15" s="68">
        <v>863</v>
      </c>
      <c r="CS15" s="68">
        <v>24593</v>
      </c>
      <c r="CT15" s="68">
        <v>586</v>
      </c>
      <c r="CU15" s="68">
        <v>2225</v>
      </c>
      <c r="CV15" s="68">
        <v>10045</v>
      </c>
      <c r="CW15" s="68">
        <v>2566</v>
      </c>
      <c r="CX15" s="68">
        <v>19263</v>
      </c>
      <c r="CY15" s="68">
        <v>60300</v>
      </c>
      <c r="CZ15" s="68">
        <v>742</v>
      </c>
      <c r="DA15" s="68">
        <v>9</v>
      </c>
      <c r="DB15" s="68">
        <v>2968</v>
      </c>
      <c r="DC15" s="68">
        <v>164</v>
      </c>
      <c r="DD15" s="68">
        <v>53</v>
      </c>
      <c r="DE15" s="68">
        <v>56</v>
      </c>
      <c r="DF15" s="68">
        <v>4861</v>
      </c>
      <c r="DG15" s="68">
        <v>2097836</v>
      </c>
      <c r="DH15" s="68"/>
      <c r="DI15" s="69" t="s">
        <v>21</v>
      </c>
      <c r="DJ15" s="70">
        <v>366391</v>
      </c>
      <c r="DK15" s="70">
        <v>2499</v>
      </c>
      <c r="DL15" s="70">
        <v>2244</v>
      </c>
      <c r="DM15" s="70">
        <v>2650</v>
      </c>
      <c r="DN15" s="70">
        <v>1754</v>
      </c>
      <c r="DO15" s="70">
        <v>10</v>
      </c>
      <c r="DP15" s="70">
        <v>62798</v>
      </c>
      <c r="DQ15" s="70">
        <v>68680</v>
      </c>
      <c r="DR15" s="70">
        <v>43</v>
      </c>
      <c r="DS15" s="70">
        <v>24393</v>
      </c>
      <c r="DT15" s="70">
        <v>116930</v>
      </c>
      <c r="DU15" s="70">
        <v>28198</v>
      </c>
      <c r="DV15" s="70">
        <v>30636</v>
      </c>
      <c r="DW15" s="70">
        <v>189</v>
      </c>
      <c r="DX15" s="70">
        <v>2900</v>
      </c>
      <c r="DY15" s="70">
        <v>188</v>
      </c>
      <c r="DZ15" s="70">
        <v>40</v>
      </c>
      <c r="EA15" s="70">
        <v>11478</v>
      </c>
      <c r="EB15" s="70">
        <v>244</v>
      </c>
      <c r="EC15" s="70">
        <v>13016</v>
      </c>
      <c r="ED15" s="70">
        <v>0</v>
      </c>
      <c r="EE15" s="70">
        <v>0</v>
      </c>
      <c r="EF15" s="70">
        <v>0</v>
      </c>
      <c r="EG15" s="70">
        <v>14</v>
      </c>
      <c r="EH15" s="70">
        <v>2123</v>
      </c>
      <c r="EI15" s="70">
        <v>0</v>
      </c>
      <c r="EJ15" s="70">
        <v>1</v>
      </c>
      <c r="EK15" s="70">
        <v>1</v>
      </c>
      <c r="EL15" s="70">
        <v>0</v>
      </c>
      <c r="EM15" s="70">
        <v>0</v>
      </c>
      <c r="EN15" s="70">
        <v>0</v>
      </c>
      <c r="EO15" s="70">
        <v>0</v>
      </c>
      <c r="EP15" s="70">
        <v>0</v>
      </c>
      <c r="EQ15" s="70">
        <v>0</v>
      </c>
      <c r="ER15" s="70">
        <v>97</v>
      </c>
      <c r="ES15" s="70">
        <v>2236</v>
      </c>
      <c r="ET15" s="70">
        <v>364</v>
      </c>
      <c r="EU15" s="70">
        <v>0</v>
      </c>
      <c r="EV15" s="70">
        <v>0</v>
      </c>
      <c r="EW15" s="70">
        <v>0</v>
      </c>
      <c r="EX15" s="70">
        <v>0</v>
      </c>
      <c r="EY15" s="70">
        <v>63</v>
      </c>
      <c r="EZ15" s="70">
        <v>26</v>
      </c>
      <c r="FA15" s="70">
        <v>9</v>
      </c>
      <c r="FB15" s="70">
        <v>736</v>
      </c>
      <c r="FC15" s="70">
        <v>321</v>
      </c>
      <c r="FD15" s="70">
        <v>0</v>
      </c>
      <c r="FE15" s="70">
        <v>2</v>
      </c>
      <c r="FF15" s="70">
        <v>0</v>
      </c>
      <c r="FG15" s="70">
        <v>0</v>
      </c>
      <c r="FH15" s="70">
        <v>0</v>
      </c>
      <c r="FI15" s="70">
        <v>0</v>
      </c>
      <c r="FJ15" s="70">
        <v>0</v>
      </c>
      <c r="FK15" s="70">
        <v>372647</v>
      </c>
    </row>
    <row r="16" spans="1:210" x14ac:dyDescent="0.35">
      <c r="A16" s="347" t="s">
        <v>556</v>
      </c>
      <c r="B16" s="67">
        <f t="shared" si="4"/>
        <v>474256</v>
      </c>
      <c r="C16" s="67">
        <f t="shared" si="4"/>
        <v>11006</v>
      </c>
      <c r="D16" s="67">
        <f t="shared" si="4"/>
        <v>6599</v>
      </c>
      <c r="E16" s="67">
        <f t="shared" si="4"/>
        <v>5365</v>
      </c>
      <c r="F16" s="67">
        <f t="shared" si="4"/>
        <v>8018</v>
      </c>
      <c r="G16" s="67">
        <f t="shared" si="4"/>
        <v>13549</v>
      </c>
      <c r="H16" s="67">
        <f t="shared" si="4"/>
        <v>80398</v>
      </c>
      <c r="I16" s="67">
        <f t="shared" si="4"/>
        <v>12683</v>
      </c>
      <c r="J16" s="67">
        <f t="shared" si="4"/>
        <v>1040</v>
      </c>
      <c r="K16" s="67">
        <f t="shared" si="4"/>
        <v>24612</v>
      </c>
      <c r="L16" s="67">
        <f t="shared" si="4"/>
        <v>19634</v>
      </c>
      <c r="M16" s="67">
        <f t="shared" si="4"/>
        <v>30312</v>
      </c>
      <c r="N16" s="67">
        <f t="shared" si="4"/>
        <v>5119</v>
      </c>
      <c r="O16" s="67">
        <f t="shared" si="4"/>
        <v>5837</v>
      </c>
      <c r="P16" s="67">
        <f t="shared" si="4"/>
        <v>68815</v>
      </c>
      <c r="Q16" s="67">
        <f t="shared" si="4"/>
        <v>18675</v>
      </c>
      <c r="R16" s="67">
        <f t="shared" si="5"/>
        <v>37116</v>
      </c>
      <c r="S16" s="67">
        <f t="shared" si="5"/>
        <v>107979</v>
      </c>
      <c r="T16" s="67">
        <f t="shared" si="5"/>
        <v>4378</v>
      </c>
      <c r="U16" s="67">
        <f t="shared" si="5"/>
        <v>24127</v>
      </c>
      <c r="V16" s="67">
        <f t="shared" si="5"/>
        <v>16043</v>
      </c>
      <c r="W16" s="67">
        <f t="shared" si="5"/>
        <v>2446</v>
      </c>
      <c r="X16" s="67">
        <f t="shared" si="5"/>
        <v>53825</v>
      </c>
      <c r="Y16" s="67">
        <f t="shared" si="5"/>
        <v>10506</v>
      </c>
      <c r="Z16" s="67">
        <f t="shared" si="5"/>
        <v>40172</v>
      </c>
      <c r="AA16" s="67">
        <f t="shared" si="5"/>
        <v>5528</v>
      </c>
      <c r="AB16" s="67">
        <f t="shared" si="5"/>
        <v>1237</v>
      </c>
      <c r="AC16" s="67">
        <f t="shared" si="5"/>
        <v>270</v>
      </c>
      <c r="AD16" s="67">
        <f t="shared" si="5"/>
        <v>3057</v>
      </c>
      <c r="AE16" s="67">
        <f t="shared" si="5"/>
        <v>22185</v>
      </c>
      <c r="AF16" s="67">
        <f t="shared" si="5"/>
        <v>3900</v>
      </c>
      <c r="AG16" s="67">
        <f t="shared" si="5"/>
        <v>3744</v>
      </c>
      <c r="AH16" s="67">
        <f t="shared" si="6"/>
        <v>2498</v>
      </c>
      <c r="AI16" s="67">
        <f t="shared" si="6"/>
        <v>3869</v>
      </c>
      <c r="AJ16" s="67">
        <f t="shared" si="6"/>
        <v>2450</v>
      </c>
      <c r="AK16" s="67">
        <f t="shared" si="6"/>
        <v>171730</v>
      </c>
      <c r="AL16" s="67">
        <f t="shared" si="6"/>
        <v>6584</v>
      </c>
      <c r="AM16" s="67">
        <f t="shared" si="6"/>
        <v>1208</v>
      </c>
      <c r="AN16" s="67">
        <f t="shared" si="6"/>
        <v>1850</v>
      </c>
      <c r="AO16" s="67">
        <f t="shared" si="6"/>
        <v>32685</v>
      </c>
      <c r="AP16" s="67">
        <f t="shared" si="6"/>
        <v>3692</v>
      </c>
      <c r="AQ16" s="67">
        <f t="shared" si="6"/>
        <v>44676</v>
      </c>
      <c r="AR16" s="67">
        <f t="shared" si="6"/>
        <v>162</v>
      </c>
      <c r="AS16" s="67">
        <f t="shared" si="6"/>
        <v>814082</v>
      </c>
      <c r="AT16" s="67">
        <f t="shared" si="6"/>
        <v>96225</v>
      </c>
      <c r="AU16" s="67">
        <f t="shared" si="6"/>
        <v>5684</v>
      </c>
      <c r="AV16" s="67">
        <f t="shared" si="6"/>
        <v>13671</v>
      </c>
      <c r="AW16" s="67">
        <f t="shared" si="6"/>
        <v>1646</v>
      </c>
      <c r="AX16" s="67">
        <f t="shared" si="7"/>
        <v>32051</v>
      </c>
      <c r="AY16" s="67">
        <f t="shared" si="7"/>
        <v>67</v>
      </c>
      <c r="AZ16" s="67">
        <f t="shared" si="7"/>
        <v>104</v>
      </c>
      <c r="BA16" s="67">
        <f t="shared" si="7"/>
        <v>743</v>
      </c>
      <c r="BB16" s="67">
        <f t="shared" si="7"/>
        <v>4548</v>
      </c>
      <c r="BC16" s="67">
        <f t="shared" si="7"/>
        <v>1716670</v>
      </c>
      <c r="BD16" s="54"/>
      <c r="BE16" s="55" t="s">
        <v>22</v>
      </c>
      <c r="BF16" s="68">
        <v>133795</v>
      </c>
      <c r="BG16" s="68">
        <v>7179</v>
      </c>
      <c r="BH16" s="68">
        <v>2737</v>
      </c>
      <c r="BI16" s="68">
        <v>1702</v>
      </c>
      <c r="BJ16" s="68">
        <v>2268</v>
      </c>
      <c r="BK16" s="68">
        <v>6666</v>
      </c>
      <c r="BL16" s="68">
        <v>30363</v>
      </c>
      <c r="BM16" s="68">
        <v>5618</v>
      </c>
      <c r="BN16" s="68">
        <v>137</v>
      </c>
      <c r="BO16" s="68">
        <v>5554</v>
      </c>
      <c r="BP16" s="68">
        <v>3954</v>
      </c>
      <c r="BQ16" s="68">
        <v>15433</v>
      </c>
      <c r="BR16" s="68">
        <v>1961</v>
      </c>
      <c r="BS16" s="68">
        <v>2118</v>
      </c>
      <c r="BT16" s="68">
        <v>15357</v>
      </c>
      <c r="BU16" s="68">
        <v>5302</v>
      </c>
      <c r="BV16" s="68">
        <v>10789</v>
      </c>
      <c r="BW16" s="68">
        <v>10396</v>
      </c>
      <c r="BX16" s="68">
        <v>2613</v>
      </c>
      <c r="BY16" s="68">
        <v>10827</v>
      </c>
      <c r="BZ16" s="68">
        <v>16043</v>
      </c>
      <c r="CA16" s="68">
        <v>2440</v>
      </c>
      <c r="CB16" s="68">
        <v>53279</v>
      </c>
      <c r="CC16" s="68">
        <v>8252</v>
      </c>
      <c r="CD16" s="68">
        <v>20097</v>
      </c>
      <c r="CE16" s="68">
        <v>3958</v>
      </c>
      <c r="CF16" s="68">
        <v>1067</v>
      </c>
      <c r="CG16" s="68">
        <v>127</v>
      </c>
      <c r="CH16" s="68">
        <v>3057</v>
      </c>
      <c r="CI16" s="68">
        <v>22154</v>
      </c>
      <c r="CJ16" s="68">
        <v>3701</v>
      </c>
      <c r="CK16" s="68">
        <v>3744</v>
      </c>
      <c r="CL16" s="68">
        <v>2469</v>
      </c>
      <c r="CM16" s="68">
        <v>3869</v>
      </c>
      <c r="CN16" s="68">
        <v>2404</v>
      </c>
      <c r="CO16" s="68">
        <v>146661</v>
      </c>
      <c r="CP16" s="68">
        <v>6278</v>
      </c>
      <c r="CQ16" s="68">
        <v>1183</v>
      </c>
      <c r="CR16" s="68">
        <v>1775</v>
      </c>
      <c r="CS16" s="68">
        <v>32685</v>
      </c>
      <c r="CT16" s="68">
        <v>3692</v>
      </c>
      <c r="CU16" s="68">
        <v>35592</v>
      </c>
      <c r="CV16" s="68">
        <v>159</v>
      </c>
      <c r="CW16" s="68">
        <v>696081</v>
      </c>
      <c r="CX16" s="68">
        <v>49660</v>
      </c>
      <c r="CY16" s="68">
        <v>5203</v>
      </c>
      <c r="CZ16" s="68">
        <v>7100</v>
      </c>
      <c r="DA16" s="68">
        <v>220</v>
      </c>
      <c r="DB16" s="68">
        <v>27813</v>
      </c>
      <c r="DC16" s="68">
        <v>67</v>
      </c>
      <c r="DD16" s="68">
        <v>104</v>
      </c>
      <c r="DE16" s="68">
        <v>723</v>
      </c>
      <c r="DF16" s="68">
        <v>4117</v>
      </c>
      <c r="DG16" s="68">
        <v>1160087</v>
      </c>
      <c r="DH16" s="68"/>
      <c r="DI16" s="69" t="s">
        <v>22</v>
      </c>
      <c r="DJ16" s="70">
        <v>340461</v>
      </c>
      <c r="DK16" s="70">
        <v>3827</v>
      </c>
      <c r="DL16" s="70">
        <v>3862</v>
      </c>
      <c r="DM16" s="70">
        <v>3663</v>
      </c>
      <c r="DN16" s="70">
        <v>5750</v>
      </c>
      <c r="DO16" s="70">
        <v>6883</v>
      </c>
      <c r="DP16" s="70">
        <v>50035</v>
      </c>
      <c r="DQ16" s="70">
        <v>7065</v>
      </c>
      <c r="DR16" s="70">
        <v>903</v>
      </c>
      <c r="DS16" s="70">
        <v>19058</v>
      </c>
      <c r="DT16" s="70">
        <v>15680</v>
      </c>
      <c r="DU16" s="70">
        <v>14879</v>
      </c>
      <c r="DV16" s="70">
        <v>3158</v>
      </c>
      <c r="DW16" s="70">
        <v>3719</v>
      </c>
      <c r="DX16" s="70">
        <v>53458</v>
      </c>
      <c r="DY16" s="70">
        <v>13373</v>
      </c>
      <c r="DZ16" s="70">
        <v>26327</v>
      </c>
      <c r="EA16" s="70">
        <v>97583</v>
      </c>
      <c r="EB16" s="70">
        <v>1765</v>
      </c>
      <c r="EC16" s="70">
        <v>13300</v>
      </c>
      <c r="ED16" s="70">
        <v>0</v>
      </c>
      <c r="EE16" s="70">
        <v>6</v>
      </c>
      <c r="EF16" s="70">
        <v>546</v>
      </c>
      <c r="EG16" s="70">
        <v>2254</v>
      </c>
      <c r="EH16" s="70">
        <v>20075</v>
      </c>
      <c r="EI16" s="70">
        <v>1570</v>
      </c>
      <c r="EJ16" s="70">
        <v>170</v>
      </c>
      <c r="EK16" s="70">
        <v>143</v>
      </c>
      <c r="EL16" s="70">
        <v>0</v>
      </c>
      <c r="EM16" s="70">
        <v>31</v>
      </c>
      <c r="EN16" s="70">
        <v>199</v>
      </c>
      <c r="EO16" s="70">
        <v>0</v>
      </c>
      <c r="EP16" s="70">
        <v>29</v>
      </c>
      <c r="EQ16" s="70">
        <v>0</v>
      </c>
      <c r="ER16" s="70">
        <v>46</v>
      </c>
      <c r="ES16" s="70">
        <v>25069</v>
      </c>
      <c r="ET16" s="70">
        <v>306</v>
      </c>
      <c r="EU16" s="70">
        <v>25</v>
      </c>
      <c r="EV16" s="70">
        <v>75</v>
      </c>
      <c r="EW16" s="70">
        <v>0</v>
      </c>
      <c r="EX16" s="70">
        <v>0</v>
      </c>
      <c r="EY16" s="70">
        <v>9084</v>
      </c>
      <c r="EZ16" s="70">
        <v>3</v>
      </c>
      <c r="FA16" s="70">
        <v>118001</v>
      </c>
      <c r="FB16" s="70">
        <v>46565</v>
      </c>
      <c r="FC16" s="70">
        <v>481</v>
      </c>
      <c r="FD16" s="70">
        <v>6571</v>
      </c>
      <c r="FE16" s="70">
        <v>1426</v>
      </c>
      <c r="FF16" s="70">
        <v>4238</v>
      </c>
      <c r="FG16" s="70">
        <v>0</v>
      </c>
      <c r="FH16" s="70">
        <v>0</v>
      </c>
      <c r="FI16" s="70">
        <v>20</v>
      </c>
      <c r="FJ16" s="70">
        <v>431</v>
      </c>
      <c r="FK16" s="70">
        <v>556583</v>
      </c>
    </row>
    <row r="17" spans="1:167" x14ac:dyDescent="0.35">
      <c r="A17" s="347" t="s">
        <v>557</v>
      </c>
      <c r="B17" s="67">
        <f t="shared" si="4"/>
        <v>884635</v>
      </c>
      <c r="C17" s="67">
        <f t="shared" si="4"/>
        <v>32624</v>
      </c>
      <c r="D17" s="67">
        <f t="shared" si="4"/>
        <v>18033</v>
      </c>
      <c r="E17" s="67">
        <f t="shared" si="4"/>
        <v>11143</v>
      </c>
      <c r="F17" s="67">
        <f t="shared" si="4"/>
        <v>12941</v>
      </c>
      <c r="G17" s="67">
        <f t="shared" si="4"/>
        <v>38864</v>
      </c>
      <c r="H17" s="67">
        <f t="shared" si="4"/>
        <v>78639</v>
      </c>
      <c r="I17" s="67">
        <f t="shared" si="4"/>
        <v>25425</v>
      </c>
      <c r="J17" s="67">
        <f t="shared" si="4"/>
        <v>6266</v>
      </c>
      <c r="K17" s="67">
        <f t="shared" si="4"/>
        <v>15748</v>
      </c>
      <c r="L17" s="67">
        <f t="shared" si="4"/>
        <v>21223</v>
      </c>
      <c r="M17" s="67">
        <f t="shared" si="4"/>
        <v>24558</v>
      </c>
      <c r="N17" s="67">
        <f t="shared" si="4"/>
        <v>12806</v>
      </c>
      <c r="O17" s="67">
        <f t="shared" si="4"/>
        <v>10872</v>
      </c>
      <c r="P17" s="67">
        <f t="shared" si="4"/>
        <v>92670</v>
      </c>
      <c r="Q17" s="67">
        <f t="shared" si="4"/>
        <v>24964</v>
      </c>
      <c r="R17" s="67">
        <f t="shared" si="5"/>
        <v>57988</v>
      </c>
      <c r="S17" s="67">
        <f t="shared" si="5"/>
        <v>402913</v>
      </c>
      <c r="T17" s="67">
        <f t="shared" si="5"/>
        <v>3597</v>
      </c>
      <c r="U17" s="67">
        <f t="shared" si="5"/>
        <v>25985</v>
      </c>
      <c r="V17" s="67">
        <f t="shared" si="5"/>
        <v>354022</v>
      </c>
      <c r="W17" s="67">
        <f t="shared" si="5"/>
        <v>52883</v>
      </c>
      <c r="X17" s="67">
        <f t="shared" si="5"/>
        <v>997276</v>
      </c>
      <c r="Y17" s="67">
        <f t="shared" si="5"/>
        <v>119540</v>
      </c>
      <c r="Z17" s="67">
        <f t="shared" si="5"/>
        <v>137577</v>
      </c>
      <c r="AA17" s="67">
        <f t="shared" si="5"/>
        <v>25320</v>
      </c>
      <c r="AB17" s="67">
        <f t="shared" si="5"/>
        <v>9942</v>
      </c>
      <c r="AC17" s="67">
        <f t="shared" si="5"/>
        <v>665</v>
      </c>
      <c r="AD17" s="67">
        <f t="shared" si="5"/>
        <v>72044</v>
      </c>
      <c r="AE17" s="67">
        <f t="shared" si="5"/>
        <v>263071</v>
      </c>
      <c r="AF17" s="67">
        <f t="shared" si="5"/>
        <v>39403</v>
      </c>
      <c r="AG17" s="67">
        <f t="shared" si="5"/>
        <v>38398</v>
      </c>
      <c r="AH17" s="67">
        <f t="shared" si="6"/>
        <v>10464</v>
      </c>
      <c r="AI17" s="67">
        <f t="shared" si="6"/>
        <v>5266</v>
      </c>
      <c r="AJ17" s="67">
        <f t="shared" si="6"/>
        <v>22591</v>
      </c>
      <c r="AK17" s="67">
        <f t="shared" si="6"/>
        <v>2148462</v>
      </c>
      <c r="AL17" s="67">
        <f t="shared" si="6"/>
        <v>13378</v>
      </c>
      <c r="AM17" s="67">
        <f t="shared" si="6"/>
        <v>4332</v>
      </c>
      <c r="AN17" s="67">
        <f t="shared" si="6"/>
        <v>2588</v>
      </c>
      <c r="AO17" s="67">
        <f t="shared" si="6"/>
        <v>20660</v>
      </c>
      <c r="AP17" s="67">
        <f t="shared" si="6"/>
        <v>12125</v>
      </c>
      <c r="AQ17" s="67">
        <f t="shared" si="6"/>
        <v>32324</v>
      </c>
      <c r="AR17" s="67">
        <f t="shared" si="6"/>
        <v>523</v>
      </c>
      <c r="AS17" s="67">
        <f t="shared" si="6"/>
        <v>86736</v>
      </c>
      <c r="AT17" s="67">
        <f t="shared" si="6"/>
        <v>134976</v>
      </c>
      <c r="AU17" s="67">
        <f t="shared" si="6"/>
        <v>15547</v>
      </c>
      <c r="AV17" s="67">
        <f t="shared" si="6"/>
        <v>4131</v>
      </c>
      <c r="AW17" s="67">
        <f t="shared" si="6"/>
        <v>222</v>
      </c>
      <c r="AX17" s="67">
        <f t="shared" si="7"/>
        <v>11160</v>
      </c>
      <c r="AY17" s="67">
        <f t="shared" si="7"/>
        <v>10</v>
      </c>
      <c r="AZ17" s="67">
        <f t="shared" si="7"/>
        <v>212</v>
      </c>
      <c r="BA17" s="67">
        <f t="shared" si="7"/>
        <v>605</v>
      </c>
      <c r="BB17" s="67">
        <f t="shared" si="7"/>
        <v>10330</v>
      </c>
      <c r="BC17" s="67">
        <f t="shared" si="7"/>
        <v>3415580</v>
      </c>
      <c r="BD17" s="54"/>
      <c r="BE17" s="55" t="s">
        <v>23</v>
      </c>
      <c r="BF17" s="68">
        <v>478928</v>
      </c>
      <c r="BG17" s="68">
        <v>32369</v>
      </c>
      <c r="BH17" s="68">
        <v>17155</v>
      </c>
      <c r="BI17" s="68">
        <v>10998</v>
      </c>
      <c r="BJ17" s="68">
        <v>12790</v>
      </c>
      <c r="BK17" s="68">
        <v>38784</v>
      </c>
      <c r="BL17" s="68">
        <v>77299</v>
      </c>
      <c r="BM17" s="68">
        <v>23890</v>
      </c>
      <c r="BN17" s="68">
        <v>394</v>
      </c>
      <c r="BO17" s="68">
        <v>13338</v>
      </c>
      <c r="BP17" s="68">
        <v>18919</v>
      </c>
      <c r="BQ17" s="68">
        <v>23859</v>
      </c>
      <c r="BR17" s="68">
        <v>12615</v>
      </c>
      <c r="BS17" s="68">
        <v>10235</v>
      </c>
      <c r="BT17" s="68">
        <v>88671</v>
      </c>
      <c r="BU17" s="68">
        <v>23957</v>
      </c>
      <c r="BV17" s="68">
        <v>54965</v>
      </c>
      <c r="BW17" s="68">
        <v>21934</v>
      </c>
      <c r="BX17" s="68">
        <v>3590</v>
      </c>
      <c r="BY17" s="68">
        <v>25535</v>
      </c>
      <c r="BZ17" s="68">
        <v>354022</v>
      </c>
      <c r="CA17" s="68">
        <v>52882</v>
      </c>
      <c r="CB17" s="68">
        <v>997017</v>
      </c>
      <c r="CC17" s="68">
        <v>115932</v>
      </c>
      <c r="CD17" s="68">
        <v>66868</v>
      </c>
      <c r="CE17" s="68">
        <v>25060</v>
      </c>
      <c r="CF17" s="68">
        <v>9280</v>
      </c>
      <c r="CG17" s="68">
        <v>463</v>
      </c>
      <c r="CH17" s="68">
        <v>72044</v>
      </c>
      <c r="CI17" s="68">
        <v>262400</v>
      </c>
      <c r="CJ17" s="68">
        <v>39209</v>
      </c>
      <c r="CK17" s="68">
        <v>38398</v>
      </c>
      <c r="CL17" s="68">
        <v>10174</v>
      </c>
      <c r="CM17" s="68">
        <v>5266</v>
      </c>
      <c r="CN17" s="68">
        <v>22577</v>
      </c>
      <c r="CO17" s="68">
        <v>2071592</v>
      </c>
      <c r="CP17" s="68">
        <v>13378</v>
      </c>
      <c r="CQ17" s="68">
        <v>4332</v>
      </c>
      <c r="CR17" s="68">
        <v>2588</v>
      </c>
      <c r="CS17" s="68">
        <v>20660</v>
      </c>
      <c r="CT17" s="68">
        <v>12125</v>
      </c>
      <c r="CU17" s="68">
        <v>32324</v>
      </c>
      <c r="CV17" s="68">
        <v>523</v>
      </c>
      <c r="CW17" s="68">
        <v>85617</v>
      </c>
      <c r="CX17" s="68">
        <v>98516</v>
      </c>
      <c r="CY17" s="68">
        <v>15547</v>
      </c>
      <c r="CZ17" s="68">
        <v>4116</v>
      </c>
      <c r="DA17" s="68">
        <v>222</v>
      </c>
      <c r="DB17" s="68">
        <v>11160</v>
      </c>
      <c r="DC17" s="68">
        <v>10</v>
      </c>
      <c r="DD17" s="68">
        <v>212</v>
      </c>
      <c r="DE17" s="68">
        <v>550</v>
      </c>
      <c r="DF17" s="68">
        <v>10072</v>
      </c>
      <c r="DG17" s="68">
        <v>2894841</v>
      </c>
      <c r="DH17" s="68"/>
      <c r="DI17" s="69" t="s">
        <v>23</v>
      </c>
      <c r="DJ17" s="70">
        <v>405707</v>
      </c>
      <c r="DK17" s="70">
        <v>255</v>
      </c>
      <c r="DL17" s="70">
        <v>878</v>
      </c>
      <c r="DM17" s="70">
        <v>145</v>
      </c>
      <c r="DN17" s="70">
        <v>151</v>
      </c>
      <c r="DO17" s="70">
        <v>80</v>
      </c>
      <c r="DP17" s="70">
        <v>1340</v>
      </c>
      <c r="DQ17" s="70">
        <v>1535</v>
      </c>
      <c r="DR17" s="70">
        <v>5872</v>
      </c>
      <c r="DS17" s="70">
        <v>2410</v>
      </c>
      <c r="DT17" s="70">
        <v>2304</v>
      </c>
      <c r="DU17" s="70">
        <v>699</v>
      </c>
      <c r="DV17" s="70">
        <v>191</v>
      </c>
      <c r="DW17" s="70">
        <v>637</v>
      </c>
      <c r="DX17" s="70">
        <v>3999</v>
      </c>
      <c r="DY17" s="70">
        <v>1007</v>
      </c>
      <c r="DZ17" s="70">
        <v>3023</v>
      </c>
      <c r="EA17" s="70">
        <v>380979</v>
      </c>
      <c r="EB17" s="70">
        <v>7</v>
      </c>
      <c r="EC17" s="70">
        <v>450</v>
      </c>
      <c r="ED17" s="70">
        <v>0</v>
      </c>
      <c r="EE17" s="70">
        <v>1</v>
      </c>
      <c r="EF17" s="70">
        <v>259</v>
      </c>
      <c r="EG17" s="70">
        <v>3608</v>
      </c>
      <c r="EH17" s="70">
        <v>70709</v>
      </c>
      <c r="EI17" s="70">
        <v>260</v>
      </c>
      <c r="EJ17" s="70">
        <v>662</v>
      </c>
      <c r="EK17" s="70">
        <v>202</v>
      </c>
      <c r="EL17" s="70">
        <v>0</v>
      </c>
      <c r="EM17" s="70">
        <v>671</v>
      </c>
      <c r="EN17" s="70">
        <v>194</v>
      </c>
      <c r="EO17" s="70">
        <v>0</v>
      </c>
      <c r="EP17" s="70">
        <v>290</v>
      </c>
      <c r="EQ17" s="70">
        <v>0</v>
      </c>
      <c r="ER17" s="70">
        <v>14</v>
      </c>
      <c r="ES17" s="70">
        <v>76870</v>
      </c>
      <c r="ET17" s="70">
        <v>0</v>
      </c>
      <c r="EU17" s="70">
        <v>0</v>
      </c>
      <c r="EV17" s="70">
        <v>0</v>
      </c>
      <c r="EW17" s="70">
        <v>0</v>
      </c>
      <c r="EX17" s="70">
        <v>0</v>
      </c>
      <c r="EY17" s="70">
        <v>0</v>
      </c>
      <c r="EZ17" s="70">
        <v>0</v>
      </c>
      <c r="FA17" s="70">
        <v>1119</v>
      </c>
      <c r="FB17" s="70">
        <v>36460</v>
      </c>
      <c r="FC17" s="70">
        <v>0</v>
      </c>
      <c r="FD17" s="70">
        <v>15</v>
      </c>
      <c r="FE17" s="70">
        <v>0</v>
      </c>
      <c r="FF17" s="70">
        <v>0</v>
      </c>
      <c r="FG17" s="70">
        <v>0</v>
      </c>
      <c r="FH17" s="70">
        <v>0</v>
      </c>
      <c r="FI17" s="70">
        <v>55</v>
      </c>
      <c r="FJ17" s="70">
        <v>258</v>
      </c>
      <c r="FK17" s="70">
        <v>520739</v>
      </c>
    </row>
    <row r="18" spans="1:167" x14ac:dyDescent="0.35">
      <c r="A18" s="347" t="s">
        <v>558</v>
      </c>
      <c r="B18" s="67">
        <f t="shared" si="4"/>
        <v>113957</v>
      </c>
      <c r="C18" s="67">
        <f t="shared" si="4"/>
        <v>19308</v>
      </c>
      <c r="D18" s="67">
        <f t="shared" si="4"/>
        <v>830</v>
      </c>
      <c r="E18" s="67">
        <f t="shared" si="4"/>
        <v>556</v>
      </c>
      <c r="F18" s="67">
        <f t="shared" si="4"/>
        <v>496</v>
      </c>
      <c r="G18" s="67">
        <f t="shared" si="4"/>
        <v>256</v>
      </c>
      <c r="H18" s="67">
        <f t="shared" si="4"/>
        <v>2807</v>
      </c>
      <c r="I18" s="67">
        <f t="shared" si="4"/>
        <v>1425</v>
      </c>
      <c r="J18" s="67">
        <f t="shared" si="4"/>
        <v>547</v>
      </c>
      <c r="K18" s="67">
        <f t="shared" si="4"/>
        <v>1028</v>
      </c>
      <c r="L18" s="67">
        <f t="shared" si="4"/>
        <v>3613</v>
      </c>
      <c r="M18" s="67">
        <f t="shared" si="4"/>
        <v>3101</v>
      </c>
      <c r="N18" s="67">
        <f t="shared" si="4"/>
        <v>572</v>
      </c>
      <c r="O18" s="67">
        <f t="shared" si="4"/>
        <v>1035</v>
      </c>
      <c r="P18" s="67">
        <f t="shared" si="4"/>
        <v>10001</v>
      </c>
      <c r="Q18" s="67">
        <f t="shared" si="4"/>
        <v>4549</v>
      </c>
      <c r="R18" s="67">
        <f t="shared" si="5"/>
        <v>2882</v>
      </c>
      <c r="S18" s="67">
        <f t="shared" si="5"/>
        <v>75187</v>
      </c>
      <c r="T18" s="67">
        <f t="shared" si="5"/>
        <v>485</v>
      </c>
      <c r="U18" s="67">
        <f t="shared" si="5"/>
        <v>4587</v>
      </c>
      <c r="V18" s="67">
        <f t="shared" si="5"/>
        <v>7110</v>
      </c>
      <c r="W18" s="67">
        <f t="shared" si="5"/>
        <v>558</v>
      </c>
      <c r="X18" s="67">
        <f t="shared" si="5"/>
        <v>7067</v>
      </c>
      <c r="Y18" s="67">
        <f t="shared" si="5"/>
        <v>1672</v>
      </c>
      <c r="Z18" s="67">
        <f t="shared" si="5"/>
        <v>10571</v>
      </c>
      <c r="AA18" s="67">
        <f t="shared" si="5"/>
        <v>679</v>
      </c>
      <c r="AB18" s="67">
        <f t="shared" si="5"/>
        <v>388</v>
      </c>
      <c r="AC18" s="67">
        <f t="shared" si="5"/>
        <v>247</v>
      </c>
      <c r="AD18" s="67">
        <f t="shared" si="5"/>
        <v>773</v>
      </c>
      <c r="AE18" s="67">
        <f t="shared" si="5"/>
        <v>3220</v>
      </c>
      <c r="AF18" s="67">
        <f t="shared" si="5"/>
        <v>879</v>
      </c>
      <c r="AG18" s="67">
        <f t="shared" si="5"/>
        <v>868</v>
      </c>
      <c r="AH18" s="67">
        <f t="shared" si="6"/>
        <v>287</v>
      </c>
      <c r="AI18" s="67">
        <f t="shared" si="6"/>
        <v>421</v>
      </c>
      <c r="AJ18" s="67">
        <f t="shared" si="6"/>
        <v>1094</v>
      </c>
      <c r="AK18" s="67">
        <f t="shared" si="6"/>
        <v>35834</v>
      </c>
      <c r="AL18" s="67">
        <f t="shared" si="6"/>
        <v>3715</v>
      </c>
      <c r="AM18" s="67">
        <f t="shared" si="6"/>
        <v>444</v>
      </c>
      <c r="AN18" s="67">
        <f t="shared" si="6"/>
        <v>605</v>
      </c>
      <c r="AO18" s="67">
        <f t="shared" si="6"/>
        <v>1200</v>
      </c>
      <c r="AP18" s="67">
        <f t="shared" si="6"/>
        <v>814</v>
      </c>
      <c r="AQ18" s="67">
        <f t="shared" si="6"/>
        <v>1977</v>
      </c>
      <c r="AR18" s="67">
        <f t="shared" si="6"/>
        <v>2014</v>
      </c>
      <c r="AS18" s="67">
        <f t="shared" si="6"/>
        <v>53509</v>
      </c>
      <c r="AT18" s="67">
        <f t="shared" si="6"/>
        <v>36772</v>
      </c>
      <c r="AU18" s="67">
        <f t="shared" si="6"/>
        <v>6493</v>
      </c>
      <c r="AV18" s="67">
        <f t="shared" si="6"/>
        <v>6086</v>
      </c>
      <c r="AW18" s="67">
        <f t="shared" si="6"/>
        <v>3836</v>
      </c>
      <c r="AX18" s="67">
        <f t="shared" si="7"/>
        <v>4644</v>
      </c>
      <c r="AY18" s="67">
        <f t="shared" si="7"/>
        <v>585</v>
      </c>
      <c r="AZ18" s="67">
        <f t="shared" si="7"/>
        <v>32</v>
      </c>
      <c r="BA18" s="67">
        <f t="shared" si="7"/>
        <v>2001</v>
      </c>
      <c r="BB18" s="67">
        <f t="shared" si="7"/>
        <v>37520</v>
      </c>
      <c r="BC18" s="67">
        <f t="shared" si="7"/>
        <v>331346</v>
      </c>
      <c r="BD18" s="54"/>
      <c r="BE18" s="55" t="s">
        <v>24</v>
      </c>
      <c r="BF18" s="68">
        <v>27728</v>
      </c>
      <c r="BG18" s="68">
        <v>18675</v>
      </c>
      <c r="BH18" s="68">
        <v>475</v>
      </c>
      <c r="BI18" s="68">
        <v>325</v>
      </c>
      <c r="BJ18" s="68">
        <v>297</v>
      </c>
      <c r="BK18" s="68">
        <v>209</v>
      </c>
      <c r="BL18" s="68">
        <v>2070</v>
      </c>
      <c r="BM18" s="68">
        <v>711</v>
      </c>
      <c r="BN18" s="68">
        <v>21</v>
      </c>
      <c r="BO18" s="68">
        <v>691</v>
      </c>
      <c r="BP18" s="68">
        <v>2184</v>
      </c>
      <c r="BQ18" s="68">
        <v>1690</v>
      </c>
      <c r="BR18" s="68">
        <v>438</v>
      </c>
      <c r="BS18" s="68">
        <v>622</v>
      </c>
      <c r="BT18" s="68">
        <v>4488</v>
      </c>
      <c r="BU18" s="68">
        <v>3511</v>
      </c>
      <c r="BV18" s="68">
        <v>2032</v>
      </c>
      <c r="BW18" s="68">
        <v>3487</v>
      </c>
      <c r="BX18" s="68">
        <v>392</v>
      </c>
      <c r="BY18" s="68">
        <v>4085</v>
      </c>
      <c r="BZ18" s="68">
        <v>7110</v>
      </c>
      <c r="CA18" s="68">
        <v>557</v>
      </c>
      <c r="CB18" s="68">
        <v>6990</v>
      </c>
      <c r="CC18" s="68">
        <v>1536</v>
      </c>
      <c r="CD18" s="68">
        <v>1169</v>
      </c>
      <c r="CE18" s="68">
        <v>599</v>
      </c>
      <c r="CF18" s="68">
        <v>377</v>
      </c>
      <c r="CG18" s="68">
        <v>201</v>
      </c>
      <c r="CH18" s="68">
        <v>773</v>
      </c>
      <c r="CI18" s="68">
        <v>2941</v>
      </c>
      <c r="CJ18" s="68">
        <v>865</v>
      </c>
      <c r="CK18" s="68">
        <v>868</v>
      </c>
      <c r="CL18" s="68">
        <v>282</v>
      </c>
      <c r="CM18" s="68">
        <v>421</v>
      </c>
      <c r="CN18" s="68">
        <v>1073</v>
      </c>
      <c r="CO18" s="68">
        <v>25762</v>
      </c>
      <c r="CP18" s="68">
        <v>3702</v>
      </c>
      <c r="CQ18" s="68">
        <v>444</v>
      </c>
      <c r="CR18" s="68">
        <v>603</v>
      </c>
      <c r="CS18" s="68">
        <v>1200</v>
      </c>
      <c r="CT18" s="68">
        <v>814</v>
      </c>
      <c r="CU18" s="68">
        <v>1917</v>
      </c>
      <c r="CV18" s="68">
        <v>2014</v>
      </c>
      <c r="CW18" s="68">
        <v>25028</v>
      </c>
      <c r="CX18" s="68">
        <v>20638</v>
      </c>
      <c r="CY18" s="68">
        <v>6407</v>
      </c>
      <c r="CZ18" s="68">
        <v>4523</v>
      </c>
      <c r="DA18" s="68">
        <v>452</v>
      </c>
      <c r="DB18" s="68">
        <v>2170</v>
      </c>
      <c r="DC18" s="68">
        <v>516</v>
      </c>
      <c r="DD18" s="68">
        <v>32</v>
      </c>
      <c r="DE18" s="68">
        <v>1990</v>
      </c>
      <c r="DF18" s="68">
        <v>37228</v>
      </c>
      <c r="DG18" s="68">
        <v>181843</v>
      </c>
      <c r="DH18" s="68"/>
      <c r="DI18" s="69" t="s">
        <v>24</v>
      </c>
      <c r="DJ18" s="70">
        <v>86229</v>
      </c>
      <c r="DK18" s="70">
        <v>633</v>
      </c>
      <c r="DL18" s="70">
        <v>355</v>
      </c>
      <c r="DM18" s="70">
        <v>231</v>
      </c>
      <c r="DN18" s="70">
        <v>199</v>
      </c>
      <c r="DO18" s="70">
        <v>47</v>
      </c>
      <c r="DP18" s="70">
        <v>737</v>
      </c>
      <c r="DQ18" s="70">
        <v>714</v>
      </c>
      <c r="DR18" s="70">
        <v>526</v>
      </c>
      <c r="DS18" s="70">
        <v>337</v>
      </c>
      <c r="DT18" s="70">
        <v>1429</v>
      </c>
      <c r="DU18" s="70">
        <v>1411</v>
      </c>
      <c r="DV18" s="70">
        <v>134</v>
      </c>
      <c r="DW18" s="70">
        <v>413</v>
      </c>
      <c r="DX18" s="70">
        <v>5513</v>
      </c>
      <c r="DY18" s="70">
        <v>1038</v>
      </c>
      <c r="DZ18" s="70">
        <v>850</v>
      </c>
      <c r="EA18" s="70">
        <v>71700</v>
      </c>
      <c r="EB18" s="70">
        <v>93</v>
      </c>
      <c r="EC18" s="70">
        <v>502</v>
      </c>
      <c r="ED18" s="70">
        <v>0</v>
      </c>
      <c r="EE18" s="70">
        <v>1</v>
      </c>
      <c r="EF18" s="70">
        <v>77</v>
      </c>
      <c r="EG18" s="70">
        <v>136</v>
      </c>
      <c r="EH18" s="70">
        <v>9402</v>
      </c>
      <c r="EI18" s="70">
        <v>80</v>
      </c>
      <c r="EJ18" s="70">
        <v>11</v>
      </c>
      <c r="EK18" s="70">
        <v>46</v>
      </c>
      <c r="EL18" s="70">
        <v>0</v>
      </c>
      <c r="EM18" s="70">
        <v>279</v>
      </c>
      <c r="EN18" s="70">
        <v>14</v>
      </c>
      <c r="EO18" s="70">
        <v>0</v>
      </c>
      <c r="EP18" s="70">
        <v>5</v>
      </c>
      <c r="EQ18" s="70">
        <v>0</v>
      </c>
      <c r="ER18" s="70">
        <v>21</v>
      </c>
      <c r="ES18" s="70">
        <v>10072</v>
      </c>
      <c r="ET18" s="70">
        <v>13</v>
      </c>
      <c r="EU18" s="70">
        <v>0</v>
      </c>
      <c r="EV18" s="70">
        <v>2</v>
      </c>
      <c r="EW18" s="70">
        <v>0</v>
      </c>
      <c r="EX18" s="70">
        <v>0</v>
      </c>
      <c r="EY18" s="70">
        <v>60</v>
      </c>
      <c r="EZ18" s="70">
        <v>0</v>
      </c>
      <c r="FA18" s="70">
        <v>28481</v>
      </c>
      <c r="FB18" s="70">
        <v>16134</v>
      </c>
      <c r="FC18" s="70">
        <v>86</v>
      </c>
      <c r="FD18" s="70">
        <v>1563</v>
      </c>
      <c r="FE18" s="70">
        <v>3384</v>
      </c>
      <c r="FF18" s="70">
        <v>2474</v>
      </c>
      <c r="FG18" s="70">
        <v>69</v>
      </c>
      <c r="FH18" s="70">
        <v>0</v>
      </c>
      <c r="FI18" s="70">
        <v>11</v>
      </c>
      <c r="FJ18" s="70">
        <v>292</v>
      </c>
      <c r="FK18" s="70">
        <v>149503</v>
      </c>
    </row>
    <row r="19" spans="1:167" x14ac:dyDescent="0.35">
      <c r="A19" s="347" t="s">
        <v>559</v>
      </c>
      <c r="B19" s="67">
        <f t="shared" si="4"/>
        <v>35838855</v>
      </c>
      <c r="C19" s="67">
        <f t="shared" si="4"/>
        <v>617913</v>
      </c>
      <c r="D19" s="67">
        <f t="shared" si="4"/>
        <v>1191682</v>
      </c>
      <c r="E19" s="67">
        <f t="shared" si="4"/>
        <v>435265</v>
      </c>
      <c r="F19" s="67">
        <f t="shared" si="4"/>
        <v>449124</v>
      </c>
      <c r="G19" s="67">
        <f t="shared" si="4"/>
        <v>453068</v>
      </c>
      <c r="H19" s="67">
        <f t="shared" si="4"/>
        <v>2982787</v>
      </c>
      <c r="I19" s="67">
        <f t="shared" si="4"/>
        <v>689503</v>
      </c>
      <c r="J19" s="67">
        <f t="shared" si="4"/>
        <v>224387</v>
      </c>
      <c r="K19" s="67">
        <f t="shared" si="4"/>
        <v>1331165</v>
      </c>
      <c r="L19" s="67">
        <f t="shared" si="4"/>
        <v>1466965</v>
      </c>
      <c r="M19" s="67">
        <f t="shared" si="4"/>
        <v>1865945</v>
      </c>
      <c r="N19" s="67">
        <f t="shared" si="4"/>
        <v>661621</v>
      </c>
      <c r="O19" s="67">
        <f t="shared" si="4"/>
        <v>286021</v>
      </c>
      <c r="P19" s="67">
        <f t="shared" si="4"/>
        <v>3413200</v>
      </c>
      <c r="Q19" s="67">
        <f t="shared" si="4"/>
        <v>795434</v>
      </c>
      <c r="R19" s="67">
        <f t="shared" si="5"/>
        <v>1323774</v>
      </c>
      <c r="S19" s="67">
        <f t="shared" si="5"/>
        <v>17010662</v>
      </c>
      <c r="T19" s="67">
        <f t="shared" si="5"/>
        <v>140549</v>
      </c>
      <c r="U19" s="67">
        <f t="shared" si="5"/>
        <v>1117703</v>
      </c>
      <c r="V19" s="67">
        <f t="shared" si="5"/>
        <v>3162778</v>
      </c>
      <c r="W19" s="67">
        <f t="shared" si="5"/>
        <v>367287</v>
      </c>
      <c r="X19" s="67">
        <f t="shared" si="5"/>
        <v>5388828</v>
      </c>
      <c r="Y19" s="67">
        <f t="shared" si="5"/>
        <v>706579</v>
      </c>
      <c r="Z19" s="67">
        <f t="shared" si="5"/>
        <v>1303673</v>
      </c>
      <c r="AA19" s="67">
        <f t="shared" si="5"/>
        <v>181209</v>
      </c>
      <c r="AB19" s="67">
        <f t="shared" si="5"/>
        <v>93070</v>
      </c>
      <c r="AC19" s="67">
        <f t="shared" si="5"/>
        <v>20387</v>
      </c>
      <c r="AD19" s="67">
        <f t="shared" si="5"/>
        <v>331273</v>
      </c>
      <c r="AE19" s="67">
        <f t="shared" si="5"/>
        <v>697764</v>
      </c>
      <c r="AF19" s="67">
        <f t="shared" si="5"/>
        <v>219488</v>
      </c>
      <c r="AG19" s="67">
        <f t="shared" si="5"/>
        <v>138717</v>
      </c>
      <c r="AH19" s="67">
        <f t="shared" si="6"/>
        <v>81800</v>
      </c>
      <c r="AI19" s="67">
        <f t="shared" si="6"/>
        <v>78035</v>
      </c>
      <c r="AJ19" s="67">
        <f t="shared" si="6"/>
        <v>152940</v>
      </c>
      <c r="AK19" s="67">
        <f t="shared" si="6"/>
        <v>12923828</v>
      </c>
      <c r="AL19" s="67">
        <f t="shared" si="6"/>
        <v>312365</v>
      </c>
      <c r="AM19" s="67">
        <f t="shared" si="6"/>
        <v>88144</v>
      </c>
      <c r="AN19" s="67">
        <f t="shared" si="6"/>
        <v>83991</v>
      </c>
      <c r="AO19" s="67">
        <f t="shared" si="6"/>
        <v>618182</v>
      </c>
      <c r="AP19" s="67">
        <f t="shared" si="6"/>
        <v>281966</v>
      </c>
      <c r="AQ19" s="67">
        <f t="shared" si="6"/>
        <v>736478</v>
      </c>
      <c r="AR19" s="67">
        <f t="shared" si="6"/>
        <v>151323</v>
      </c>
      <c r="AS19" s="67">
        <f t="shared" si="6"/>
        <v>2770189</v>
      </c>
      <c r="AT19" s="67">
        <f t="shared" si="6"/>
        <v>3660099</v>
      </c>
      <c r="AU19" s="67">
        <f t="shared" si="6"/>
        <v>385225</v>
      </c>
      <c r="AV19" s="67">
        <f t="shared" si="6"/>
        <v>450306</v>
      </c>
      <c r="AW19" s="67">
        <f t="shared" si="6"/>
        <v>131603</v>
      </c>
      <c r="AX19" s="67">
        <f t="shared" si="7"/>
        <v>1586882</v>
      </c>
      <c r="AY19" s="67">
        <f t="shared" si="7"/>
        <v>37385</v>
      </c>
      <c r="AZ19" s="67">
        <f t="shared" si="7"/>
        <v>6753</v>
      </c>
      <c r="BA19" s="67">
        <f t="shared" si="7"/>
        <v>36634</v>
      </c>
      <c r="BB19" s="67">
        <f t="shared" si="7"/>
        <v>193937</v>
      </c>
      <c r="BC19" s="67">
        <f t="shared" si="7"/>
        <v>60912058</v>
      </c>
      <c r="BD19" s="54"/>
      <c r="BE19" s="55" t="s">
        <v>25</v>
      </c>
      <c r="BF19" s="68">
        <v>21887124</v>
      </c>
      <c r="BG19" s="68">
        <v>562883</v>
      </c>
      <c r="BH19" s="68">
        <v>945879</v>
      </c>
      <c r="BI19" s="68">
        <v>349051</v>
      </c>
      <c r="BJ19" s="68">
        <v>361426</v>
      </c>
      <c r="BK19" s="68">
        <v>398327</v>
      </c>
      <c r="BL19" s="68">
        <v>2257685</v>
      </c>
      <c r="BM19" s="68">
        <v>510108</v>
      </c>
      <c r="BN19" s="68">
        <v>107308</v>
      </c>
      <c r="BO19" s="68">
        <v>925778</v>
      </c>
      <c r="BP19" s="68">
        <v>1077372</v>
      </c>
      <c r="BQ19" s="68">
        <v>1411457</v>
      </c>
      <c r="BR19" s="68">
        <v>603717</v>
      </c>
      <c r="BS19" s="68">
        <v>229156</v>
      </c>
      <c r="BT19" s="68">
        <v>2553862</v>
      </c>
      <c r="BU19" s="68">
        <v>606324</v>
      </c>
      <c r="BV19" s="68">
        <v>1012285</v>
      </c>
      <c r="BW19" s="68">
        <v>7570494</v>
      </c>
      <c r="BX19" s="68">
        <v>120113</v>
      </c>
      <c r="BY19" s="68">
        <v>846782</v>
      </c>
      <c r="BZ19" s="68">
        <v>3162778</v>
      </c>
      <c r="CA19" s="68">
        <v>367061</v>
      </c>
      <c r="CB19" s="68">
        <v>5377768</v>
      </c>
      <c r="CC19" s="68">
        <v>672688</v>
      </c>
      <c r="CD19" s="68">
        <v>396945</v>
      </c>
      <c r="CE19" s="68">
        <v>170738</v>
      </c>
      <c r="CF19" s="68">
        <v>88475</v>
      </c>
      <c r="CG19" s="68">
        <v>15447</v>
      </c>
      <c r="CH19" s="68">
        <v>331273</v>
      </c>
      <c r="CI19" s="68">
        <v>691762</v>
      </c>
      <c r="CJ19" s="68">
        <v>214870</v>
      </c>
      <c r="CK19" s="68">
        <v>138717</v>
      </c>
      <c r="CL19" s="68">
        <v>78698</v>
      </c>
      <c r="CM19" s="68">
        <v>78035</v>
      </c>
      <c r="CN19" s="68">
        <v>151219</v>
      </c>
      <c r="CO19" s="68">
        <v>11936474</v>
      </c>
      <c r="CP19" s="68">
        <v>300816</v>
      </c>
      <c r="CQ19" s="68">
        <v>87862</v>
      </c>
      <c r="CR19" s="68">
        <v>82889</v>
      </c>
      <c r="CS19" s="68">
        <v>618182</v>
      </c>
      <c r="CT19" s="68">
        <v>281966</v>
      </c>
      <c r="CU19" s="68">
        <v>682291</v>
      </c>
      <c r="CV19" s="68">
        <v>150541</v>
      </c>
      <c r="CW19" s="68">
        <v>2407097</v>
      </c>
      <c r="CX19" s="68">
        <v>2065863</v>
      </c>
      <c r="CY19" s="68">
        <v>375400</v>
      </c>
      <c r="CZ19" s="68">
        <v>344000</v>
      </c>
      <c r="DA19" s="68">
        <v>33606</v>
      </c>
      <c r="DB19" s="68">
        <v>867770</v>
      </c>
      <c r="DC19" s="68">
        <v>37296</v>
      </c>
      <c r="DD19" s="68">
        <v>6753</v>
      </c>
      <c r="DE19" s="68">
        <v>35207</v>
      </c>
      <c r="DF19" s="68">
        <v>182323</v>
      </c>
      <c r="DG19" s="68">
        <v>42946343</v>
      </c>
      <c r="DH19" s="68"/>
      <c r="DI19" s="69" t="s">
        <v>25</v>
      </c>
      <c r="DJ19" s="70">
        <v>13951731</v>
      </c>
      <c r="DK19" s="70">
        <v>55030</v>
      </c>
      <c r="DL19" s="70">
        <v>245803</v>
      </c>
      <c r="DM19" s="70">
        <v>86214</v>
      </c>
      <c r="DN19" s="70">
        <v>87698</v>
      </c>
      <c r="DO19" s="70">
        <v>54741</v>
      </c>
      <c r="DP19" s="70">
        <v>725102</v>
      </c>
      <c r="DQ19" s="70">
        <v>179395</v>
      </c>
      <c r="DR19" s="70">
        <v>117079</v>
      </c>
      <c r="DS19" s="70">
        <v>405387</v>
      </c>
      <c r="DT19" s="70">
        <v>389593</v>
      </c>
      <c r="DU19" s="70">
        <v>454488</v>
      </c>
      <c r="DV19" s="70">
        <v>57904</v>
      </c>
      <c r="DW19" s="70">
        <v>56865</v>
      </c>
      <c r="DX19" s="70">
        <v>859338</v>
      </c>
      <c r="DY19" s="70">
        <v>189110</v>
      </c>
      <c r="DZ19" s="70">
        <v>311489</v>
      </c>
      <c r="EA19" s="70">
        <v>9440168</v>
      </c>
      <c r="EB19" s="70">
        <v>20436</v>
      </c>
      <c r="EC19" s="70">
        <v>270921</v>
      </c>
      <c r="ED19" s="70">
        <v>0</v>
      </c>
      <c r="EE19" s="70">
        <v>226</v>
      </c>
      <c r="EF19" s="70">
        <v>11060</v>
      </c>
      <c r="EG19" s="70">
        <v>33891</v>
      </c>
      <c r="EH19" s="70">
        <v>906728</v>
      </c>
      <c r="EI19" s="70">
        <v>10471</v>
      </c>
      <c r="EJ19" s="70">
        <v>4595</v>
      </c>
      <c r="EK19" s="70">
        <v>4940</v>
      </c>
      <c r="EL19" s="70">
        <v>0</v>
      </c>
      <c r="EM19" s="70">
        <v>6002</v>
      </c>
      <c r="EN19" s="70">
        <v>4618</v>
      </c>
      <c r="EO19" s="70">
        <v>0</v>
      </c>
      <c r="EP19" s="70">
        <v>3102</v>
      </c>
      <c r="EQ19" s="70">
        <v>0</v>
      </c>
      <c r="ER19" s="70">
        <v>1721</v>
      </c>
      <c r="ES19" s="70">
        <v>987354</v>
      </c>
      <c r="ET19" s="70">
        <v>11549</v>
      </c>
      <c r="EU19" s="70">
        <v>282</v>
      </c>
      <c r="EV19" s="70">
        <v>1102</v>
      </c>
      <c r="EW19" s="70">
        <v>0</v>
      </c>
      <c r="EX19" s="70">
        <v>0</v>
      </c>
      <c r="EY19" s="70">
        <v>54187</v>
      </c>
      <c r="EZ19" s="70">
        <v>782</v>
      </c>
      <c r="FA19" s="70">
        <v>363092</v>
      </c>
      <c r="FB19" s="70">
        <v>1594236</v>
      </c>
      <c r="FC19" s="70">
        <v>9825</v>
      </c>
      <c r="FD19" s="70">
        <v>106306</v>
      </c>
      <c r="FE19" s="70">
        <v>97997</v>
      </c>
      <c r="FF19" s="70">
        <v>719112</v>
      </c>
      <c r="FG19" s="70">
        <v>89</v>
      </c>
      <c r="FH19" s="70">
        <v>0</v>
      </c>
      <c r="FI19" s="70">
        <v>1427</v>
      </c>
      <c r="FJ19" s="70">
        <v>11614</v>
      </c>
      <c r="FK19" s="70">
        <v>17965715</v>
      </c>
    </row>
    <row r="20" spans="1:167" x14ac:dyDescent="0.35">
      <c r="A20" s="347" t="s">
        <v>560</v>
      </c>
      <c r="B20" s="67">
        <f t="shared" si="4"/>
        <v>2350751</v>
      </c>
      <c r="C20" s="67">
        <f t="shared" si="4"/>
        <v>54608</v>
      </c>
      <c r="D20" s="67">
        <f t="shared" si="4"/>
        <v>26545</v>
      </c>
      <c r="E20" s="67">
        <f t="shared" si="4"/>
        <v>18923</v>
      </c>
      <c r="F20" s="67">
        <f t="shared" si="4"/>
        <v>20838</v>
      </c>
      <c r="G20" s="67">
        <f t="shared" si="4"/>
        <v>73586</v>
      </c>
      <c r="H20" s="67">
        <f t="shared" si="4"/>
        <v>180141</v>
      </c>
      <c r="I20" s="67">
        <f t="shared" si="4"/>
        <v>40131</v>
      </c>
      <c r="J20" s="67">
        <f t="shared" si="4"/>
        <v>21093</v>
      </c>
      <c r="K20" s="67">
        <f t="shared" si="4"/>
        <v>36544</v>
      </c>
      <c r="L20" s="67">
        <f t="shared" si="4"/>
        <v>40549</v>
      </c>
      <c r="M20" s="67">
        <f t="shared" si="4"/>
        <v>84552</v>
      </c>
      <c r="N20" s="67">
        <f t="shared" si="4"/>
        <v>17441</v>
      </c>
      <c r="O20" s="67">
        <f t="shared" si="4"/>
        <v>17265</v>
      </c>
      <c r="P20" s="67">
        <f t="shared" si="4"/>
        <v>182338</v>
      </c>
      <c r="Q20" s="67">
        <f t="shared" si="4"/>
        <v>45089</v>
      </c>
      <c r="R20" s="67">
        <f t="shared" si="5"/>
        <v>120038</v>
      </c>
      <c r="S20" s="67">
        <f t="shared" si="5"/>
        <v>1362863</v>
      </c>
      <c r="T20" s="67">
        <f t="shared" si="5"/>
        <v>6444</v>
      </c>
      <c r="U20" s="67">
        <f t="shared" si="5"/>
        <v>56371</v>
      </c>
      <c r="V20" s="67">
        <f t="shared" si="5"/>
        <v>564580</v>
      </c>
      <c r="W20" s="67">
        <f t="shared" si="5"/>
        <v>82053</v>
      </c>
      <c r="X20" s="67">
        <f t="shared" si="5"/>
        <v>1381635</v>
      </c>
      <c r="Y20" s="67">
        <f t="shared" si="5"/>
        <v>164428</v>
      </c>
      <c r="Z20" s="67">
        <f t="shared" si="5"/>
        <v>175636</v>
      </c>
      <c r="AA20" s="67">
        <f t="shared" si="5"/>
        <v>31562</v>
      </c>
      <c r="AB20" s="67">
        <f t="shared" si="5"/>
        <v>12080</v>
      </c>
      <c r="AC20" s="67">
        <f t="shared" si="5"/>
        <v>1429</v>
      </c>
      <c r="AD20" s="67">
        <f t="shared" si="5"/>
        <v>86837</v>
      </c>
      <c r="AE20" s="67">
        <f t="shared" si="5"/>
        <v>312690</v>
      </c>
      <c r="AF20" s="67">
        <f t="shared" si="5"/>
        <v>46778</v>
      </c>
      <c r="AG20" s="67">
        <f t="shared" si="5"/>
        <v>42483</v>
      </c>
      <c r="AH20" s="67">
        <f t="shared" si="6"/>
        <v>11455</v>
      </c>
      <c r="AI20" s="67">
        <f t="shared" si="6"/>
        <v>6536</v>
      </c>
      <c r="AJ20" s="67">
        <f t="shared" si="6"/>
        <v>26467</v>
      </c>
      <c r="AK20" s="67">
        <f t="shared" si="6"/>
        <v>2946649</v>
      </c>
      <c r="AL20" s="67">
        <f t="shared" si="6"/>
        <v>35619</v>
      </c>
      <c r="AM20" s="67">
        <f t="shared" si="6"/>
        <v>8559</v>
      </c>
      <c r="AN20" s="67">
        <f t="shared" si="6"/>
        <v>5353</v>
      </c>
      <c r="AO20" s="67">
        <f t="shared" si="6"/>
        <v>65008</v>
      </c>
      <c r="AP20" s="67">
        <f t="shared" si="6"/>
        <v>60473</v>
      </c>
      <c r="AQ20" s="67">
        <f t="shared" si="6"/>
        <v>54318</v>
      </c>
      <c r="AR20" s="67">
        <f t="shared" si="6"/>
        <v>1636</v>
      </c>
      <c r="AS20" s="67">
        <f t="shared" si="6"/>
        <v>279959</v>
      </c>
      <c r="AT20" s="67">
        <f t="shared" si="6"/>
        <v>230953</v>
      </c>
      <c r="AU20" s="67">
        <f t="shared" si="6"/>
        <v>25898</v>
      </c>
      <c r="AV20" s="67">
        <f t="shared" si="6"/>
        <v>43509</v>
      </c>
      <c r="AW20" s="67">
        <f t="shared" si="6"/>
        <v>10043</v>
      </c>
      <c r="AX20" s="67">
        <f t="shared" si="7"/>
        <v>17839</v>
      </c>
      <c r="AY20" s="67">
        <f t="shared" si="7"/>
        <v>837</v>
      </c>
      <c r="AZ20" s="67">
        <f t="shared" si="7"/>
        <v>739</v>
      </c>
      <c r="BA20" s="67">
        <f t="shared" si="7"/>
        <v>3659</v>
      </c>
      <c r="BB20" s="67">
        <f t="shared" si="7"/>
        <v>24659</v>
      </c>
      <c r="BC20" s="67">
        <f t="shared" si="7"/>
        <v>6221069</v>
      </c>
      <c r="BD20" s="54"/>
      <c r="BE20" s="55" t="s">
        <v>26</v>
      </c>
      <c r="BF20" s="68">
        <v>873884</v>
      </c>
      <c r="BG20" s="68">
        <v>53728</v>
      </c>
      <c r="BH20" s="68">
        <v>23570</v>
      </c>
      <c r="BI20" s="68">
        <v>17216</v>
      </c>
      <c r="BJ20" s="68">
        <v>18856</v>
      </c>
      <c r="BK20" s="68">
        <v>70830</v>
      </c>
      <c r="BL20" s="68">
        <v>161390</v>
      </c>
      <c r="BM20" s="68">
        <v>35817</v>
      </c>
      <c r="BN20" s="68">
        <v>882</v>
      </c>
      <c r="BO20" s="68">
        <v>26629</v>
      </c>
      <c r="BP20" s="68">
        <v>32121</v>
      </c>
      <c r="BQ20" s="68">
        <v>70873</v>
      </c>
      <c r="BR20" s="68">
        <v>16810</v>
      </c>
      <c r="BS20" s="68">
        <v>15396</v>
      </c>
      <c r="BT20" s="68">
        <v>147130</v>
      </c>
      <c r="BU20" s="68">
        <v>39124</v>
      </c>
      <c r="BV20" s="68">
        <v>100799</v>
      </c>
      <c r="BW20" s="68">
        <v>36117</v>
      </c>
      <c r="BX20" s="68">
        <v>6242</v>
      </c>
      <c r="BY20" s="68">
        <v>54082</v>
      </c>
      <c r="BZ20" s="68">
        <v>564580</v>
      </c>
      <c r="CA20" s="68">
        <v>82047</v>
      </c>
      <c r="CB20" s="68">
        <v>1380620</v>
      </c>
      <c r="CC20" s="68">
        <v>158254</v>
      </c>
      <c r="CD20" s="68">
        <v>86595</v>
      </c>
      <c r="CE20" s="68">
        <v>31080</v>
      </c>
      <c r="CF20" s="68">
        <v>11363</v>
      </c>
      <c r="CG20" s="68">
        <v>1018</v>
      </c>
      <c r="CH20" s="68">
        <v>86837</v>
      </c>
      <c r="CI20" s="68">
        <v>311686</v>
      </c>
      <c r="CJ20" s="68">
        <v>46568</v>
      </c>
      <c r="CK20" s="68">
        <v>42483</v>
      </c>
      <c r="CL20" s="68">
        <v>11059</v>
      </c>
      <c r="CM20" s="68">
        <v>6536</v>
      </c>
      <c r="CN20" s="68">
        <v>26426</v>
      </c>
      <c r="CO20" s="68">
        <v>2847152</v>
      </c>
      <c r="CP20" s="68">
        <v>35619</v>
      </c>
      <c r="CQ20" s="68">
        <v>8558</v>
      </c>
      <c r="CR20" s="68">
        <v>5276</v>
      </c>
      <c r="CS20" s="68">
        <v>65008</v>
      </c>
      <c r="CT20" s="68">
        <v>60473</v>
      </c>
      <c r="CU20" s="68">
        <v>54314</v>
      </c>
      <c r="CV20" s="68">
        <v>1636</v>
      </c>
      <c r="CW20" s="68">
        <v>257703</v>
      </c>
      <c r="CX20" s="68">
        <v>149616</v>
      </c>
      <c r="CY20" s="68">
        <v>25893</v>
      </c>
      <c r="CZ20" s="68">
        <v>28607</v>
      </c>
      <c r="DA20" s="68">
        <v>2089</v>
      </c>
      <c r="DB20" s="68">
        <v>17839</v>
      </c>
      <c r="DC20" s="68">
        <v>837</v>
      </c>
      <c r="DD20" s="68">
        <v>739</v>
      </c>
      <c r="DE20" s="68">
        <v>3592</v>
      </c>
      <c r="DF20" s="68">
        <v>23008</v>
      </c>
      <c r="DG20" s="68">
        <v>4515571</v>
      </c>
      <c r="DH20" s="68"/>
      <c r="DI20" s="69" t="s">
        <v>26</v>
      </c>
      <c r="DJ20" s="70">
        <v>1476867</v>
      </c>
      <c r="DK20" s="70">
        <v>880</v>
      </c>
      <c r="DL20" s="70">
        <v>2975</v>
      </c>
      <c r="DM20" s="70">
        <v>1707</v>
      </c>
      <c r="DN20" s="70">
        <v>1982</v>
      </c>
      <c r="DO20" s="70">
        <v>2756</v>
      </c>
      <c r="DP20" s="70">
        <v>18751</v>
      </c>
      <c r="DQ20" s="70">
        <v>4314</v>
      </c>
      <c r="DR20" s="70">
        <v>20211</v>
      </c>
      <c r="DS20" s="70">
        <v>9915</v>
      </c>
      <c r="DT20" s="70">
        <v>8428</v>
      </c>
      <c r="DU20" s="70">
        <v>13679</v>
      </c>
      <c r="DV20" s="70">
        <v>631</v>
      </c>
      <c r="DW20" s="70">
        <v>1869</v>
      </c>
      <c r="DX20" s="70">
        <v>35208</v>
      </c>
      <c r="DY20" s="70">
        <v>5965</v>
      </c>
      <c r="DZ20" s="70">
        <v>19239</v>
      </c>
      <c r="EA20" s="70">
        <v>1326746</v>
      </c>
      <c r="EB20" s="70">
        <v>202</v>
      </c>
      <c r="EC20" s="70">
        <v>2289</v>
      </c>
      <c r="ED20" s="70">
        <v>0</v>
      </c>
      <c r="EE20" s="70">
        <v>6</v>
      </c>
      <c r="EF20" s="70">
        <v>1015</v>
      </c>
      <c r="EG20" s="70">
        <v>6174</v>
      </c>
      <c r="EH20" s="70">
        <v>89041</v>
      </c>
      <c r="EI20" s="70">
        <v>482</v>
      </c>
      <c r="EJ20" s="70">
        <v>717</v>
      </c>
      <c r="EK20" s="70">
        <v>411</v>
      </c>
      <c r="EL20" s="70">
        <v>0</v>
      </c>
      <c r="EM20" s="70">
        <v>1004</v>
      </c>
      <c r="EN20" s="70">
        <v>210</v>
      </c>
      <c r="EO20" s="70">
        <v>0</v>
      </c>
      <c r="EP20" s="70">
        <v>396</v>
      </c>
      <c r="EQ20" s="70">
        <v>0</v>
      </c>
      <c r="ER20" s="70">
        <v>41</v>
      </c>
      <c r="ES20" s="70">
        <v>99497</v>
      </c>
      <c r="ET20" s="70">
        <v>0</v>
      </c>
      <c r="EU20" s="70">
        <v>1</v>
      </c>
      <c r="EV20" s="70">
        <v>77</v>
      </c>
      <c r="EW20" s="70">
        <v>0</v>
      </c>
      <c r="EX20" s="70">
        <v>0</v>
      </c>
      <c r="EY20" s="70">
        <v>4</v>
      </c>
      <c r="EZ20" s="70">
        <v>0</v>
      </c>
      <c r="FA20" s="70">
        <v>22256</v>
      </c>
      <c r="FB20" s="70">
        <v>81337</v>
      </c>
      <c r="FC20" s="70">
        <v>5</v>
      </c>
      <c r="FD20" s="70">
        <v>14902</v>
      </c>
      <c r="FE20" s="70">
        <v>7954</v>
      </c>
      <c r="FF20" s="70">
        <v>0</v>
      </c>
      <c r="FG20" s="70">
        <v>0</v>
      </c>
      <c r="FH20" s="70">
        <v>0</v>
      </c>
      <c r="FI20" s="70">
        <v>67</v>
      </c>
      <c r="FJ20" s="70">
        <v>1651</v>
      </c>
      <c r="FK20" s="70">
        <v>1705498</v>
      </c>
    </row>
    <row r="21" spans="1:167" x14ac:dyDescent="0.35">
      <c r="A21" s="347" t="s">
        <v>561</v>
      </c>
      <c r="B21" s="67">
        <f t="shared" si="4"/>
        <v>272893</v>
      </c>
      <c r="C21" s="67">
        <f t="shared" si="4"/>
        <v>30636</v>
      </c>
      <c r="D21" s="67">
        <f t="shared" si="4"/>
        <v>1353</v>
      </c>
      <c r="E21" s="67">
        <f t="shared" si="4"/>
        <v>1946</v>
      </c>
      <c r="F21" s="67">
        <f t="shared" si="4"/>
        <v>463</v>
      </c>
      <c r="G21" s="67">
        <f t="shared" si="4"/>
        <v>2905</v>
      </c>
      <c r="H21" s="67">
        <f t="shared" si="4"/>
        <v>7292</v>
      </c>
      <c r="I21" s="67">
        <f t="shared" si="4"/>
        <v>1876</v>
      </c>
      <c r="J21" s="67">
        <f t="shared" si="4"/>
        <v>2065</v>
      </c>
      <c r="K21" s="67">
        <f t="shared" si="4"/>
        <v>2903</v>
      </c>
      <c r="L21" s="67">
        <f t="shared" si="4"/>
        <v>2496</v>
      </c>
      <c r="M21" s="67">
        <f t="shared" si="4"/>
        <v>1947</v>
      </c>
      <c r="N21" s="67">
        <f t="shared" si="4"/>
        <v>851</v>
      </c>
      <c r="O21" s="67">
        <f t="shared" si="4"/>
        <v>535</v>
      </c>
      <c r="P21" s="67">
        <f t="shared" si="4"/>
        <v>10784</v>
      </c>
      <c r="Q21" s="67">
        <f t="shared" si="4"/>
        <v>8166</v>
      </c>
      <c r="R21" s="67">
        <f t="shared" si="5"/>
        <v>2729</v>
      </c>
      <c r="S21" s="67">
        <f t="shared" si="5"/>
        <v>218001</v>
      </c>
      <c r="T21" s="67">
        <f t="shared" si="5"/>
        <v>310</v>
      </c>
      <c r="U21" s="67">
        <f t="shared" si="5"/>
        <v>6271</v>
      </c>
      <c r="V21" s="67">
        <f t="shared" si="5"/>
        <v>16949</v>
      </c>
      <c r="W21" s="67">
        <f t="shared" si="5"/>
        <v>1233</v>
      </c>
      <c r="X21" s="67">
        <f t="shared" si="5"/>
        <v>75760</v>
      </c>
      <c r="Y21" s="67">
        <f t="shared" si="5"/>
        <v>7766</v>
      </c>
      <c r="Z21" s="67">
        <f t="shared" si="5"/>
        <v>64752</v>
      </c>
      <c r="AA21" s="67">
        <f t="shared" si="5"/>
        <v>915</v>
      </c>
      <c r="AB21" s="67">
        <f t="shared" si="5"/>
        <v>373</v>
      </c>
      <c r="AC21" s="67">
        <f t="shared" si="5"/>
        <v>184</v>
      </c>
      <c r="AD21" s="67">
        <f t="shared" si="5"/>
        <v>8162</v>
      </c>
      <c r="AE21" s="67">
        <f t="shared" si="5"/>
        <v>65276</v>
      </c>
      <c r="AF21" s="67">
        <f t="shared" si="5"/>
        <v>3782</v>
      </c>
      <c r="AG21" s="67">
        <f t="shared" si="5"/>
        <v>2814</v>
      </c>
      <c r="AH21" s="67">
        <f t="shared" si="6"/>
        <v>631</v>
      </c>
      <c r="AI21" s="67">
        <f t="shared" si="6"/>
        <v>687</v>
      </c>
      <c r="AJ21" s="67">
        <f t="shared" si="6"/>
        <v>2848</v>
      </c>
      <c r="AK21" s="67">
        <f t="shared" si="6"/>
        <v>252132</v>
      </c>
      <c r="AL21" s="67">
        <f t="shared" si="6"/>
        <v>17089</v>
      </c>
      <c r="AM21" s="67">
        <f t="shared" si="6"/>
        <v>612</v>
      </c>
      <c r="AN21" s="67">
        <f t="shared" si="6"/>
        <v>1194</v>
      </c>
      <c r="AO21" s="67">
        <f t="shared" si="6"/>
        <v>527994</v>
      </c>
      <c r="AP21" s="67">
        <f t="shared" si="6"/>
        <v>108891</v>
      </c>
      <c r="AQ21" s="67">
        <f t="shared" si="6"/>
        <v>20474</v>
      </c>
      <c r="AR21" s="67">
        <f t="shared" si="6"/>
        <v>7</v>
      </c>
      <c r="AS21" s="67">
        <f t="shared" si="6"/>
        <v>1247826</v>
      </c>
      <c r="AT21" s="67">
        <f t="shared" si="6"/>
        <v>199619</v>
      </c>
      <c r="AU21" s="67">
        <f t="shared" si="6"/>
        <v>7958</v>
      </c>
      <c r="AV21" s="67">
        <f t="shared" si="6"/>
        <v>261075</v>
      </c>
      <c r="AW21" s="67">
        <f t="shared" si="6"/>
        <v>17188</v>
      </c>
      <c r="AX21" s="67">
        <f t="shared" si="7"/>
        <v>79393</v>
      </c>
      <c r="AY21" s="67">
        <f t="shared" si="7"/>
        <v>5732</v>
      </c>
      <c r="AZ21" s="67">
        <f t="shared" si="7"/>
        <v>7240</v>
      </c>
      <c r="BA21" s="67">
        <f t="shared" si="7"/>
        <v>603</v>
      </c>
      <c r="BB21" s="67">
        <f t="shared" si="7"/>
        <v>19009</v>
      </c>
      <c r="BC21" s="67">
        <f t="shared" si="7"/>
        <v>3077565</v>
      </c>
      <c r="BD21" s="54"/>
      <c r="BE21" s="55" t="s">
        <v>27</v>
      </c>
      <c r="BF21" s="68">
        <v>38890</v>
      </c>
      <c r="BG21" s="68">
        <v>30484</v>
      </c>
      <c r="BH21" s="68">
        <v>1021</v>
      </c>
      <c r="BI21" s="68">
        <v>1899</v>
      </c>
      <c r="BJ21" s="68">
        <v>263</v>
      </c>
      <c r="BK21" s="68">
        <v>2872</v>
      </c>
      <c r="BL21" s="68">
        <v>6277</v>
      </c>
      <c r="BM21" s="68">
        <v>1772</v>
      </c>
      <c r="BN21" s="68">
        <v>37</v>
      </c>
      <c r="BO21" s="68">
        <v>832</v>
      </c>
      <c r="BP21" s="68">
        <v>1141</v>
      </c>
      <c r="BQ21" s="68">
        <v>1546</v>
      </c>
      <c r="BR21" s="68">
        <v>767</v>
      </c>
      <c r="BS21" s="68">
        <v>370</v>
      </c>
      <c r="BT21" s="68">
        <v>6844</v>
      </c>
      <c r="BU21" s="68">
        <v>6051</v>
      </c>
      <c r="BV21" s="68">
        <v>1746</v>
      </c>
      <c r="BW21" s="68">
        <v>3214</v>
      </c>
      <c r="BX21" s="68">
        <v>155</v>
      </c>
      <c r="BY21" s="68">
        <v>2083</v>
      </c>
      <c r="BZ21" s="68">
        <v>16949</v>
      </c>
      <c r="CA21" s="68">
        <v>1228</v>
      </c>
      <c r="CB21" s="68">
        <v>75542</v>
      </c>
      <c r="CC21" s="68">
        <v>7554</v>
      </c>
      <c r="CD21" s="68">
        <v>10476</v>
      </c>
      <c r="CE21" s="68">
        <v>904</v>
      </c>
      <c r="CF21" s="68">
        <v>362</v>
      </c>
      <c r="CG21" s="68">
        <v>41</v>
      </c>
      <c r="CH21" s="68">
        <v>8162</v>
      </c>
      <c r="CI21" s="68">
        <v>64886</v>
      </c>
      <c r="CJ21" s="68">
        <v>3749</v>
      </c>
      <c r="CK21" s="68">
        <v>2814</v>
      </c>
      <c r="CL21" s="68">
        <v>628</v>
      </c>
      <c r="CM21" s="68">
        <v>687</v>
      </c>
      <c r="CN21" s="68">
        <v>2848</v>
      </c>
      <c r="CO21" s="68">
        <v>196830</v>
      </c>
      <c r="CP21" s="68">
        <v>17089</v>
      </c>
      <c r="CQ21" s="68">
        <v>612</v>
      </c>
      <c r="CR21" s="68">
        <v>1194</v>
      </c>
      <c r="CS21" s="68">
        <v>527994</v>
      </c>
      <c r="CT21" s="68">
        <v>108891</v>
      </c>
      <c r="CU21" s="68">
        <v>19180</v>
      </c>
      <c r="CV21" s="68">
        <v>7</v>
      </c>
      <c r="CW21" s="68">
        <v>1063697</v>
      </c>
      <c r="CX21" s="68">
        <v>134427</v>
      </c>
      <c r="CY21" s="68">
        <v>7950</v>
      </c>
      <c r="CZ21" s="68">
        <v>156636</v>
      </c>
      <c r="DA21" s="68">
        <v>2382</v>
      </c>
      <c r="DB21" s="68">
        <v>61804</v>
      </c>
      <c r="DC21" s="68">
        <v>2893</v>
      </c>
      <c r="DD21" s="68">
        <v>7240</v>
      </c>
      <c r="DE21" s="68">
        <v>536</v>
      </c>
      <c r="DF21" s="68">
        <v>18783</v>
      </c>
      <c r="DG21" s="68">
        <v>2397519</v>
      </c>
      <c r="DH21" s="68"/>
      <c r="DI21" s="69" t="s">
        <v>27</v>
      </c>
      <c r="DJ21" s="70">
        <v>234003</v>
      </c>
      <c r="DK21" s="70">
        <v>152</v>
      </c>
      <c r="DL21" s="70">
        <v>332</v>
      </c>
      <c r="DM21" s="70">
        <v>47</v>
      </c>
      <c r="DN21" s="70">
        <v>200</v>
      </c>
      <c r="DO21" s="70">
        <v>33</v>
      </c>
      <c r="DP21" s="70">
        <v>1015</v>
      </c>
      <c r="DQ21" s="70">
        <v>104</v>
      </c>
      <c r="DR21" s="70">
        <v>2028</v>
      </c>
      <c r="DS21" s="70">
        <v>2071</v>
      </c>
      <c r="DT21" s="70">
        <v>1355</v>
      </c>
      <c r="DU21" s="70">
        <v>401</v>
      </c>
      <c r="DV21" s="70">
        <v>84</v>
      </c>
      <c r="DW21" s="70">
        <v>165</v>
      </c>
      <c r="DX21" s="70">
        <v>3940</v>
      </c>
      <c r="DY21" s="70">
        <v>2115</v>
      </c>
      <c r="DZ21" s="70">
        <v>983</v>
      </c>
      <c r="EA21" s="70">
        <v>214787</v>
      </c>
      <c r="EB21" s="70">
        <v>155</v>
      </c>
      <c r="EC21" s="70">
        <v>4188</v>
      </c>
      <c r="ED21" s="70">
        <v>0</v>
      </c>
      <c r="EE21" s="70">
        <v>5</v>
      </c>
      <c r="EF21" s="70">
        <v>218</v>
      </c>
      <c r="EG21" s="70">
        <v>212</v>
      </c>
      <c r="EH21" s="70">
        <v>54276</v>
      </c>
      <c r="EI21" s="70">
        <v>11</v>
      </c>
      <c r="EJ21" s="70">
        <v>11</v>
      </c>
      <c r="EK21" s="70">
        <v>143</v>
      </c>
      <c r="EL21" s="70">
        <v>0</v>
      </c>
      <c r="EM21" s="70">
        <v>390</v>
      </c>
      <c r="EN21" s="70">
        <v>33</v>
      </c>
      <c r="EO21" s="70">
        <v>0</v>
      </c>
      <c r="EP21" s="70">
        <v>3</v>
      </c>
      <c r="EQ21" s="70">
        <v>0</v>
      </c>
      <c r="ER21" s="70">
        <v>0</v>
      </c>
      <c r="ES21" s="70">
        <v>55302</v>
      </c>
      <c r="ET21" s="70">
        <v>0</v>
      </c>
      <c r="EU21" s="70">
        <v>0</v>
      </c>
      <c r="EV21" s="70">
        <v>0</v>
      </c>
      <c r="EW21" s="70">
        <v>0</v>
      </c>
      <c r="EX21" s="70">
        <v>0</v>
      </c>
      <c r="EY21" s="70">
        <v>1294</v>
      </c>
      <c r="EZ21" s="70">
        <v>0</v>
      </c>
      <c r="FA21" s="70">
        <v>184129</v>
      </c>
      <c r="FB21" s="70">
        <v>65192</v>
      </c>
      <c r="FC21" s="70">
        <v>8</v>
      </c>
      <c r="FD21" s="70">
        <v>104439</v>
      </c>
      <c r="FE21" s="70">
        <v>14806</v>
      </c>
      <c r="FF21" s="70">
        <v>17589</v>
      </c>
      <c r="FG21" s="70">
        <v>2839</v>
      </c>
      <c r="FH21" s="70">
        <v>0</v>
      </c>
      <c r="FI21" s="70">
        <v>67</v>
      </c>
      <c r="FJ21" s="70">
        <v>226</v>
      </c>
      <c r="FK21" s="70">
        <v>680046</v>
      </c>
    </row>
    <row r="22" spans="1:167" x14ac:dyDescent="0.35">
      <c r="A22" s="347" t="s">
        <v>562</v>
      </c>
      <c r="B22" s="67">
        <f t="shared" si="4"/>
        <v>426217</v>
      </c>
      <c r="C22" s="67">
        <f t="shared" si="4"/>
        <v>5217</v>
      </c>
      <c r="D22" s="67">
        <f t="shared" si="4"/>
        <v>12328</v>
      </c>
      <c r="E22" s="67">
        <f t="shared" si="4"/>
        <v>5942</v>
      </c>
      <c r="F22" s="67">
        <f t="shared" si="4"/>
        <v>6632</v>
      </c>
      <c r="G22" s="67">
        <f t="shared" si="4"/>
        <v>6037</v>
      </c>
      <c r="H22" s="67">
        <f t="shared" si="4"/>
        <v>47076</v>
      </c>
      <c r="I22" s="67">
        <f t="shared" si="4"/>
        <v>9609</v>
      </c>
      <c r="J22" s="67">
        <f t="shared" si="4"/>
        <v>2942</v>
      </c>
      <c r="K22" s="67">
        <f t="shared" si="4"/>
        <v>23700</v>
      </c>
      <c r="L22" s="67">
        <f t="shared" si="4"/>
        <v>17334</v>
      </c>
      <c r="M22" s="67">
        <f t="shared" si="4"/>
        <v>32140</v>
      </c>
      <c r="N22" s="67">
        <f t="shared" si="4"/>
        <v>3965</v>
      </c>
      <c r="O22" s="67">
        <f t="shared" si="4"/>
        <v>4059</v>
      </c>
      <c r="P22" s="67">
        <f t="shared" si="4"/>
        <v>65293</v>
      </c>
      <c r="Q22" s="67">
        <f t="shared" si="4"/>
        <v>16236</v>
      </c>
      <c r="R22" s="67">
        <f t="shared" si="5"/>
        <v>41015</v>
      </c>
      <c r="S22" s="67">
        <f t="shared" si="5"/>
        <v>117615</v>
      </c>
      <c r="T22" s="67">
        <f t="shared" si="5"/>
        <v>1953</v>
      </c>
      <c r="U22" s="67">
        <f t="shared" si="5"/>
        <v>12341</v>
      </c>
      <c r="V22" s="67">
        <f t="shared" si="5"/>
        <v>56410</v>
      </c>
      <c r="W22" s="67">
        <f t="shared" si="5"/>
        <v>6759</v>
      </c>
      <c r="X22" s="67">
        <f t="shared" si="5"/>
        <v>118098</v>
      </c>
      <c r="Y22" s="67">
        <f t="shared" si="5"/>
        <v>14829</v>
      </c>
      <c r="Z22" s="67">
        <f t="shared" si="5"/>
        <v>50478</v>
      </c>
      <c r="AA22" s="67">
        <f t="shared" si="5"/>
        <v>4714</v>
      </c>
      <c r="AB22" s="67">
        <f t="shared" si="5"/>
        <v>2719</v>
      </c>
      <c r="AC22" s="67">
        <f t="shared" si="5"/>
        <v>637</v>
      </c>
      <c r="AD22" s="67">
        <f t="shared" si="5"/>
        <v>7081</v>
      </c>
      <c r="AE22" s="67">
        <f t="shared" si="5"/>
        <v>19190</v>
      </c>
      <c r="AF22" s="67">
        <f t="shared" si="5"/>
        <v>5117</v>
      </c>
      <c r="AG22" s="67">
        <f t="shared" si="5"/>
        <v>3557</v>
      </c>
      <c r="AH22" s="67">
        <f t="shared" si="6"/>
        <v>100</v>
      </c>
      <c r="AI22" s="67">
        <f t="shared" si="6"/>
        <v>374</v>
      </c>
      <c r="AJ22" s="67">
        <f t="shared" si="6"/>
        <v>3056</v>
      </c>
      <c r="AK22" s="67">
        <f t="shared" si="6"/>
        <v>293119</v>
      </c>
      <c r="AL22" s="67">
        <f t="shared" si="6"/>
        <v>8135</v>
      </c>
      <c r="AM22" s="67">
        <f t="shared" si="6"/>
        <v>2527</v>
      </c>
      <c r="AN22" s="67">
        <f t="shared" si="6"/>
        <v>1324</v>
      </c>
      <c r="AO22" s="67">
        <f t="shared" si="6"/>
        <v>11367</v>
      </c>
      <c r="AP22" s="67">
        <f t="shared" si="6"/>
        <v>4728</v>
      </c>
      <c r="AQ22" s="67">
        <f t="shared" si="6"/>
        <v>2899</v>
      </c>
      <c r="AR22" s="67">
        <f t="shared" si="6"/>
        <v>1722</v>
      </c>
      <c r="AS22" s="67">
        <f t="shared" si="6"/>
        <v>31945</v>
      </c>
      <c r="AT22" s="67">
        <f t="shared" si="6"/>
        <v>26984</v>
      </c>
      <c r="AU22" s="67">
        <f t="shared" si="6"/>
        <v>4322</v>
      </c>
      <c r="AV22" s="67">
        <f t="shared" si="6"/>
        <v>2564</v>
      </c>
      <c r="AW22" s="67">
        <f t="shared" si="6"/>
        <v>613</v>
      </c>
      <c r="AX22" s="67">
        <f t="shared" si="7"/>
        <v>2890</v>
      </c>
      <c r="AY22" s="67">
        <f t="shared" si="7"/>
        <v>104</v>
      </c>
      <c r="AZ22" s="67">
        <f t="shared" si="7"/>
        <v>119</v>
      </c>
      <c r="BA22" s="67">
        <f t="shared" si="7"/>
        <v>215</v>
      </c>
      <c r="BB22" s="67">
        <f t="shared" si="7"/>
        <v>2317</v>
      </c>
      <c r="BC22" s="67">
        <f t="shared" si="7"/>
        <v>829328</v>
      </c>
      <c r="BD22" s="54"/>
      <c r="BE22" s="55" t="s">
        <v>28</v>
      </c>
      <c r="BF22" s="68">
        <v>144014</v>
      </c>
      <c r="BG22" s="68">
        <v>5217</v>
      </c>
      <c r="BH22" s="68">
        <v>7927</v>
      </c>
      <c r="BI22" s="68">
        <v>2893</v>
      </c>
      <c r="BJ22" s="68">
        <v>3598</v>
      </c>
      <c r="BK22" s="68">
        <v>3194</v>
      </c>
      <c r="BL22" s="68">
        <v>23300</v>
      </c>
      <c r="BM22" s="68">
        <v>5061</v>
      </c>
      <c r="BN22" s="68">
        <v>990</v>
      </c>
      <c r="BO22" s="68">
        <v>6163</v>
      </c>
      <c r="BP22" s="68">
        <v>7887</v>
      </c>
      <c r="BQ22" s="68">
        <v>12001</v>
      </c>
      <c r="BR22" s="68">
        <v>2597</v>
      </c>
      <c r="BS22" s="68">
        <v>2114</v>
      </c>
      <c r="BT22" s="68">
        <v>31651</v>
      </c>
      <c r="BU22" s="68">
        <v>4962</v>
      </c>
      <c r="BV22" s="68">
        <v>15618</v>
      </c>
      <c r="BW22" s="68">
        <v>5108</v>
      </c>
      <c r="BX22" s="68">
        <v>1097</v>
      </c>
      <c r="BY22" s="68">
        <v>7853</v>
      </c>
      <c r="BZ22" s="68">
        <v>56410</v>
      </c>
      <c r="CA22" s="68">
        <v>6757</v>
      </c>
      <c r="CB22" s="68">
        <v>117888</v>
      </c>
      <c r="CC22" s="68">
        <v>14683</v>
      </c>
      <c r="CD22" s="68">
        <v>5318</v>
      </c>
      <c r="CE22" s="68">
        <v>4249</v>
      </c>
      <c r="CF22" s="68">
        <v>2719</v>
      </c>
      <c r="CG22" s="68">
        <v>143</v>
      </c>
      <c r="CH22" s="68">
        <v>7081</v>
      </c>
      <c r="CI22" s="68">
        <v>19190</v>
      </c>
      <c r="CJ22" s="68">
        <v>4677</v>
      </c>
      <c r="CK22" s="68">
        <v>3557</v>
      </c>
      <c r="CL22" s="68">
        <v>100</v>
      </c>
      <c r="CM22" s="68">
        <v>374</v>
      </c>
      <c r="CN22" s="68">
        <v>3056</v>
      </c>
      <c r="CO22" s="68">
        <v>246202</v>
      </c>
      <c r="CP22" s="68">
        <v>8135</v>
      </c>
      <c r="CQ22" s="68">
        <v>2527</v>
      </c>
      <c r="CR22" s="68">
        <v>1287</v>
      </c>
      <c r="CS22" s="68">
        <v>11367</v>
      </c>
      <c r="CT22" s="68">
        <v>4728</v>
      </c>
      <c r="CU22" s="68">
        <v>2899</v>
      </c>
      <c r="CV22" s="68">
        <v>1722</v>
      </c>
      <c r="CW22" s="68">
        <v>31244</v>
      </c>
      <c r="CX22" s="68">
        <v>21511</v>
      </c>
      <c r="CY22" s="68">
        <v>4322</v>
      </c>
      <c r="CZ22" s="68">
        <v>2564</v>
      </c>
      <c r="DA22" s="68">
        <v>613</v>
      </c>
      <c r="DB22" s="68">
        <v>2890</v>
      </c>
      <c r="DC22" s="68">
        <v>104</v>
      </c>
      <c r="DD22" s="68">
        <v>119</v>
      </c>
      <c r="DE22" s="68">
        <v>215</v>
      </c>
      <c r="DF22" s="68">
        <v>2283</v>
      </c>
      <c r="DG22" s="68">
        <v>493963</v>
      </c>
      <c r="DH22" s="68"/>
      <c r="DI22" s="69" t="s">
        <v>28</v>
      </c>
      <c r="DJ22" s="70">
        <v>282203</v>
      </c>
      <c r="DK22" s="70">
        <v>0</v>
      </c>
      <c r="DL22" s="70">
        <v>4401</v>
      </c>
      <c r="DM22" s="70">
        <v>3049</v>
      </c>
      <c r="DN22" s="70">
        <v>3034</v>
      </c>
      <c r="DO22" s="70">
        <v>2843</v>
      </c>
      <c r="DP22" s="70">
        <v>23776</v>
      </c>
      <c r="DQ22" s="70">
        <v>4548</v>
      </c>
      <c r="DR22" s="70">
        <v>1952</v>
      </c>
      <c r="DS22" s="70">
        <v>17537</v>
      </c>
      <c r="DT22" s="70">
        <v>9447</v>
      </c>
      <c r="DU22" s="70">
        <v>20139</v>
      </c>
      <c r="DV22" s="70">
        <v>1368</v>
      </c>
      <c r="DW22" s="70">
        <v>1945</v>
      </c>
      <c r="DX22" s="70">
        <v>33642</v>
      </c>
      <c r="DY22" s="70">
        <v>11274</v>
      </c>
      <c r="DZ22" s="70">
        <v>25397</v>
      </c>
      <c r="EA22" s="70">
        <v>112507</v>
      </c>
      <c r="EB22" s="70">
        <v>856</v>
      </c>
      <c r="EC22" s="70">
        <v>4488</v>
      </c>
      <c r="ED22" s="70">
        <v>0</v>
      </c>
      <c r="EE22" s="70">
        <v>2</v>
      </c>
      <c r="EF22" s="70">
        <v>210</v>
      </c>
      <c r="EG22" s="70">
        <v>146</v>
      </c>
      <c r="EH22" s="70">
        <v>45160</v>
      </c>
      <c r="EI22" s="70">
        <v>465</v>
      </c>
      <c r="EJ22" s="70">
        <v>0</v>
      </c>
      <c r="EK22" s="70">
        <v>494</v>
      </c>
      <c r="EL22" s="70">
        <v>0</v>
      </c>
      <c r="EM22" s="70">
        <v>0</v>
      </c>
      <c r="EN22" s="70">
        <v>440</v>
      </c>
      <c r="EO22" s="70">
        <v>0</v>
      </c>
      <c r="EP22" s="70">
        <v>0</v>
      </c>
      <c r="EQ22" s="70">
        <v>0</v>
      </c>
      <c r="ER22" s="70">
        <v>0</v>
      </c>
      <c r="ES22" s="70">
        <v>46917</v>
      </c>
      <c r="ET22" s="70">
        <v>0</v>
      </c>
      <c r="EU22" s="70">
        <v>0</v>
      </c>
      <c r="EV22" s="70">
        <v>37</v>
      </c>
      <c r="EW22" s="70">
        <v>0</v>
      </c>
      <c r="EX22" s="70">
        <v>0</v>
      </c>
      <c r="EY22" s="70">
        <v>0</v>
      </c>
      <c r="EZ22" s="70">
        <v>0</v>
      </c>
      <c r="FA22" s="70">
        <v>701</v>
      </c>
      <c r="FB22" s="70">
        <v>5473</v>
      </c>
      <c r="FC22" s="70">
        <v>0</v>
      </c>
      <c r="FD22" s="70">
        <v>0</v>
      </c>
      <c r="FE22" s="70">
        <v>0</v>
      </c>
      <c r="FF22" s="70">
        <v>0</v>
      </c>
      <c r="FG22" s="70">
        <v>0</v>
      </c>
      <c r="FH22" s="70">
        <v>0</v>
      </c>
      <c r="FI22" s="70">
        <v>0</v>
      </c>
      <c r="FJ22" s="70">
        <v>34</v>
      </c>
      <c r="FK22" s="70">
        <v>335365</v>
      </c>
    </row>
    <row r="23" spans="1:167" x14ac:dyDescent="0.35">
      <c r="A23" s="347" t="s">
        <v>563</v>
      </c>
      <c r="B23" s="67">
        <f t="shared" si="4"/>
        <v>971314</v>
      </c>
      <c r="C23" s="67">
        <f t="shared" si="4"/>
        <v>22183</v>
      </c>
      <c r="D23" s="67">
        <f t="shared" si="4"/>
        <v>36910</v>
      </c>
      <c r="E23" s="67">
        <f t="shared" si="4"/>
        <v>10064</v>
      </c>
      <c r="F23" s="67">
        <f t="shared" si="4"/>
        <v>8011</v>
      </c>
      <c r="G23" s="67">
        <f t="shared" si="4"/>
        <v>13420</v>
      </c>
      <c r="H23" s="67">
        <f t="shared" si="4"/>
        <v>92867</v>
      </c>
      <c r="I23" s="67">
        <f t="shared" si="4"/>
        <v>22431</v>
      </c>
      <c r="J23" s="67">
        <f t="shared" si="4"/>
        <v>2563</v>
      </c>
      <c r="K23" s="67">
        <f t="shared" si="4"/>
        <v>34334</v>
      </c>
      <c r="L23" s="67">
        <f t="shared" si="4"/>
        <v>42865</v>
      </c>
      <c r="M23" s="67">
        <f t="shared" si="4"/>
        <v>50042</v>
      </c>
      <c r="N23" s="67">
        <f t="shared" si="4"/>
        <v>4054</v>
      </c>
      <c r="O23" s="67">
        <f t="shared" si="4"/>
        <v>11087</v>
      </c>
      <c r="P23" s="67">
        <f t="shared" si="4"/>
        <v>133001</v>
      </c>
      <c r="Q23" s="67">
        <f t="shared" si="4"/>
        <v>28399</v>
      </c>
      <c r="R23" s="67">
        <f t="shared" si="5"/>
        <v>42800</v>
      </c>
      <c r="S23" s="67">
        <f t="shared" si="5"/>
        <v>404313</v>
      </c>
      <c r="T23" s="67">
        <f t="shared" si="5"/>
        <v>2918</v>
      </c>
      <c r="U23" s="67">
        <f t="shared" si="5"/>
        <v>31235</v>
      </c>
      <c r="V23" s="67">
        <f t="shared" si="5"/>
        <v>68008</v>
      </c>
      <c r="W23" s="67">
        <f t="shared" si="5"/>
        <v>7911</v>
      </c>
      <c r="X23" s="67">
        <f t="shared" si="5"/>
        <v>107571</v>
      </c>
      <c r="Y23" s="67">
        <f t="shared" si="5"/>
        <v>12754</v>
      </c>
      <c r="Z23" s="67">
        <f t="shared" si="5"/>
        <v>43698</v>
      </c>
      <c r="AA23" s="67">
        <f t="shared" si="5"/>
        <v>3530</v>
      </c>
      <c r="AB23" s="67">
        <f t="shared" si="5"/>
        <v>1645</v>
      </c>
      <c r="AC23" s="67">
        <f t="shared" si="5"/>
        <v>541</v>
      </c>
      <c r="AD23" s="67">
        <f t="shared" si="5"/>
        <v>13574</v>
      </c>
      <c r="AE23" s="67">
        <f t="shared" si="5"/>
        <v>25536</v>
      </c>
      <c r="AF23" s="67">
        <f t="shared" si="5"/>
        <v>6069</v>
      </c>
      <c r="AG23" s="67">
        <f t="shared" si="5"/>
        <v>5680</v>
      </c>
      <c r="AH23" s="67">
        <f t="shared" si="6"/>
        <v>1409</v>
      </c>
      <c r="AI23" s="67">
        <f t="shared" si="6"/>
        <v>2174</v>
      </c>
      <c r="AJ23" s="67">
        <f t="shared" si="6"/>
        <v>4580</v>
      </c>
      <c r="AK23" s="67">
        <f t="shared" si="6"/>
        <v>304680</v>
      </c>
      <c r="AL23" s="67">
        <f t="shared" si="6"/>
        <v>15887</v>
      </c>
      <c r="AM23" s="67">
        <f t="shared" si="6"/>
        <v>2755</v>
      </c>
      <c r="AN23" s="67">
        <f t="shared" si="6"/>
        <v>6115</v>
      </c>
      <c r="AO23" s="67">
        <f t="shared" si="6"/>
        <v>80573</v>
      </c>
      <c r="AP23" s="67">
        <f t="shared" si="6"/>
        <v>34496</v>
      </c>
      <c r="AQ23" s="67">
        <f t="shared" si="6"/>
        <v>26186</v>
      </c>
      <c r="AR23" s="67">
        <f t="shared" si="6"/>
        <v>1867</v>
      </c>
      <c r="AS23" s="67">
        <f t="shared" si="6"/>
        <v>347812</v>
      </c>
      <c r="AT23" s="67">
        <f t="shared" si="6"/>
        <v>344922</v>
      </c>
      <c r="AU23" s="67">
        <f t="shared" si="6"/>
        <v>26956</v>
      </c>
      <c r="AV23" s="67">
        <f t="shared" si="6"/>
        <v>4991</v>
      </c>
      <c r="AW23" s="67">
        <f t="shared" si="6"/>
        <v>1888</v>
      </c>
      <c r="AX23" s="67">
        <f t="shared" si="7"/>
        <v>21665</v>
      </c>
      <c r="AY23" s="67">
        <f t="shared" si="7"/>
        <v>2015</v>
      </c>
      <c r="AZ23" s="67">
        <f t="shared" si="7"/>
        <v>480</v>
      </c>
      <c r="BA23" s="67">
        <f t="shared" si="7"/>
        <v>3057</v>
      </c>
      <c r="BB23" s="67">
        <f t="shared" si="7"/>
        <v>10400</v>
      </c>
      <c r="BC23" s="67">
        <f t="shared" si="7"/>
        <v>2230242</v>
      </c>
      <c r="BD23" s="54"/>
      <c r="BE23" s="55" t="s">
        <v>29</v>
      </c>
      <c r="BF23" s="68">
        <v>401146</v>
      </c>
      <c r="BG23" s="68">
        <v>19013</v>
      </c>
      <c r="BH23" s="68">
        <v>27177</v>
      </c>
      <c r="BI23" s="68">
        <v>7602</v>
      </c>
      <c r="BJ23" s="68">
        <v>5693</v>
      </c>
      <c r="BK23" s="68">
        <v>10841</v>
      </c>
      <c r="BL23" s="68">
        <v>58693</v>
      </c>
      <c r="BM23" s="68">
        <v>13902</v>
      </c>
      <c r="BN23" s="68">
        <v>839</v>
      </c>
      <c r="BO23" s="68">
        <v>20224</v>
      </c>
      <c r="BP23" s="68">
        <v>27563</v>
      </c>
      <c r="BQ23" s="68">
        <v>35353</v>
      </c>
      <c r="BR23" s="68">
        <v>3376</v>
      </c>
      <c r="BS23" s="68">
        <v>8641</v>
      </c>
      <c r="BT23" s="68">
        <v>89665</v>
      </c>
      <c r="BU23" s="68">
        <v>19571</v>
      </c>
      <c r="BV23" s="68">
        <v>28689</v>
      </c>
      <c r="BW23" s="68">
        <v>18861</v>
      </c>
      <c r="BX23" s="68">
        <v>2136</v>
      </c>
      <c r="BY23" s="68">
        <v>22320</v>
      </c>
      <c r="BZ23" s="68">
        <v>68008</v>
      </c>
      <c r="CA23" s="68">
        <v>7904</v>
      </c>
      <c r="CB23" s="68">
        <v>107215</v>
      </c>
      <c r="CC23" s="68">
        <v>11952</v>
      </c>
      <c r="CD23" s="68">
        <v>11187</v>
      </c>
      <c r="CE23" s="68">
        <v>3052</v>
      </c>
      <c r="CF23" s="68">
        <v>1544</v>
      </c>
      <c r="CG23" s="68">
        <v>259</v>
      </c>
      <c r="CH23" s="68">
        <v>13574</v>
      </c>
      <c r="CI23" s="68">
        <v>25386</v>
      </c>
      <c r="CJ23" s="68">
        <v>5942</v>
      </c>
      <c r="CK23" s="68">
        <v>5680</v>
      </c>
      <c r="CL23" s="68">
        <v>1337</v>
      </c>
      <c r="CM23" s="68">
        <v>2174</v>
      </c>
      <c r="CN23" s="68">
        <v>4507</v>
      </c>
      <c r="CO23" s="68">
        <v>269721</v>
      </c>
      <c r="CP23" s="68">
        <v>15589</v>
      </c>
      <c r="CQ23" s="68">
        <v>2732</v>
      </c>
      <c r="CR23" s="68">
        <v>6063</v>
      </c>
      <c r="CS23" s="68">
        <v>80573</v>
      </c>
      <c r="CT23" s="68">
        <v>34496</v>
      </c>
      <c r="CU23" s="68">
        <v>22312</v>
      </c>
      <c r="CV23" s="68">
        <v>1858</v>
      </c>
      <c r="CW23" s="68">
        <v>277942</v>
      </c>
      <c r="CX23" s="68">
        <v>155197</v>
      </c>
      <c r="CY23" s="68">
        <v>26740</v>
      </c>
      <c r="CZ23" s="68">
        <v>4991</v>
      </c>
      <c r="DA23" s="68">
        <v>1888</v>
      </c>
      <c r="DB23" s="68">
        <v>21665</v>
      </c>
      <c r="DC23" s="68">
        <v>2015</v>
      </c>
      <c r="DD23" s="68">
        <v>480</v>
      </c>
      <c r="DE23" s="68">
        <v>3055</v>
      </c>
      <c r="DF23" s="68">
        <v>10324</v>
      </c>
      <c r="DG23" s="68">
        <v>1357800</v>
      </c>
      <c r="DH23" s="68"/>
      <c r="DI23" s="69" t="s">
        <v>29</v>
      </c>
      <c r="DJ23" s="70">
        <v>570168</v>
      </c>
      <c r="DK23" s="70">
        <v>3170</v>
      </c>
      <c r="DL23" s="70">
        <v>9733</v>
      </c>
      <c r="DM23" s="70">
        <v>2462</v>
      </c>
      <c r="DN23" s="70">
        <v>2318</v>
      </c>
      <c r="DO23" s="70">
        <v>2579</v>
      </c>
      <c r="DP23" s="70">
        <v>34174</v>
      </c>
      <c r="DQ23" s="70">
        <v>8529</v>
      </c>
      <c r="DR23" s="70">
        <v>1724</v>
      </c>
      <c r="DS23" s="70">
        <v>14110</v>
      </c>
      <c r="DT23" s="70">
        <v>15302</v>
      </c>
      <c r="DU23" s="70">
        <v>14689</v>
      </c>
      <c r="DV23" s="70">
        <v>678</v>
      </c>
      <c r="DW23" s="70">
        <v>2446</v>
      </c>
      <c r="DX23" s="70">
        <v>43336</v>
      </c>
      <c r="DY23" s="70">
        <v>8828</v>
      </c>
      <c r="DZ23" s="70">
        <v>14111</v>
      </c>
      <c r="EA23" s="70">
        <v>385452</v>
      </c>
      <c r="EB23" s="70">
        <v>782</v>
      </c>
      <c r="EC23" s="70">
        <v>8915</v>
      </c>
      <c r="ED23" s="70">
        <v>0</v>
      </c>
      <c r="EE23" s="70">
        <v>7</v>
      </c>
      <c r="EF23" s="70">
        <v>356</v>
      </c>
      <c r="EG23" s="70">
        <v>802</v>
      </c>
      <c r="EH23" s="70">
        <v>32511</v>
      </c>
      <c r="EI23" s="70">
        <v>478</v>
      </c>
      <c r="EJ23" s="70">
        <v>101</v>
      </c>
      <c r="EK23" s="70">
        <v>282</v>
      </c>
      <c r="EL23" s="70">
        <v>0</v>
      </c>
      <c r="EM23" s="70">
        <v>150</v>
      </c>
      <c r="EN23" s="70">
        <v>127</v>
      </c>
      <c r="EO23" s="70">
        <v>0</v>
      </c>
      <c r="EP23" s="70">
        <v>72</v>
      </c>
      <c r="EQ23" s="70">
        <v>0</v>
      </c>
      <c r="ER23" s="70">
        <v>73</v>
      </c>
      <c r="ES23" s="70">
        <v>34959</v>
      </c>
      <c r="ET23" s="70">
        <v>298</v>
      </c>
      <c r="EU23" s="70">
        <v>23</v>
      </c>
      <c r="EV23" s="70">
        <v>52</v>
      </c>
      <c r="EW23" s="70">
        <v>0</v>
      </c>
      <c r="EX23" s="70">
        <v>0</v>
      </c>
      <c r="EY23" s="70">
        <v>3874</v>
      </c>
      <c r="EZ23" s="70">
        <v>9</v>
      </c>
      <c r="FA23" s="70">
        <v>69870</v>
      </c>
      <c r="FB23" s="70">
        <v>189725</v>
      </c>
      <c r="FC23" s="70">
        <v>216</v>
      </c>
      <c r="FD23" s="70">
        <v>0</v>
      </c>
      <c r="FE23" s="70">
        <v>0</v>
      </c>
      <c r="FF23" s="70">
        <v>0</v>
      </c>
      <c r="FG23" s="70">
        <v>0</v>
      </c>
      <c r="FH23" s="70">
        <v>0</v>
      </c>
      <c r="FI23" s="70">
        <v>2</v>
      </c>
      <c r="FJ23" s="70">
        <v>76</v>
      </c>
      <c r="FK23" s="70">
        <v>872442</v>
      </c>
    </row>
    <row r="24" spans="1:167" x14ac:dyDescent="0.35">
      <c r="A24" s="347" t="s">
        <v>564</v>
      </c>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54"/>
      <c r="BE24" s="55" t="s">
        <v>30</v>
      </c>
      <c r="BF24" s="68" t="s">
        <v>14</v>
      </c>
      <c r="BG24" s="68" t="s">
        <v>14</v>
      </c>
      <c r="BH24" s="68" t="s">
        <v>14</v>
      </c>
      <c r="BI24" s="68" t="s">
        <v>14</v>
      </c>
      <c r="BJ24" s="68" t="s">
        <v>14</v>
      </c>
      <c r="BK24" s="68" t="s">
        <v>14</v>
      </c>
      <c r="BL24" s="68" t="s">
        <v>14</v>
      </c>
      <c r="BM24" s="68" t="s">
        <v>14</v>
      </c>
      <c r="BN24" s="68" t="s">
        <v>14</v>
      </c>
      <c r="BO24" s="68" t="s">
        <v>14</v>
      </c>
      <c r="BP24" s="68" t="s">
        <v>14</v>
      </c>
      <c r="BQ24" s="68" t="s">
        <v>14</v>
      </c>
      <c r="BR24" s="68" t="s">
        <v>14</v>
      </c>
      <c r="BS24" s="68" t="s">
        <v>14</v>
      </c>
      <c r="BT24" s="68" t="s">
        <v>14</v>
      </c>
      <c r="BU24" s="68" t="s">
        <v>14</v>
      </c>
      <c r="BV24" s="68" t="s">
        <v>14</v>
      </c>
      <c r="BW24" s="68" t="s">
        <v>14</v>
      </c>
      <c r="BX24" s="68" t="s">
        <v>14</v>
      </c>
      <c r="BY24" s="68" t="s">
        <v>14</v>
      </c>
      <c r="BZ24" s="68" t="s">
        <v>14</v>
      </c>
      <c r="CA24" s="68" t="s">
        <v>14</v>
      </c>
      <c r="CB24" s="68" t="s">
        <v>14</v>
      </c>
      <c r="CC24" s="68" t="s">
        <v>14</v>
      </c>
      <c r="CD24" s="68" t="s">
        <v>14</v>
      </c>
      <c r="CE24" s="68" t="s">
        <v>14</v>
      </c>
      <c r="CF24" s="68" t="s">
        <v>14</v>
      </c>
      <c r="CG24" s="68" t="s">
        <v>14</v>
      </c>
      <c r="CH24" s="68" t="s">
        <v>14</v>
      </c>
      <c r="CI24" s="68" t="s">
        <v>14</v>
      </c>
      <c r="CJ24" s="68" t="s">
        <v>14</v>
      </c>
      <c r="CK24" s="68" t="s">
        <v>14</v>
      </c>
      <c r="CL24" s="68" t="s">
        <v>14</v>
      </c>
      <c r="CM24" s="68" t="s">
        <v>14</v>
      </c>
      <c r="CN24" s="68" t="s">
        <v>14</v>
      </c>
      <c r="CO24" s="68" t="s">
        <v>14</v>
      </c>
      <c r="CP24" s="68" t="s">
        <v>14</v>
      </c>
      <c r="CQ24" s="68" t="s">
        <v>14</v>
      </c>
      <c r="CR24" s="68" t="s">
        <v>14</v>
      </c>
      <c r="CS24" s="68" t="s">
        <v>14</v>
      </c>
      <c r="CT24" s="68" t="s">
        <v>14</v>
      </c>
      <c r="CU24" s="68" t="s">
        <v>14</v>
      </c>
      <c r="CV24" s="68" t="s">
        <v>14</v>
      </c>
      <c r="CW24" s="68" t="s">
        <v>14</v>
      </c>
      <c r="CX24" s="68" t="s">
        <v>14</v>
      </c>
      <c r="CY24" s="68" t="s">
        <v>14</v>
      </c>
      <c r="CZ24" s="68" t="s">
        <v>14</v>
      </c>
      <c r="DA24" s="68" t="s">
        <v>14</v>
      </c>
      <c r="DB24" s="68" t="s">
        <v>14</v>
      </c>
      <c r="DC24" s="68" t="s">
        <v>14</v>
      </c>
      <c r="DD24" s="68" t="s">
        <v>14</v>
      </c>
      <c r="DE24" s="68" t="s">
        <v>14</v>
      </c>
      <c r="DF24" s="68" t="s">
        <v>14</v>
      </c>
      <c r="DG24" s="68" t="s">
        <v>14</v>
      </c>
      <c r="DH24" s="71"/>
      <c r="DI24" s="69" t="s">
        <v>30</v>
      </c>
      <c r="DJ24" s="70" t="s">
        <v>14</v>
      </c>
      <c r="DK24" s="70" t="s">
        <v>14</v>
      </c>
      <c r="DL24" s="70" t="s">
        <v>14</v>
      </c>
      <c r="DM24" s="70" t="s">
        <v>14</v>
      </c>
      <c r="DN24" s="70" t="s">
        <v>14</v>
      </c>
      <c r="DO24" s="70" t="s">
        <v>14</v>
      </c>
      <c r="DP24" s="70" t="s">
        <v>14</v>
      </c>
      <c r="DQ24" s="70" t="s">
        <v>14</v>
      </c>
      <c r="DR24" s="70" t="s">
        <v>14</v>
      </c>
      <c r="DS24" s="70" t="s">
        <v>14</v>
      </c>
      <c r="DT24" s="70" t="s">
        <v>14</v>
      </c>
      <c r="DU24" s="70" t="s">
        <v>14</v>
      </c>
      <c r="DV24" s="70" t="s">
        <v>14</v>
      </c>
      <c r="DW24" s="70" t="s">
        <v>14</v>
      </c>
      <c r="DX24" s="70" t="s">
        <v>14</v>
      </c>
      <c r="DY24" s="70" t="s">
        <v>14</v>
      </c>
      <c r="DZ24" s="70" t="s">
        <v>14</v>
      </c>
      <c r="EA24" s="70" t="s">
        <v>14</v>
      </c>
      <c r="EB24" s="70" t="s">
        <v>14</v>
      </c>
      <c r="EC24" s="70" t="s">
        <v>14</v>
      </c>
      <c r="ED24" s="70" t="s">
        <v>14</v>
      </c>
      <c r="EE24" s="70" t="s">
        <v>14</v>
      </c>
      <c r="EF24" s="70" t="s">
        <v>14</v>
      </c>
      <c r="EG24" s="70" t="s">
        <v>14</v>
      </c>
      <c r="EH24" s="70" t="s">
        <v>14</v>
      </c>
      <c r="EI24" s="70" t="s">
        <v>14</v>
      </c>
      <c r="EJ24" s="70" t="s">
        <v>14</v>
      </c>
      <c r="EK24" s="70" t="s">
        <v>14</v>
      </c>
      <c r="EL24" s="70" t="s">
        <v>14</v>
      </c>
      <c r="EM24" s="70" t="s">
        <v>14</v>
      </c>
      <c r="EN24" s="70" t="s">
        <v>14</v>
      </c>
      <c r="EO24" s="70" t="s">
        <v>14</v>
      </c>
      <c r="EP24" s="70" t="s">
        <v>14</v>
      </c>
      <c r="EQ24" s="70" t="s">
        <v>14</v>
      </c>
      <c r="ER24" s="70" t="s">
        <v>14</v>
      </c>
      <c r="ES24" s="70" t="s">
        <v>14</v>
      </c>
      <c r="ET24" s="70" t="s">
        <v>14</v>
      </c>
      <c r="EU24" s="70" t="s">
        <v>14</v>
      </c>
      <c r="EV24" s="70" t="s">
        <v>14</v>
      </c>
      <c r="EW24" s="70" t="s">
        <v>14</v>
      </c>
      <c r="EX24" s="70" t="s">
        <v>14</v>
      </c>
      <c r="EY24" s="70" t="s">
        <v>14</v>
      </c>
      <c r="EZ24" s="70" t="s">
        <v>14</v>
      </c>
      <c r="FA24" s="70" t="s">
        <v>14</v>
      </c>
      <c r="FB24" s="70" t="s">
        <v>14</v>
      </c>
      <c r="FC24" s="70" t="s">
        <v>14</v>
      </c>
      <c r="FD24" s="70" t="s">
        <v>14</v>
      </c>
      <c r="FE24" s="70" t="s">
        <v>14</v>
      </c>
      <c r="FF24" s="70" t="s">
        <v>14</v>
      </c>
      <c r="FG24" s="70" t="s">
        <v>14</v>
      </c>
      <c r="FH24" s="70" t="s">
        <v>14</v>
      </c>
      <c r="FI24" s="70" t="s">
        <v>14</v>
      </c>
      <c r="FJ24" s="70" t="s">
        <v>14</v>
      </c>
      <c r="FK24" s="70" t="s">
        <v>14</v>
      </c>
    </row>
    <row r="25" spans="1:167" x14ac:dyDescent="0.35">
      <c r="A25" s="347" t="s">
        <v>565</v>
      </c>
      <c r="B25" s="67">
        <f t="shared" ref="B25:Q30" si="8">BF25+DJ25</f>
        <v>422375</v>
      </c>
      <c r="C25" s="67">
        <f t="shared" si="8"/>
        <v>1222</v>
      </c>
      <c r="D25" s="67">
        <f t="shared" si="8"/>
        <v>15627</v>
      </c>
      <c r="E25" s="67">
        <f t="shared" si="8"/>
        <v>5519</v>
      </c>
      <c r="F25" s="67">
        <f t="shared" si="8"/>
        <v>2416</v>
      </c>
      <c r="G25" s="67">
        <f t="shared" si="8"/>
        <v>731</v>
      </c>
      <c r="H25" s="67">
        <f t="shared" si="8"/>
        <v>30063</v>
      </c>
      <c r="I25" s="67">
        <f t="shared" si="8"/>
        <v>12665</v>
      </c>
      <c r="J25" s="67">
        <f t="shared" si="8"/>
        <v>448</v>
      </c>
      <c r="K25" s="67">
        <f t="shared" si="8"/>
        <v>597</v>
      </c>
      <c r="L25" s="67">
        <f t="shared" si="8"/>
        <v>4307</v>
      </c>
      <c r="M25" s="67">
        <f t="shared" si="8"/>
        <v>64545</v>
      </c>
      <c r="N25" s="67">
        <f t="shared" si="8"/>
        <v>775</v>
      </c>
      <c r="O25" s="67">
        <f t="shared" si="8"/>
        <v>396</v>
      </c>
      <c r="P25" s="67">
        <f t="shared" si="8"/>
        <v>18346</v>
      </c>
      <c r="Q25" s="67">
        <f t="shared" si="8"/>
        <v>4393</v>
      </c>
      <c r="R25" s="67">
        <f t="shared" ref="R25:AG30" si="9">BV25+DZ25</f>
        <v>1843</v>
      </c>
      <c r="S25" s="67">
        <f t="shared" si="9"/>
        <v>149185</v>
      </c>
      <c r="T25" s="67">
        <f t="shared" si="9"/>
        <v>3869</v>
      </c>
      <c r="U25" s="67">
        <f t="shared" si="9"/>
        <v>106650</v>
      </c>
      <c r="V25" s="67">
        <f t="shared" si="9"/>
        <v>2437</v>
      </c>
      <c r="W25" s="67">
        <f t="shared" si="9"/>
        <v>379</v>
      </c>
      <c r="X25" s="67">
        <f t="shared" si="9"/>
        <v>24298</v>
      </c>
      <c r="Y25" s="67">
        <f t="shared" si="9"/>
        <v>27754</v>
      </c>
      <c r="Z25" s="67">
        <f t="shared" si="9"/>
        <v>961755</v>
      </c>
      <c r="AA25" s="67">
        <f t="shared" si="9"/>
        <v>2571</v>
      </c>
      <c r="AB25" s="67">
        <f t="shared" si="9"/>
        <v>1409</v>
      </c>
      <c r="AC25" s="67">
        <f t="shared" si="9"/>
        <v>129</v>
      </c>
      <c r="AD25" s="67">
        <f t="shared" si="9"/>
        <v>71</v>
      </c>
      <c r="AE25" s="67">
        <f t="shared" si="9"/>
        <v>1040</v>
      </c>
      <c r="AF25" s="67">
        <f t="shared" si="9"/>
        <v>35</v>
      </c>
      <c r="AG25" s="67">
        <f t="shared" si="9"/>
        <v>2</v>
      </c>
      <c r="AH25" s="67">
        <f t="shared" ref="AH25:AW30" si="10">CL25+EP25</f>
        <v>2</v>
      </c>
      <c r="AI25" s="67">
        <f t="shared" si="10"/>
        <v>0</v>
      </c>
      <c r="AJ25" s="67">
        <f t="shared" si="10"/>
        <v>103</v>
      </c>
      <c r="AK25" s="67">
        <f t="shared" si="10"/>
        <v>1021985</v>
      </c>
      <c r="AL25" s="67">
        <f t="shared" si="10"/>
        <v>784</v>
      </c>
      <c r="AM25" s="67">
        <f t="shared" si="10"/>
        <v>4</v>
      </c>
      <c r="AN25" s="67">
        <f t="shared" si="10"/>
        <v>226</v>
      </c>
      <c r="AO25" s="67">
        <f t="shared" si="10"/>
        <v>98</v>
      </c>
      <c r="AP25" s="67">
        <f t="shared" si="10"/>
        <v>712</v>
      </c>
      <c r="AQ25" s="67">
        <f t="shared" si="10"/>
        <v>4919</v>
      </c>
      <c r="AR25" s="67">
        <f t="shared" si="10"/>
        <v>118753</v>
      </c>
      <c r="AS25" s="67">
        <f t="shared" si="10"/>
        <v>1022</v>
      </c>
      <c r="AT25" s="67">
        <f t="shared" si="10"/>
        <v>21016</v>
      </c>
      <c r="AU25" s="67">
        <f t="shared" si="10"/>
        <v>860</v>
      </c>
      <c r="AV25" s="67">
        <f t="shared" si="10"/>
        <v>2284</v>
      </c>
      <c r="AW25" s="67">
        <f t="shared" si="10"/>
        <v>4</v>
      </c>
      <c r="AX25" s="67">
        <f t="shared" ref="AP25:BC30" si="11">DB25+FF25</f>
        <v>1487</v>
      </c>
      <c r="AY25" s="67">
        <f t="shared" si="11"/>
        <v>8</v>
      </c>
      <c r="AZ25" s="67">
        <f t="shared" si="11"/>
        <v>12</v>
      </c>
      <c r="BA25" s="67">
        <f t="shared" si="11"/>
        <v>550</v>
      </c>
      <c r="BB25" s="67">
        <f t="shared" si="11"/>
        <v>2780</v>
      </c>
      <c r="BC25" s="67">
        <f t="shared" si="11"/>
        <v>1601101</v>
      </c>
      <c r="BD25" s="54"/>
      <c r="BE25" s="55" t="s">
        <v>31</v>
      </c>
      <c r="BF25" s="68">
        <v>217477</v>
      </c>
      <c r="BG25" s="68">
        <v>1073</v>
      </c>
      <c r="BH25" s="68">
        <v>14167</v>
      </c>
      <c r="BI25" s="68">
        <v>5120</v>
      </c>
      <c r="BJ25" s="68">
        <v>2035</v>
      </c>
      <c r="BK25" s="68">
        <v>357</v>
      </c>
      <c r="BL25" s="68">
        <v>14714</v>
      </c>
      <c r="BM25" s="68">
        <v>7721</v>
      </c>
      <c r="BN25" s="68">
        <v>384</v>
      </c>
      <c r="BO25" s="68">
        <v>579</v>
      </c>
      <c r="BP25" s="68">
        <v>3766</v>
      </c>
      <c r="BQ25" s="68">
        <v>34198</v>
      </c>
      <c r="BR25" s="68">
        <v>485</v>
      </c>
      <c r="BS25" s="68">
        <v>209</v>
      </c>
      <c r="BT25" s="68">
        <v>11722</v>
      </c>
      <c r="BU25" s="68">
        <v>3998</v>
      </c>
      <c r="BV25" s="68">
        <v>1049</v>
      </c>
      <c r="BW25" s="68">
        <v>12992</v>
      </c>
      <c r="BX25" s="68">
        <v>2887</v>
      </c>
      <c r="BY25" s="68">
        <v>101094</v>
      </c>
      <c r="BZ25" s="68">
        <v>2437</v>
      </c>
      <c r="CA25" s="68">
        <v>266</v>
      </c>
      <c r="CB25" s="68">
        <v>14767</v>
      </c>
      <c r="CC25" s="68">
        <v>54</v>
      </c>
      <c r="CD25" s="68">
        <v>105</v>
      </c>
      <c r="CE25" s="68">
        <v>41</v>
      </c>
      <c r="CF25" s="68">
        <v>0</v>
      </c>
      <c r="CG25" s="68">
        <v>0</v>
      </c>
      <c r="CH25" s="68">
        <v>71</v>
      </c>
      <c r="CI25" s="68">
        <v>81</v>
      </c>
      <c r="CJ25" s="68">
        <v>35</v>
      </c>
      <c r="CK25" s="68">
        <v>2</v>
      </c>
      <c r="CL25" s="68">
        <v>2</v>
      </c>
      <c r="CM25" s="68">
        <v>0</v>
      </c>
      <c r="CN25" s="68">
        <v>103</v>
      </c>
      <c r="CO25" s="68">
        <v>17964</v>
      </c>
      <c r="CP25" s="68">
        <v>784</v>
      </c>
      <c r="CQ25" s="68">
        <v>4</v>
      </c>
      <c r="CR25" s="68">
        <v>190</v>
      </c>
      <c r="CS25" s="68">
        <v>98</v>
      </c>
      <c r="CT25" s="68">
        <v>712</v>
      </c>
      <c r="CU25" s="68">
        <v>4733</v>
      </c>
      <c r="CV25" s="68">
        <v>118050</v>
      </c>
      <c r="CW25" s="68">
        <v>104</v>
      </c>
      <c r="CX25" s="68">
        <v>712</v>
      </c>
      <c r="CY25" s="68">
        <v>860</v>
      </c>
      <c r="CZ25" s="68">
        <v>990</v>
      </c>
      <c r="DA25" s="68">
        <v>0</v>
      </c>
      <c r="DB25" s="68">
        <v>1487</v>
      </c>
      <c r="DC25" s="68">
        <v>8</v>
      </c>
      <c r="DD25" s="68">
        <v>12</v>
      </c>
      <c r="DE25" s="68">
        <v>550</v>
      </c>
      <c r="DF25" s="68">
        <v>2581</v>
      </c>
      <c r="DG25" s="68">
        <v>368389</v>
      </c>
      <c r="DH25" s="68"/>
      <c r="DI25" s="69" t="s">
        <v>31</v>
      </c>
      <c r="DJ25" s="70">
        <v>204898</v>
      </c>
      <c r="DK25" s="70">
        <v>149</v>
      </c>
      <c r="DL25" s="70">
        <v>1460</v>
      </c>
      <c r="DM25" s="70">
        <v>399</v>
      </c>
      <c r="DN25" s="70">
        <v>381</v>
      </c>
      <c r="DO25" s="70">
        <v>374</v>
      </c>
      <c r="DP25" s="70">
        <v>15349</v>
      </c>
      <c r="DQ25" s="70">
        <v>4944</v>
      </c>
      <c r="DR25" s="70">
        <v>64</v>
      </c>
      <c r="DS25" s="70">
        <v>18</v>
      </c>
      <c r="DT25" s="70">
        <v>541</v>
      </c>
      <c r="DU25" s="70">
        <v>30347</v>
      </c>
      <c r="DV25" s="70">
        <v>290</v>
      </c>
      <c r="DW25" s="70">
        <v>187</v>
      </c>
      <c r="DX25" s="70">
        <v>6624</v>
      </c>
      <c r="DY25" s="70">
        <v>395</v>
      </c>
      <c r="DZ25" s="70">
        <v>794</v>
      </c>
      <c r="EA25" s="70">
        <v>136193</v>
      </c>
      <c r="EB25" s="70">
        <v>982</v>
      </c>
      <c r="EC25" s="70">
        <v>5556</v>
      </c>
      <c r="ED25" s="70">
        <v>0</v>
      </c>
      <c r="EE25" s="70">
        <v>113</v>
      </c>
      <c r="EF25" s="70">
        <v>9531</v>
      </c>
      <c r="EG25" s="70">
        <v>27700</v>
      </c>
      <c r="EH25" s="70">
        <v>961650</v>
      </c>
      <c r="EI25" s="70">
        <v>2530</v>
      </c>
      <c r="EJ25" s="70">
        <v>1409</v>
      </c>
      <c r="EK25" s="70">
        <v>129</v>
      </c>
      <c r="EL25" s="70">
        <v>0</v>
      </c>
      <c r="EM25" s="70">
        <v>959</v>
      </c>
      <c r="EN25" s="70">
        <v>0</v>
      </c>
      <c r="EO25" s="70">
        <v>0</v>
      </c>
      <c r="EP25" s="70">
        <v>0</v>
      </c>
      <c r="EQ25" s="70">
        <v>0</v>
      </c>
      <c r="ER25" s="70">
        <v>0</v>
      </c>
      <c r="ES25" s="70">
        <v>1004021</v>
      </c>
      <c r="ET25" s="70">
        <v>0</v>
      </c>
      <c r="EU25" s="70">
        <v>0</v>
      </c>
      <c r="EV25" s="70">
        <v>36</v>
      </c>
      <c r="EW25" s="70">
        <v>0</v>
      </c>
      <c r="EX25" s="70">
        <v>0</v>
      </c>
      <c r="EY25" s="70">
        <v>186</v>
      </c>
      <c r="EZ25" s="70">
        <v>703</v>
      </c>
      <c r="FA25" s="70">
        <v>918</v>
      </c>
      <c r="FB25" s="70">
        <v>20304</v>
      </c>
      <c r="FC25" s="70">
        <v>0</v>
      </c>
      <c r="FD25" s="70">
        <v>1294</v>
      </c>
      <c r="FE25" s="70">
        <v>4</v>
      </c>
      <c r="FF25" s="70">
        <v>0</v>
      </c>
      <c r="FG25" s="70">
        <v>0</v>
      </c>
      <c r="FH25" s="70">
        <v>0</v>
      </c>
      <c r="FI25" s="70">
        <v>0</v>
      </c>
      <c r="FJ25" s="70">
        <v>199</v>
      </c>
      <c r="FK25" s="70">
        <v>1232712</v>
      </c>
    </row>
    <row r="26" spans="1:167" x14ac:dyDescent="0.35">
      <c r="A26" s="347" t="s">
        <v>566</v>
      </c>
      <c r="B26" s="67">
        <f t="shared" si="8"/>
        <v>12153709</v>
      </c>
      <c r="C26" s="67">
        <f t="shared" si="8"/>
        <v>47917</v>
      </c>
      <c r="D26" s="67">
        <f t="shared" si="8"/>
        <v>256214</v>
      </c>
      <c r="E26" s="67">
        <f t="shared" si="8"/>
        <v>93224</v>
      </c>
      <c r="F26" s="67">
        <f t="shared" si="8"/>
        <v>96491</v>
      </c>
      <c r="G26" s="67">
        <f t="shared" si="8"/>
        <v>52339</v>
      </c>
      <c r="H26" s="67">
        <f t="shared" si="8"/>
        <v>645384</v>
      </c>
      <c r="I26" s="67">
        <f t="shared" si="8"/>
        <v>171846</v>
      </c>
      <c r="J26" s="67">
        <f t="shared" si="8"/>
        <v>101806</v>
      </c>
      <c r="K26" s="67">
        <f t="shared" si="8"/>
        <v>404139</v>
      </c>
      <c r="L26" s="67">
        <f t="shared" si="8"/>
        <v>372879</v>
      </c>
      <c r="M26" s="67">
        <f t="shared" si="8"/>
        <v>390880</v>
      </c>
      <c r="N26" s="67">
        <f t="shared" si="8"/>
        <v>36060</v>
      </c>
      <c r="O26" s="67">
        <f t="shared" si="8"/>
        <v>53960</v>
      </c>
      <c r="P26" s="67">
        <f t="shared" si="8"/>
        <v>871660</v>
      </c>
      <c r="Q26" s="67">
        <f t="shared" si="8"/>
        <v>169750</v>
      </c>
      <c r="R26" s="67">
        <f t="shared" si="9"/>
        <v>338353</v>
      </c>
      <c r="S26" s="67">
        <f t="shared" si="9"/>
        <v>7886467</v>
      </c>
      <c r="T26" s="67">
        <f t="shared" si="9"/>
        <v>42646</v>
      </c>
      <c r="U26" s="67">
        <f t="shared" si="9"/>
        <v>169611</v>
      </c>
      <c r="V26" s="67">
        <f t="shared" si="9"/>
        <v>11758</v>
      </c>
      <c r="W26" s="67">
        <f t="shared" si="9"/>
        <v>1943</v>
      </c>
      <c r="X26" s="67">
        <f t="shared" si="9"/>
        <v>125669</v>
      </c>
      <c r="Y26" s="67">
        <f t="shared" si="9"/>
        <v>5152</v>
      </c>
      <c r="Z26" s="67">
        <f t="shared" si="9"/>
        <v>3817</v>
      </c>
      <c r="AA26" s="67">
        <f t="shared" si="9"/>
        <v>8954</v>
      </c>
      <c r="AB26" s="67">
        <f t="shared" si="9"/>
        <v>5996</v>
      </c>
      <c r="AC26" s="67">
        <f t="shared" si="9"/>
        <v>709</v>
      </c>
      <c r="AD26" s="67">
        <f t="shared" si="9"/>
        <v>4984</v>
      </c>
      <c r="AE26" s="67">
        <f t="shared" si="9"/>
        <v>653</v>
      </c>
      <c r="AF26" s="67">
        <f t="shared" si="9"/>
        <v>2263</v>
      </c>
      <c r="AG26" s="67">
        <f t="shared" si="9"/>
        <v>98</v>
      </c>
      <c r="AH26" s="67">
        <f t="shared" si="10"/>
        <v>1146</v>
      </c>
      <c r="AI26" s="67">
        <f t="shared" si="10"/>
        <v>125</v>
      </c>
      <c r="AJ26" s="67">
        <f t="shared" si="10"/>
        <v>841</v>
      </c>
      <c r="AK26" s="67">
        <f t="shared" si="10"/>
        <v>174108</v>
      </c>
      <c r="AL26" s="67">
        <f t="shared" si="10"/>
        <v>4698</v>
      </c>
      <c r="AM26" s="67">
        <f t="shared" si="10"/>
        <v>1436</v>
      </c>
      <c r="AN26" s="67">
        <f t="shared" si="10"/>
        <v>4650</v>
      </c>
      <c r="AO26" s="67">
        <f t="shared" si="10"/>
        <v>105</v>
      </c>
      <c r="AP26" s="67">
        <f t="shared" si="11"/>
        <v>78</v>
      </c>
      <c r="AQ26" s="67">
        <f t="shared" si="11"/>
        <v>231917</v>
      </c>
      <c r="AR26" s="67">
        <f t="shared" si="11"/>
        <v>387</v>
      </c>
      <c r="AS26" s="67">
        <f t="shared" si="11"/>
        <v>2858</v>
      </c>
      <c r="AT26" s="67">
        <f t="shared" si="11"/>
        <v>187592</v>
      </c>
      <c r="AU26" s="67">
        <f t="shared" si="11"/>
        <v>17323</v>
      </c>
      <c r="AV26" s="67">
        <f t="shared" si="11"/>
        <v>61070</v>
      </c>
      <c r="AW26" s="67">
        <f t="shared" si="11"/>
        <v>17011</v>
      </c>
      <c r="AX26" s="67">
        <f t="shared" si="11"/>
        <v>366712</v>
      </c>
      <c r="AY26" s="67">
        <f t="shared" si="11"/>
        <v>0</v>
      </c>
      <c r="AZ26" s="67">
        <f t="shared" si="11"/>
        <v>0</v>
      </c>
      <c r="BA26" s="67">
        <f t="shared" si="11"/>
        <v>28</v>
      </c>
      <c r="BB26" s="67">
        <f t="shared" si="11"/>
        <v>6214</v>
      </c>
      <c r="BC26" s="67">
        <f t="shared" si="11"/>
        <v>13277813</v>
      </c>
      <c r="BD26" s="54"/>
      <c r="BE26" s="55" t="s">
        <v>32</v>
      </c>
      <c r="BF26" s="68">
        <v>508599</v>
      </c>
      <c r="BG26" s="68">
        <v>474</v>
      </c>
      <c r="BH26" s="68">
        <v>21124</v>
      </c>
      <c r="BI26" s="68">
        <v>9456</v>
      </c>
      <c r="BJ26" s="68">
        <v>10804</v>
      </c>
      <c r="BK26" s="68">
        <v>7932</v>
      </c>
      <c r="BL26" s="68">
        <v>64109</v>
      </c>
      <c r="BM26" s="68">
        <v>9200</v>
      </c>
      <c r="BN26" s="68">
        <v>2646</v>
      </c>
      <c r="BO26" s="68">
        <v>30530</v>
      </c>
      <c r="BP26" s="68">
        <v>22857</v>
      </c>
      <c r="BQ26" s="68">
        <v>29508</v>
      </c>
      <c r="BR26" s="68">
        <v>1093</v>
      </c>
      <c r="BS26" s="68">
        <v>3207</v>
      </c>
      <c r="BT26" s="68">
        <v>95721</v>
      </c>
      <c r="BU26" s="68">
        <v>17944</v>
      </c>
      <c r="BV26" s="68">
        <v>52392</v>
      </c>
      <c r="BW26" s="68">
        <v>90541</v>
      </c>
      <c r="BX26" s="68">
        <v>24922</v>
      </c>
      <c r="BY26" s="68">
        <v>14613</v>
      </c>
      <c r="BZ26" s="68">
        <v>11758</v>
      </c>
      <c r="CA26" s="68">
        <v>1913</v>
      </c>
      <c r="CB26" s="68">
        <v>124104</v>
      </c>
      <c r="CC26" s="68">
        <v>2692</v>
      </c>
      <c r="CD26" s="68">
        <v>1681</v>
      </c>
      <c r="CE26" s="68">
        <v>5783</v>
      </c>
      <c r="CF26" s="68">
        <v>4826</v>
      </c>
      <c r="CG26" s="68">
        <v>54</v>
      </c>
      <c r="CH26" s="68">
        <v>4984</v>
      </c>
      <c r="CI26" s="68">
        <v>367</v>
      </c>
      <c r="CJ26" s="68">
        <v>457</v>
      </c>
      <c r="CK26" s="68">
        <v>98</v>
      </c>
      <c r="CL26" s="68">
        <v>0</v>
      </c>
      <c r="CM26" s="68">
        <v>125</v>
      </c>
      <c r="CN26" s="68">
        <v>250</v>
      </c>
      <c r="CO26" s="68">
        <v>159092</v>
      </c>
      <c r="CP26" s="68">
        <v>567</v>
      </c>
      <c r="CQ26" s="68">
        <v>1319</v>
      </c>
      <c r="CR26" s="68">
        <v>3914</v>
      </c>
      <c r="CS26" s="68">
        <v>105</v>
      </c>
      <c r="CT26" s="68">
        <v>78</v>
      </c>
      <c r="CU26" s="68">
        <v>183645</v>
      </c>
      <c r="CV26" s="68">
        <v>387</v>
      </c>
      <c r="CW26" s="68">
        <v>1934</v>
      </c>
      <c r="CX26" s="68">
        <v>15016</v>
      </c>
      <c r="CY26" s="68">
        <v>11122</v>
      </c>
      <c r="CZ26" s="68">
        <v>8644</v>
      </c>
      <c r="DA26" s="68">
        <v>843</v>
      </c>
      <c r="DB26" s="68">
        <v>21403</v>
      </c>
      <c r="DC26" s="68">
        <v>0</v>
      </c>
      <c r="DD26" s="68">
        <v>0</v>
      </c>
      <c r="DE26" s="68">
        <v>28</v>
      </c>
      <c r="DF26" s="68">
        <v>436</v>
      </c>
      <c r="DG26" s="68">
        <v>917606</v>
      </c>
      <c r="DH26" s="68"/>
      <c r="DI26" s="69" t="s">
        <v>32</v>
      </c>
      <c r="DJ26" s="70">
        <v>11645110</v>
      </c>
      <c r="DK26" s="70">
        <v>47443</v>
      </c>
      <c r="DL26" s="70">
        <v>235090</v>
      </c>
      <c r="DM26" s="70">
        <v>83768</v>
      </c>
      <c r="DN26" s="70">
        <v>85687</v>
      </c>
      <c r="DO26" s="70">
        <v>44407</v>
      </c>
      <c r="DP26" s="70">
        <v>581275</v>
      </c>
      <c r="DQ26" s="70">
        <v>162646</v>
      </c>
      <c r="DR26" s="70">
        <v>99160</v>
      </c>
      <c r="DS26" s="70">
        <v>373609</v>
      </c>
      <c r="DT26" s="70">
        <v>350022</v>
      </c>
      <c r="DU26" s="70">
        <v>361372</v>
      </c>
      <c r="DV26" s="70">
        <v>34967</v>
      </c>
      <c r="DW26" s="70">
        <v>50753</v>
      </c>
      <c r="DX26" s="70">
        <v>775939</v>
      </c>
      <c r="DY26" s="70">
        <v>151806</v>
      </c>
      <c r="DZ26" s="70">
        <v>285961</v>
      </c>
      <c r="EA26" s="70">
        <v>7795926</v>
      </c>
      <c r="EB26" s="70">
        <v>17724</v>
      </c>
      <c r="EC26" s="70">
        <v>154998</v>
      </c>
      <c r="ED26" s="70">
        <v>0</v>
      </c>
      <c r="EE26" s="70">
        <v>30</v>
      </c>
      <c r="EF26" s="70">
        <v>1565</v>
      </c>
      <c r="EG26" s="70">
        <v>2460</v>
      </c>
      <c r="EH26" s="70">
        <v>2136</v>
      </c>
      <c r="EI26" s="70">
        <v>3171</v>
      </c>
      <c r="EJ26" s="70">
        <v>1170</v>
      </c>
      <c r="EK26" s="70">
        <v>655</v>
      </c>
      <c r="EL26" s="70">
        <v>0</v>
      </c>
      <c r="EM26" s="70">
        <v>286</v>
      </c>
      <c r="EN26" s="70">
        <v>1806</v>
      </c>
      <c r="EO26" s="70">
        <v>0</v>
      </c>
      <c r="EP26" s="70">
        <v>1146</v>
      </c>
      <c r="EQ26" s="70">
        <v>0</v>
      </c>
      <c r="ER26" s="70">
        <v>591</v>
      </c>
      <c r="ES26" s="70">
        <v>15016</v>
      </c>
      <c r="ET26" s="70">
        <v>4131</v>
      </c>
      <c r="EU26" s="70">
        <v>117</v>
      </c>
      <c r="EV26" s="70">
        <v>736</v>
      </c>
      <c r="EW26" s="70">
        <v>0</v>
      </c>
      <c r="EX26" s="70">
        <v>0</v>
      </c>
      <c r="EY26" s="70">
        <v>48272</v>
      </c>
      <c r="EZ26" s="70">
        <v>0</v>
      </c>
      <c r="FA26" s="70">
        <v>924</v>
      </c>
      <c r="FB26" s="70">
        <v>172576</v>
      </c>
      <c r="FC26" s="70">
        <v>6201</v>
      </c>
      <c r="FD26" s="70">
        <v>52426</v>
      </c>
      <c r="FE26" s="70">
        <v>16168</v>
      </c>
      <c r="FF26" s="70">
        <v>345309</v>
      </c>
      <c r="FG26" s="70">
        <v>0</v>
      </c>
      <c r="FH26" s="70">
        <v>0</v>
      </c>
      <c r="FI26" s="70">
        <v>0</v>
      </c>
      <c r="FJ26" s="70">
        <v>5778</v>
      </c>
      <c r="FK26" s="70">
        <v>12360207</v>
      </c>
    </row>
    <row r="27" spans="1:167" x14ac:dyDescent="0.35">
      <c r="A27" s="347" t="s">
        <v>567</v>
      </c>
      <c r="B27" s="67">
        <f t="shared" si="8"/>
        <v>1106122</v>
      </c>
      <c r="C27" s="67">
        <f t="shared" si="8"/>
        <v>472</v>
      </c>
      <c r="D27" s="67">
        <f t="shared" si="8"/>
        <v>3040</v>
      </c>
      <c r="E27" s="67">
        <f t="shared" si="8"/>
        <v>730</v>
      </c>
      <c r="F27" s="67">
        <f t="shared" si="8"/>
        <v>837</v>
      </c>
      <c r="G27" s="67">
        <f t="shared" si="8"/>
        <v>190</v>
      </c>
      <c r="H27" s="67">
        <f t="shared" si="8"/>
        <v>3459</v>
      </c>
      <c r="I27" s="67">
        <f t="shared" si="8"/>
        <v>417</v>
      </c>
      <c r="J27" s="67">
        <f t="shared" si="8"/>
        <v>22893</v>
      </c>
      <c r="K27" s="67">
        <f t="shared" si="8"/>
        <v>23339</v>
      </c>
      <c r="L27" s="67">
        <f t="shared" si="8"/>
        <v>9292</v>
      </c>
      <c r="M27" s="67">
        <f t="shared" si="8"/>
        <v>918</v>
      </c>
      <c r="N27" s="67">
        <f t="shared" si="8"/>
        <v>237</v>
      </c>
      <c r="O27" s="67">
        <f t="shared" si="8"/>
        <v>299</v>
      </c>
      <c r="P27" s="67">
        <f t="shared" si="8"/>
        <v>12669</v>
      </c>
      <c r="Q27" s="67">
        <f t="shared" si="8"/>
        <v>3799</v>
      </c>
      <c r="R27" s="67">
        <f t="shared" si="9"/>
        <v>5432</v>
      </c>
      <c r="S27" s="67">
        <f t="shared" si="9"/>
        <v>916757</v>
      </c>
      <c r="T27" s="67">
        <f t="shared" si="9"/>
        <v>1224</v>
      </c>
      <c r="U27" s="67">
        <f t="shared" si="9"/>
        <v>100590</v>
      </c>
      <c r="V27" s="67">
        <f t="shared" si="9"/>
        <v>203</v>
      </c>
      <c r="W27" s="67">
        <f t="shared" si="9"/>
        <v>13</v>
      </c>
      <c r="X27" s="67">
        <f t="shared" si="9"/>
        <v>2078</v>
      </c>
      <c r="Y27" s="67">
        <f t="shared" si="9"/>
        <v>3954</v>
      </c>
      <c r="Z27" s="67">
        <f t="shared" si="9"/>
        <v>2190</v>
      </c>
      <c r="AA27" s="67">
        <f t="shared" si="9"/>
        <v>118</v>
      </c>
      <c r="AB27" s="67">
        <f t="shared" si="9"/>
        <v>193</v>
      </c>
      <c r="AC27" s="67">
        <f t="shared" si="9"/>
        <v>119</v>
      </c>
      <c r="AD27" s="67">
        <f t="shared" si="9"/>
        <v>184</v>
      </c>
      <c r="AE27" s="67">
        <f t="shared" si="9"/>
        <v>46</v>
      </c>
      <c r="AF27" s="67">
        <f t="shared" si="9"/>
        <v>70</v>
      </c>
      <c r="AG27" s="67">
        <f t="shared" si="9"/>
        <v>39</v>
      </c>
      <c r="AH27" s="67">
        <f t="shared" si="10"/>
        <v>1</v>
      </c>
      <c r="AI27" s="67">
        <f t="shared" si="10"/>
        <v>2</v>
      </c>
      <c r="AJ27" s="67">
        <f t="shared" si="10"/>
        <v>79</v>
      </c>
      <c r="AK27" s="67">
        <f t="shared" si="10"/>
        <v>9289</v>
      </c>
      <c r="AL27" s="67">
        <f t="shared" si="10"/>
        <v>190</v>
      </c>
      <c r="AM27" s="67">
        <f t="shared" si="10"/>
        <v>57</v>
      </c>
      <c r="AN27" s="67">
        <f t="shared" si="10"/>
        <v>333</v>
      </c>
      <c r="AO27" s="67">
        <f t="shared" si="10"/>
        <v>754</v>
      </c>
      <c r="AP27" s="67">
        <f t="shared" si="11"/>
        <v>157</v>
      </c>
      <c r="AQ27" s="67">
        <f t="shared" si="11"/>
        <v>37066</v>
      </c>
      <c r="AR27" s="67">
        <f t="shared" si="11"/>
        <v>207</v>
      </c>
      <c r="AS27" s="67">
        <f t="shared" si="11"/>
        <v>4056</v>
      </c>
      <c r="AT27" s="67">
        <f t="shared" si="11"/>
        <v>80496</v>
      </c>
      <c r="AU27" s="67">
        <f t="shared" si="11"/>
        <v>379</v>
      </c>
      <c r="AV27" s="67">
        <f t="shared" si="11"/>
        <v>5686</v>
      </c>
      <c r="AW27" s="67">
        <f t="shared" si="11"/>
        <v>446</v>
      </c>
      <c r="AX27" s="67">
        <f t="shared" si="11"/>
        <v>192815</v>
      </c>
      <c r="AY27" s="67">
        <f t="shared" si="11"/>
        <v>0</v>
      </c>
      <c r="AZ27" s="67">
        <f t="shared" si="11"/>
        <v>7</v>
      </c>
      <c r="BA27" s="67">
        <f t="shared" si="11"/>
        <v>256</v>
      </c>
      <c r="BB27" s="67">
        <f t="shared" si="11"/>
        <v>389</v>
      </c>
      <c r="BC27" s="67">
        <f t="shared" si="11"/>
        <v>1439177</v>
      </c>
      <c r="BD27" s="54"/>
      <c r="BE27" s="55" t="s">
        <v>33</v>
      </c>
      <c r="BF27" s="68">
        <v>114956</v>
      </c>
      <c r="BG27" s="68">
        <v>342</v>
      </c>
      <c r="BH27" s="68">
        <v>2283</v>
      </c>
      <c r="BI27" s="68">
        <v>234</v>
      </c>
      <c r="BJ27" s="68">
        <v>735</v>
      </c>
      <c r="BK27" s="68">
        <v>182</v>
      </c>
      <c r="BL27" s="68">
        <v>2485</v>
      </c>
      <c r="BM27" s="68">
        <v>370</v>
      </c>
      <c r="BN27" s="68">
        <v>290</v>
      </c>
      <c r="BO27" s="68">
        <v>1937</v>
      </c>
      <c r="BP27" s="68">
        <v>1510</v>
      </c>
      <c r="BQ27" s="68">
        <v>774</v>
      </c>
      <c r="BR27" s="68">
        <v>197</v>
      </c>
      <c r="BS27" s="68">
        <v>168</v>
      </c>
      <c r="BT27" s="68">
        <v>10010</v>
      </c>
      <c r="BU27" s="68">
        <v>3455</v>
      </c>
      <c r="BV27" s="68">
        <v>5060</v>
      </c>
      <c r="BW27" s="68">
        <v>79382</v>
      </c>
      <c r="BX27" s="68">
        <v>1220</v>
      </c>
      <c r="BY27" s="68">
        <v>4664</v>
      </c>
      <c r="BZ27" s="68">
        <v>203</v>
      </c>
      <c r="CA27" s="68">
        <v>13</v>
      </c>
      <c r="CB27" s="68">
        <v>2068</v>
      </c>
      <c r="CC27" s="68">
        <v>3954</v>
      </c>
      <c r="CD27" s="68">
        <v>389</v>
      </c>
      <c r="CE27" s="68">
        <v>118</v>
      </c>
      <c r="CF27" s="68">
        <v>193</v>
      </c>
      <c r="CG27" s="68">
        <v>34</v>
      </c>
      <c r="CH27" s="68">
        <v>184</v>
      </c>
      <c r="CI27" s="68">
        <v>46</v>
      </c>
      <c r="CJ27" s="68">
        <v>70</v>
      </c>
      <c r="CK27" s="68">
        <v>39</v>
      </c>
      <c r="CL27" s="68">
        <v>1</v>
      </c>
      <c r="CM27" s="68">
        <v>2</v>
      </c>
      <c r="CN27" s="68">
        <v>32</v>
      </c>
      <c r="CO27" s="68">
        <v>7346</v>
      </c>
      <c r="CP27" s="68">
        <v>73</v>
      </c>
      <c r="CQ27" s="68">
        <v>57</v>
      </c>
      <c r="CR27" s="68">
        <v>333</v>
      </c>
      <c r="CS27" s="68">
        <v>754</v>
      </c>
      <c r="CT27" s="68">
        <v>157</v>
      </c>
      <c r="CU27" s="68">
        <v>31711</v>
      </c>
      <c r="CV27" s="68">
        <v>207</v>
      </c>
      <c r="CW27" s="68">
        <v>4056</v>
      </c>
      <c r="CX27" s="68">
        <v>61756</v>
      </c>
      <c r="CY27" s="68">
        <v>309</v>
      </c>
      <c r="CZ27" s="68">
        <v>4432</v>
      </c>
      <c r="DA27" s="68">
        <v>2</v>
      </c>
      <c r="DB27" s="68">
        <v>192815</v>
      </c>
      <c r="DC27" s="68">
        <v>0</v>
      </c>
      <c r="DD27" s="68">
        <v>7</v>
      </c>
      <c r="DE27" s="68">
        <v>256</v>
      </c>
      <c r="DF27" s="68">
        <v>389</v>
      </c>
      <c r="DG27" s="68">
        <v>419958</v>
      </c>
      <c r="DH27" s="68"/>
      <c r="DI27" s="69" t="s">
        <v>33</v>
      </c>
      <c r="DJ27" s="70">
        <v>991166</v>
      </c>
      <c r="DK27" s="70">
        <v>130</v>
      </c>
      <c r="DL27" s="70">
        <v>757</v>
      </c>
      <c r="DM27" s="70">
        <v>496</v>
      </c>
      <c r="DN27" s="70">
        <v>102</v>
      </c>
      <c r="DO27" s="70">
        <v>8</v>
      </c>
      <c r="DP27" s="70">
        <v>974</v>
      </c>
      <c r="DQ27" s="70">
        <v>47</v>
      </c>
      <c r="DR27" s="70">
        <v>22603</v>
      </c>
      <c r="DS27" s="70">
        <v>21402</v>
      </c>
      <c r="DT27" s="70">
        <v>7782</v>
      </c>
      <c r="DU27" s="70">
        <v>144</v>
      </c>
      <c r="DV27" s="70">
        <v>40</v>
      </c>
      <c r="DW27" s="70">
        <v>131</v>
      </c>
      <c r="DX27" s="70">
        <v>2659</v>
      </c>
      <c r="DY27" s="70">
        <v>344</v>
      </c>
      <c r="DZ27" s="70">
        <v>372</v>
      </c>
      <c r="EA27" s="70">
        <v>837375</v>
      </c>
      <c r="EB27" s="70">
        <v>4</v>
      </c>
      <c r="EC27" s="70">
        <v>95926</v>
      </c>
      <c r="ED27" s="70">
        <v>0</v>
      </c>
      <c r="EE27" s="70">
        <v>0</v>
      </c>
      <c r="EF27" s="70">
        <v>10</v>
      </c>
      <c r="EG27" s="70">
        <v>0</v>
      </c>
      <c r="EH27" s="70">
        <v>1801</v>
      </c>
      <c r="EI27" s="70">
        <v>0</v>
      </c>
      <c r="EJ27" s="70">
        <v>0</v>
      </c>
      <c r="EK27" s="70">
        <v>85</v>
      </c>
      <c r="EL27" s="70">
        <v>0</v>
      </c>
      <c r="EM27" s="70">
        <v>0</v>
      </c>
      <c r="EN27" s="70">
        <v>0</v>
      </c>
      <c r="EO27" s="70">
        <v>0</v>
      </c>
      <c r="EP27" s="70">
        <v>0</v>
      </c>
      <c r="EQ27" s="70">
        <v>0</v>
      </c>
      <c r="ER27" s="70">
        <v>47</v>
      </c>
      <c r="ES27" s="70">
        <v>1943</v>
      </c>
      <c r="ET27" s="70">
        <v>117</v>
      </c>
      <c r="EU27" s="70">
        <v>0</v>
      </c>
      <c r="EV27" s="70">
        <v>0</v>
      </c>
      <c r="EW27" s="70">
        <v>0</v>
      </c>
      <c r="EX27" s="70">
        <v>0</v>
      </c>
      <c r="EY27" s="70">
        <v>5355</v>
      </c>
      <c r="EZ27" s="70">
        <v>0</v>
      </c>
      <c r="FA27" s="70">
        <v>0</v>
      </c>
      <c r="FB27" s="70">
        <v>18740</v>
      </c>
      <c r="FC27" s="70">
        <v>70</v>
      </c>
      <c r="FD27" s="70">
        <v>1254</v>
      </c>
      <c r="FE27" s="70">
        <v>444</v>
      </c>
      <c r="FF27" s="70">
        <v>0</v>
      </c>
      <c r="FG27" s="70">
        <v>0</v>
      </c>
      <c r="FH27" s="70">
        <v>0</v>
      </c>
      <c r="FI27" s="70">
        <v>0</v>
      </c>
      <c r="FJ27" s="70">
        <v>0</v>
      </c>
      <c r="FK27" s="70">
        <v>1019219</v>
      </c>
    </row>
    <row r="28" spans="1:167" x14ac:dyDescent="0.35">
      <c r="A28" s="347" t="s">
        <v>568</v>
      </c>
      <c r="B28" s="67">
        <f t="shared" si="8"/>
        <v>364998</v>
      </c>
      <c r="C28" s="67">
        <f t="shared" si="8"/>
        <v>2585</v>
      </c>
      <c r="D28" s="67">
        <f t="shared" si="8"/>
        <v>2007</v>
      </c>
      <c r="E28" s="67">
        <f t="shared" si="8"/>
        <v>1660</v>
      </c>
      <c r="F28" s="67">
        <f t="shared" si="8"/>
        <v>1229</v>
      </c>
      <c r="G28" s="67">
        <f t="shared" si="8"/>
        <v>1563</v>
      </c>
      <c r="H28" s="67">
        <f t="shared" si="8"/>
        <v>37942</v>
      </c>
      <c r="I28" s="67">
        <f t="shared" si="8"/>
        <v>7277</v>
      </c>
      <c r="J28" s="67">
        <f t="shared" si="8"/>
        <v>1278</v>
      </c>
      <c r="K28" s="67">
        <f t="shared" si="8"/>
        <v>10446</v>
      </c>
      <c r="L28" s="67">
        <f t="shared" si="8"/>
        <v>9043</v>
      </c>
      <c r="M28" s="67">
        <f t="shared" si="8"/>
        <v>17862</v>
      </c>
      <c r="N28" s="67">
        <f t="shared" si="8"/>
        <v>4804</v>
      </c>
      <c r="O28" s="67">
        <f t="shared" si="8"/>
        <v>1412</v>
      </c>
      <c r="P28" s="67">
        <f t="shared" si="8"/>
        <v>29713</v>
      </c>
      <c r="Q28" s="67">
        <f t="shared" si="8"/>
        <v>2227</v>
      </c>
      <c r="R28" s="67">
        <f t="shared" si="9"/>
        <v>3775</v>
      </c>
      <c r="S28" s="67">
        <f t="shared" si="9"/>
        <v>221604</v>
      </c>
      <c r="T28" s="67">
        <f t="shared" si="9"/>
        <v>1911</v>
      </c>
      <c r="U28" s="67">
        <f t="shared" si="9"/>
        <v>9245</v>
      </c>
      <c r="V28" s="67">
        <f t="shared" si="9"/>
        <v>1245</v>
      </c>
      <c r="W28" s="67">
        <f t="shared" si="9"/>
        <v>57</v>
      </c>
      <c r="X28" s="67">
        <f t="shared" si="9"/>
        <v>5977</v>
      </c>
      <c r="Y28" s="67">
        <f t="shared" si="9"/>
        <v>1868</v>
      </c>
      <c r="Z28" s="67">
        <f t="shared" si="9"/>
        <v>49670</v>
      </c>
      <c r="AA28" s="67">
        <f t="shared" si="9"/>
        <v>1157</v>
      </c>
      <c r="AB28" s="67">
        <f t="shared" si="9"/>
        <v>731</v>
      </c>
      <c r="AC28" s="67">
        <f t="shared" si="9"/>
        <v>1140</v>
      </c>
      <c r="AD28" s="67">
        <f t="shared" si="9"/>
        <v>1069</v>
      </c>
      <c r="AE28" s="67">
        <f t="shared" si="9"/>
        <v>22472</v>
      </c>
      <c r="AF28" s="67">
        <f t="shared" si="9"/>
        <v>4228</v>
      </c>
      <c r="AG28" s="67">
        <f t="shared" si="9"/>
        <v>3731</v>
      </c>
      <c r="AH28" s="67">
        <f t="shared" si="10"/>
        <v>659</v>
      </c>
      <c r="AI28" s="67">
        <f t="shared" si="10"/>
        <v>851</v>
      </c>
      <c r="AJ28" s="67">
        <f t="shared" si="10"/>
        <v>880</v>
      </c>
      <c r="AK28" s="67">
        <f t="shared" si="10"/>
        <v>95735</v>
      </c>
      <c r="AL28" s="67">
        <f t="shared" si="10"/>
        <v>8916</v>
      </c>
      <c r="AM28" s="67">
        <f t="shared" si="10"/>
        <v>423</v>
      </c>
      <c r="AN28" s="67">
        <f t="shared" si="10"/>
        <v>1843</v>
      </c>
      <c r="AO28" s="67">
        <f t="shared" si="10"/>
        <v>29836</v>
      </c>
      <c r="AP28" s="67">
        <f t="shared" si="11"/>
        <v>14087</v>
      </c>
      <c r="AQ28" s="67">
        <f t="shared" si="11"/>
        <v>4704</v>
      </c>
      <c r="AR28" s="67">
        <f t="shared" si="11"/>
        <v>13393</v>
      </c>
      <c r="AS28" s="67">
        <f t="shared" si="11"/>
        <v>62506</v>
      </c>
      <c r="AT28" s="67">
        <f t="shared" si="11"/>
        <v>162135</v>
      </c>
      <c r="AU28" s="67">
        <f t="shared" si="11"/>
        <v>5307</v>
      </c>
      <c r="AV28" s="67">
        <f t="shared" si="11"/>
        <v>768246</v>
      </c>
      <c r="AW28" s="67">
        <f t="shared" si="11"/>
        <v>124281</v>
      </c>
      <c r="AX28" s="67">
        <f t="shared" si="11"/>
        <v>345785</v>
      </c>
      <c r="AY28" s="67">
        <f t="shared" si="11"/>
        <v>36003</v>
      </c>
      <c r="AZ28" s="67">
        <f t="shared" si="11"/>
        <v>3083</v>
      </c>
      <c r="BA28" s="67">
        <f t="shared" si="11"/>
        <v>49126</v>
      </c>
      <c r="BB28" s="67">
        <f t="shared" si="11"/>
        <v>39892</v>
      </c>
      <c r="BC28" s="67">
        <f t="shared" si="11"/>
        <v>2132884</v>
      </c>
      <c r="BD28" s="54"/>
      <c r="BE28" s="55" t="s">
        <v>34</v>
      </c>
      <c r="BF28" s="68">
        <v>104915</v>
      </c>
      <c r="BG28" s="68">
        <v>2254</v>
      </c>
      <c r="BH28" s="68">
        <v>1599</v>
      </c>
      <c r="BI28" s="68">
        <v>1623</v>
      </c>
      <c r="BJ28" s="68">
        <v>1224</v>
      </c>
      <c r="BK28" s="68">
        <v>1444</v>
      </c>
      <c r="BL28" s="68">
        <v>27554</v>
      </c>
      <c r="BM28" s="68">
        <v>6025</v>
      </c>
      <c r="BN28" s="68">
        <v>376</v>
      </c>
      <c r="BO28" s="68">
        <v>5833</v>
      </c>
      <c r="BP28" s="68">
        <v>5251</v>
      </c>
      <c r="BQ28" s="68">
        <v>9514</v>
      </c>
      <c r="BR28" s="68">
        <v>4234</v>
      </c>
      <c r="BS28" s="68">
        <v>1228</v>
      </c>
      <c r="BT28" s="68">
        <v>20176</v>
      </c>
      <c r="BU28" s="68">
        <v>1529</v>
      </c>
      <c r="BV28" s="68">
        <v>2597</v>
      </c>
      <c r="BW28" s="68">
        <v>6413</v>
      </c>
      <c r="BX28" s="68">
        <v>1546</v>
      </c>
      <c r="BY28" s="68">
        <v>6749</v>
      </c>
      <c r="BZ28" s="68">
        <v>1245</v>
      </c>
      <c r="CA28" s="68">
        <v>57</v>
      </c>
      <c r="CB28" s="68">
        <v>5720</v>
      </c>
      <c r="CC28" s="68">
        <v>1848</v>
      </c>
      <c r="CD28" s="68">
        <v>7049</v>
      </c>
      <c r="CE28" s="68">
        <v>949</v>
      </c>
      <c r="CF28" s="68">
        <v>267</v>
      </c>
      <c r="CG28" s="68">
        <v>432</v>
      </c>
      <c r="CH28" s="68">
        <v>1069</v>
      </c>
      <c r="CI28" s="68">
        <v>20235</v>
      </c>
      <c r="CJ28" s="68">
        <v>3947</v>
      </c>
      <c r="CK28" s="68">
        <v>3731</v>
      </c>
      <c r="CL28" s="68">
        <v>382</v>
      </c>
      <c r="CM28" s="68">
        <v>851</v>
      </c>
      <c r="CN28" s="68">
        <v>839</v>
      </c>
      <c r="CO28" s="68">
        <v>48621</v>
      </c>
      <c r="CP28" s="68">
        <v>8858</v>
      </c>
      <c r="CQ28" s="68">
        <v>423</v>
      </c>
      <c r="CR28" s="68">
        <v>1693</v>
      </c>
      <c r="CS28" s="68">
        <v>29836</v>
      </c>
      <c r="CT28" s="68">
        <v>14087</v>
      </c>
      <c r="CU28" s="68">
        <v>4264</v>
      </c>
      <c r="CV28" s="68">
        <v>13393</v>
      </c>
      <c r="CW28" s="68">
        <v>55857</v>
      </c>
      <c r="CX28" s="68">
        <v>98639</v>
      </c>
      <c r="CY28" s="68">
        <v>4969</v>
      </c>
      <c r="CZ28" s="68">
        <v>533478</v>
      </c>
      <c r="DA28" s="68">
        <v>23563</v>
      </c>
      <c r="DB28" s="68">
        <v>100056</v>
      </c>
      <c r="DC28" s="68">
        <v>30785</v>
      </c>
      <c r="DD28" s="68">
        <v>3083</v>
      </c>
      <c r="DE28" s="68">
        <v>48421</v>
      </c>
      <c r="DF28" s="68">
        <v>36584</v>
      </c>
      <c r="DG28" s="68">
        <v>1163779</v>
      </c>
      <c r="DH28" s="68"/>
      <c r="DI28" s="69" t="s">
        <v>34</v>
      </c>
      <c r="DJ28" s="70">
        <v>260083</v>
      </c>
      <c r="DK28" s="70">
        <v>331</v>
      </c>
      <c r="DL28" s="70">
        <v>408</v>
      </c>
      <c r="DM28" s="70">
        <v>37</v>
      </c>
      <c r="DN28" s="70">
        <v>5</v>
      </c>
      <c r="DO28" s="70">
        <v>119</v>
      </c>
      <c r="DP28" s="70">
        <v>10388</v>
      </c>
      <c r="DQ28" s="70">
        <v>1252</v>
      </c>
      <c r="DR28" s="70">
        <v>902</v>
      </c>
      <c r="DS28" s="70">
        <v>4613</v>
      </c>
      <c r="DT28" s="70">
        <v>3792</v>
      </c>
      <c r="DU28" s="70">
        <v>8348</v>
      </c>
      <c r="DV28" s="70">
        <v>570</v>
      </c>
      <c r="DW28" s="70">
        <v>184</v>
      </c>
      <c r="DX28" s="70">
        <v>9537</v>
      </c>
      <c r="DY28" s="70">
        <v>698</v>
      </c>
      <c r="DZ28" s="70">
        <v>1178</v>
      </c>
      <c r="EA28" s="70">
        <v>215191</v>
      </c>
      <c r="EB28" s="70">
        <v>365</v>
      </c>
      <c r="EC28" s="70">
        <v>2496</v>
      </c>
      <c r="ED28" s="70">
        <v>0</v>
      </c>
      <c r="EE28" s="70">
        <v>0</v>
      </c>
      <c r="EF28" s="70">
        <v>257</v>
      </c>
      <c r="EG28" s="70">
        <v>20</v>
      </c>
      <c r="EH28" s="70">
        <v>42621</v>
      </c>
      <c r="EI28" s="70">
        <v>208</v>
      </c>
      <c r="EJ28" s="70">
        <v>464</v>
      </c>
      <c r="EK28" s="70">
        <v>708</v>
      </c>
      <c r="EL28" s="70">
        <v>0</v>
      </c>
      <c r="EM28" s="70">
        <v>2237</v>
      </c>
      <c r="EN28" s="70">
        <v>281</v>
      </c>
      <c r="EO28" s="70">
        <v>0</v>
      </c>
      <c r="EP28" s="70">
        <v>277</v>
      </c>
      <c r="EQ28" s="70">
        <v>0</v>
      </c>
      <c r="ER28" s="70">
        <v>41</v>
      </c>
      <c r="ES28" s="70">
        <v>47114</v>
      </c>
      <c r="ET28" s="70">
        <v>58</v>
      </c>
      <c r="EU28" s="70">
        <v>0</v>
      </c>
      <c r="EV28" s="70">
        <v>150</v>
      </c>
      <c r="EW28" s="70">
        <v>0</v>
      </c>
      <c r="EX28" s="70">
        <v>0</v>
      </c>
      <c r="EY28" s="70">
        <v>440</v>
      </c>
      <c r="EZ28" s="70">
        <v>0</v>
      </c>
      <c r="FA28" s="70">
        <v>6649</v>
      </c>
      <c r="FB28" s="70">
        <v>63496</v>
      </c>
      <c r="FC28" s="70">
        <v>338</v>
      </c>
      <c r="FD28" s="70">
        <v>234768</v>
      </c>
      <c r="FE28" s="70">
        <v>100718</v>
      </c>
      <c r="FF28" s="70">
        <v>245729</v>
      </c>
      <c r="FG28" s="70">
        <v>5218</v>
      </c>
      <c r="FH28" s="70">
        <v>0</v>
      </c>
      <c r="FI28" s="70">
        <v>705</v>
      </c>
      <c r="FJ28" s="70">
        <v>3308</v>
      </c>
      <c r="FK28" s="70">
        <v>969105</v>
      </c>
    </row>
    <row r="29" spans="1:167" x14ac:dyDescent="0.35">
      <c r="A29" s="347" t="s">
        <v>569</v>
      </c>
      <c r="B29" s="67">
        <f t="shared" si="8"/>
        <v>239890</v>
      </c>
      <c r="C29" s="67">
        <f t="shared" si="8"/>
        <v>13524</v>
      </c>
      <c r="D29" s="67">
        <f t="shared" si="8"/>
        <v>724</v>
      </c>
      <c r="E29" s="67">
        <f t="shared" si="8"/>
        <v>521</v>
      </c>
      <c r="F29" s="67">
        <f t="shared" si="8"/>
        <v>2344</v>
      </c>
      <c r="G29" s="67">
        <f t="shared" si="8"/>
        <v>898</v>
      </c>
      <c r="H29" s="67">
        <f t="shared" si="8"/>
        <v>6736</v>
      </c>
      <c r="I29" s="67">
        <f t="shared" si="8"/>
        <v>6226</v>
      </c>
      <c r="J29" s="67">
        <f t="shared" si="8"/>
        <v>5882</v>
      </c>
      <c r="K29" s="67">
        <f t="shared" si="8"/>
        <v>1913</v>
      </c>
      <c r="L29" s="67">
        <f t="shared" si="8"/>
        <v>4148</v>
      </c>
      <c r="M29" s="67">
        <f t="shared" si="8"/>
        <v>5846</v>
      </c>
      <c r="N29" s="67">
        <f t="shared" si="8"/>
        <v>2790</v>
      </c>
      <c r="O29" s="67">
        <f t="shared" si="8"/>
        <v>354</v>
      </c>
      <c r="P29" s="67">
        <f t="shared" si="8"/>
        <v>66080</v>
      </c>
      <c r="Q29" s="67">
        <f t="shared" si="8"/>
        <v>1308</v>
      </c>
      <c r="R29" s="67">
        <f t="shared" si="9"/>
        <v>5372</v>
      </c>
      <c r="S29" s="67">
        <f t="shared" si="9"/>
        <v>121633</v>
      </c>
      <c r="T29" s="67">
        <f t="shared" si="9"/>
        <v>43</v>
      </c>
      <c r="U29" s="67">
        <f t="shared" si="9"/>
        <v>7072</v>
      </c>
      <c r="V29" s="67">
        <f t="shared" si="9"/>
        <v>1754</v>
      </c>
      <c r="W29" s="67">
        <f t="shared" si="9"/>
        <v>405</v>
      </c>
      <c r="X29" s="67">
        <f t="shared" si="9"/>
        <v>2535</v>
      </c>
      <c r="Y29" s="67">
        <f t="shared" si="9"/>
        <v>1028</v>
      </c>
      <c r="Z29" s="67">
        <f t="shared" si="9"/>
        <v>13402</v>
      </c>
      <c r="AA29" s="67">
        <f t="shared" si="9"/>
        <v>1617</v>
      </c>
      <c r="AB29" s="67">
        <f t="shared" si="9"/>
        <v>504</v>
      </c>
      <c r="AC29" s="67">
        <f t="shared" si="9"/>
        <v>430</v>
      </c>
      <c r="AD29" s="67">
        <f t="shared" si="9"/>
        <v>269</v>
      </c>
      <c r="AE29" s="67">
        <f t="shared" si="9"/>
        <v>16646</v>
      </c>
      <c r="AF29" s="67">
        <f t="shared" si="9"/>
        <v>783</v>
      </c>
      <c r="AG29" s="67">
        <f t="shared" si="9"/>
        <v>160</v>
      </c>
      <c r="AH29" s="67">
        <f t="shared" si="10"/>
        <v>74</v>
      </c>
      <c r="AI29" s="67">
        <f t="shared" si="10"/>
        <v>105</v>
      </c>
      <c r="AJ29" s="67">
        <f t="shared" si="10"/>
        <v>233</v>
      </c>
      <c r="AK29" s="67">
        <f t="shared" si="10"/>
        <v>39945</v>
      </c>
      <c r="AL29" s="67">
        <f t="shared" si="10"/>
        <v>11306</v>
      </c>
      <c r="AM29" s="67">
        <f t="shared" si="10"/>
        <v>563</v>
      </c>
      <c r="AN29" s="67">
        <f t="shared" si="10"/>
        <v>2446</v>
      </c>
      <c r="AO29" s="67">
        <f t="shared" si="10"/>
        <v>74536</v>
      </c>
      <c r="AP29" s="67">
        <f t="shared" si="11"/>
        <v>46174</v>
      </c>
      <c r="AQ29" s="67">
        <f t="shared" si="11"/>
        <v>15195</v>
      </c>
      <c r="AR29" s="67">
        <f t="shared" si="11"/>
        <v>20</v>
      </c>
      <c r="AS29" s="67">
        <f t="shared" si="11"/>
        <v>137681</v>
      </c>
      <c r="AT29" s="67">
        <f t="shared" si="11"/>
        <v>2092315</v>
      </c>
      <c r="AU29" s="67">
        <f t="shared" si="11"/>
        <v>1895</v>
      </c>
      <c r="AV29" s="67">
        <f t="shared" si="11"/>
        <v>31904</v>
      </c>
      <c r="AW29" s="67">
        <f t="shared" si="11"/>
        <v>1195</v>
      </c>
      <c r="AX29" s="67">
        <f t="shared" si="11"/>
        <v>8030</v>
      </c>
      <c r="AY29" s="67">
        <f t="shared" si="11"/>
        <v>6608</v>
      </c>
      <c r="AZ29" s="67">
        <f t="shared" si="11"/>
        <v>22</v>
      </c>
      <c r="BA29" s="67">
        <f t="shared" si="11"/>
        <v>2652</v>
      </c>
      <c r="BB29" s="67">
        <f t="shared" si="11"/>
        <v>5082</v>
      </c>
      <c r="BC29" s="67">
        <f t="shared" si="11"/>
        <v>2730983</v>
      </c>
      <c r="BD29" s="54"/>
      <c r="BE29" s="55" t="s">
        <v>35</v>
      </c>
      <c r="BF29" s="68">
        <v>69029</v>
      </c>
      <c r="BG29" s="68">
        <v>12778</v>
      </c>
      <c r="BH29" s="68">
        <v>397</v>
      </c>
      <c r="BI29" s="68">
        <v>200</v>
      </c>
      <c r="BJ29" s="68">
        <v>1125</v>
      </c>
      <c r="BK29" s="68">
        <v>478</v>
      </c>
      <c r="BL29" s="68">
        <v>2122</v>
      </c>
      <c r="BM29" s="68">
        <v>895</v>
      </c>
      <c r="BN29" s="68">
        <v>1</v>
      </c>
      <c r="BO29" s="68">
        <v>425</v>
      </c>
      <c r="BP29" s="68">
        <v>946</v>
      </c>
      <c r="BQ29" s="68">
        <v>3717</v>
      </c>
      <c r="BR29" s="68">
        <v>2579</v>
      </c>
      <c r="BS29" s="68">
        <v>158</v>
      </c>
      <c r="BT29" s="68">
        <v>46949</v>
      </c>
      <c r="BU29" s="68">
        <v>813</v>
      </c>
      <c r="BV29" s="68">
        <v>1699</v>
      </c>
      <c r="BW29" s="68">
        <v>1931</v>
      </c>
      <c r="BX29" s="68">
        <v>39</v>
      </c>
      <c r="BY29" s="68">
        <v>4555</v>
      </c>
      <c r="BZ29" s="68">
        <v>1754</v>
      </c>
      <c r="CA29" s="68">
        <v>402</v>
      </c>
      <c r="CB29" s="68">
        <v>2450</v>
      </c>
      <c r="CC29" s="68">
        <v>697</v>
      </c>
      <c r="CD29" s="68">
        <v>10545</v>
      </c>
      <c r="CE29" s="68">
        <v>1588</v>
      </c>
      <c r="CF29" s="68">
        <v>504</v>
      </c>
      <c r="CG29" s="68">
        <v>423</v>
      </c>
      <c r="CH29" s="68">
        <v>269</v>
      </c>
      <c r="CI29" s="68">
        <v>16616</v>
      </c>
      <c r="CJ29" s="68">
        <v>706</v>
      </c>
      <c r="CK29" s="68">
        <v>160</v>
      </c>
      <c r="CL29" s="68">
        <v>71</v>
      </c>
      <c r="CM29" s="68">
        <v>105</v>
      </c>
      <c r="CN29" s="68">
        <v>228</v>
      </c>
      <c r="CO29" s="68">
        <v>36518</v>
      </c>
      <c r="CP29" s="68">
        <v>11263</v>
      </c>
      <c r="CQ29" s="68">
        <v>563</v>
      </c>
      <c r="CR29" s="68">
        <v>2382</v>
      </c>
      <c r="CS29" s="68">
        <v>74536</v>
      </c>
      <c r="CT29" s="68">
        <v>46174</v>
      </c>
      <c r="CU29" s="68">
        <v>14373</v>
      </c>
      <c r="CV29" s="68">
        <v>20</v>
      </c>
      <c r="CW29" s="68">
        <v>127278</v>
      </c>
      <c r="CX29" s="68">
        <v>1107541</v>
      </c>
      <c r="CY29" s="68">
        <v>1895</v>
      </c>
      <c r="CZ29" s="68">
        <v>30079</v>
      </c>
      <c r="DA29" s="68">
        <v>448</v>
      </c>
      <c r="DB29" s="68">
        <v>8030</v>
      </c>
      <c r="DC29" s="68">
        <v>6608</v>
      </c>
      <c r="DD29" s="68">
        <v>22</v>
      </c>
      <c r="DE29" s="68">
        <v>2652</v>
      </c>
      <c r="DF29" s="68">
        <v>4234</v>
      </c>
      <c r="DG29" s="68">
        <v>1556423</v>
      </c>
      <c r="DH29" s="68"/>
      <c r="DI29" s="69" t="s">
        <v>35</v>
      </c>
      <c r="DJ29" s="70">
        <v>170861</v>
      </c>
      <c r="DK29" s="70">
        <v>746</v>
      </c>
      <c r="DL29" s="70">
        <v>327</v>
      </c>
      <c r="DM29" s="70">
        <v>321</v>
      </c>
      <c r="DN29" s="70">
        <v>1219</v>
      </c>
      <c r="DO29" s="70">
        <v>420</v>
      </c>
      <c r="DP29" s="70">
        <v>4614</v>
      </c>
      <c r="DQ29" s="70">
        <v>5331</v>
      </c>
      <c r="DR29" s="70">
        <v>5881</v>
      </c>
      <c r="DS29" s="70">
        <v>1488</v>
      </c>
      <c r="DT29" s="70">
        <v>3202</v>
      </c>
      <c r="DU29" s="70">
        <v>2129</v>
      </c>
      <c r="DV29" s="70">
        <v>211</v>
      </c>
      <c r="DW29" s="70">
        <v>196</v>
      </c>
      <c r="DX29" s="70">
        <v>19131</v>
      </c>
      <c r="DY29" s="70">
        <v>495</v>
      </c>
      <c r="DZ29" s="70">
        <v>3673</v>
      </c>
      <c r="EA29" s="70">
        <v>119702</v>
      </c>
      <c r="EB29" s="70">
        <v>4</v>
      </c>
      <c r="EC29" s="70">
        <v>2517</v>
      </c>
      <c r="ED29" s="70">
        <v>0</v>
      </c>
      <c r="EE29" s="70">
        <v>3</v>
      </c>
      <c r="EF29" s="70">
        <v>85</v>
      </c>
      <c r="EG29" s="70">
        <v>331</v>
      </c>
      <c r="EH29" s="70">
        <v>2857</v>
      </c>
      <c r="EI29" s="70">
        <v>29</v>
      </c>
      <c r="EJ29" s="70">
        <v>0</v>
      </c>
      <c r="EK29" s="70">
        <v>7</v>
      </c>
      <c r="EL29" s="70">
        <v>0</v>
      </c>
      <c r="EM29" s="70">
        <v>30</v>
      </c>
      <c r="EN29" s="70">
        <v>77</v>
      </c>
      <c r="EO29" s="70">
        <v>0</v>
      </c>
      <c r="EP29" s="70">
        <v>3</v>
      </c>
      <c r="EQ29" s="70">
        <v>0</v>
      </c>
      <c r="ER29" s="70">
        <v>5</v>
      </c>
      <c r="ES29" s="70">
        <v>3427</v>
      </c>
      <c r="ET29" s="70">
        <v>43</v>
      </c>
      <c r="EU29" s="70">
        <v>0</v>
      </c>
      <c r="EV29" s="70">
        <v>64</v>
      </c>
      <c r="EW29" s="70">
        <v>0</v>
      </c>
      <c r="EX29" s="70">
        <v>0</v>
      </c>
      <c r="EY29" s="70">
        <v>822</v>
      </c>
      <c r="EZ29" s="70">
        <v>0</v>
      </c>
      <c r="FA29" s="70">
        <v>10403</v>
      </c>
      <c r="FB29" s="70">
        <v>984774</v>
      </c>
      <c r="FC29" s="70">
        <v>0</v>
      </c>
      <c r="FD29" s="70">
        <v>1825</v>
      </c>
      <c r="FE29" s="70">
        <v>747</v>
      </c>
      <c r="FF29" s="70">
        <v>0</v>
      </c>
      <c r="FG29" s="70">
        <v>0</v>
      </c>
      <c r="FH29" s="70">
        <v>0</v>
      </c>
      <c r="FI29" s="70">
        <v>0</v>
      </c>
      <c r="FJ29" s="70">
        <v>848</v>
      </c>
      <c r="FK29" s="70">
        <v>1174560</v>
      </c>
    </row>
    <row r="30" spans="1:167" x14ac:dyDescent="0.35">
      <c r="A30" s="347" t="s">
        <v>570</v>
      </c>
      <c r="B30" s="67">
        <f t="shared" si="8"/>
        <v>1430945</v>
      </c>
      <c r="C30" s="67">
        <f t="shared" si="8"/>
        <v>67</v>
      </c>
      <c r="D30" s="67">
        <f t="shared" si="8"/>
        <v>24541</v>
      </c>
      <c r="E30" s="67">
        <f t="shared" si="8"/>
        <v>2043</v>
      </c>
      <c r="F30" s="67">
        <f t="shared" si="8"/>
        <v>3103</v>
      </c>
      <c r="G30" s="67">
        <f t="shared" si="8"/>
        <v>67855</v>
      </c>
      <c r="H30" s="67">
        <f t="shared" si="8"/>
        <v>359487</v>
      </c>
      <c r="I30" s="67">
        <f t="shared" si="8"/>
        <v>31192</v>
      </c>
      <c r="J30" s="67">
        <f t="shared" si="8"/>
        <v>4398</v>
      </c>
      <c r="K30" s="67">
        <f t="shared" si="8"/>
        <v>32943</v>
      </c>
      <c r="L30" s="67">
        <f t="shared" si="8"/>
        <v>14316</v>
      </c>
      <c r="M30" s="67">
        <f t="shared" si="8"/>
        <v>206009</v>
      </c>
      <c r="N30" s="67">
        <f t="shared" si="8"/>
        <v>235</v>
      </c>
      <c r="O30" s="67">
        <f t="shared" si="8"/>
        <v>7777</v>
      </c>
      <c r="P30" s="67">
        <f t="shared" si="8"/>
        <v>80164</v>
      </c>
      <c r="Q30" s="67">
        <f t="shared" si="8"/>
        <v>141448</v>
      </c>
      <c r="R30" s="67">
        <f t="shared" si="9"/>
        <v>93313</v>
      </c>
      <c r="S30" s="67">
        <f t="shared" si="9"/>
        <v>322727</v>
      </c>
      <c r="T30" s="67">
        <f t="shared" si="9"/>
        <v>11993</v>
      </c>
      <c r="U30" s="67">
        <f t="shared" si="9"/>
        <v>27401</v>
      </c>
      <c r="V30" s="67">
        <f t="shared" si="9"/>
        <v>225397</v>
      </c>
      <c r="W30" s="67">
        <f t="shared" si="9"/>
        <v>4046</v>
      </c>
      <c r="X30" s="67">
        <f t="shared" si="9"/>
        <v>22987</v>
      </c>
      <c r="Y30" s="67">
        <f t="shared" si="9"/>
        <v>2786</v>
      </c>
      <c r="Z30" s="67">
        <f t="shared" si="9"/>
        <v>2967</v>
      </c>
      <c r="AA30" s="67">
        <f t="shared" si="9"/>
        <v>28425</v>
      </c>
      <c r="AB30" s="67">
        <f t="shared" si="9"/>
        <v>11479</v>
      </c>
      <c r="AC30" s="67">
        <f t="shared" si="9"/>
        <v>844</v>
      </c>
      <c r="AD30" s="67">
        <f t="shared" si="9"/>
        <v>772</v>
      </c>
      <c r="AE30" s="67">
        <f t="shared" si="9"/>
        <v>32282</v>
      </c>
      <c r="AF30" s="67">
        <f t="shared" si="9"/>
        <v>874</v>
      </c>
      <c r="AG30" s="67">
        <f t="shared" si="9"/>
        <v>5317</v>
      </c>
      <c r="AH30" s="67">
        <f t="shared" si="10"/>
        <v>2577</v>
      </c>
      <c r="AI30" s="67">
        <f t="shared" si="10"/>
        <v>2371</v>
      </c>
      <c r="AJ30" s="67">
        <f t="shared" si="10"/>
        <v>1160</v>
      </c>
      <c r="AK30" s="67">
        <f t="shared" si="10"/>
        <v>344284</v>
      </c>
      <c r="AL30" s="67">
        <f t="shared" si="10"/>
        <v>24168</v>
      </c>
      <c r="AM30" s="67">
        <f t="shared" si="10"/>
        <v>84230</v>
      </c>
      <c r="AN30" s="67">
        <f t="shared" si="10"/>
        <v>7184</v>
      </c>
      <c r="AO30" s="67">
        <f t="shared" si="10"/>
        <v>16551</v>
      </c>
      <c r="AP30" s="67">
        <f t="shared" si="11"/>
        <v>17288</v>
      </c>
      <c r="AQ30" s="67">
        <f t="shared" si="11"/>
        <v>6729</v>
      </c>
      <c r="AR30" s="67">
        <f t="shared" si="11"/>
        <v>18632</v>
      </c>
      <c r="AS30" s="67">
        <f t="shared" si="11"/>
        <v>9535</v>
      </c>
      <c r="AT30" s="67">
        <f t="shared" si="11"/>
        <v>35570</v>
      </c>
      <c r="AU30" s="67">
        <f t="shared" si="11"/>
        <v>973</v>
      </c>
      <c r="AV30" s="67">
        <f t="shared" si="11"/>
        <v>16605</v>
      </c>
      <c r="AW30" s="67">
        <f t="shared" si="11"/>
        <v>5643</v>
      </c>
      <c r="AX30" s="67">
        <f t="shared" si="11"/>
        <v>9524</v>
      </c>
      <c r="AY30" s="67">
        <f t="shared" si="11"/>
        <v>0</v>
      </c>
      <c r="AZ30" s="67">
        <f t="shared" si="11"/>
        <v>355</v>
      </c>
      <c r="BA30" s="67">
        <f t="shared" si="11"/>
        <v>458</v>
      </c>
      <c r="BB30" s="67">
        <f t="shared" si="11"/>
        <v>137810</v>
      </c>
      <c r="BC30" s="67">
        <f t="shared" si="11"/>
        <v>2166551</v>
      </c>
      <c r="BD30" s="54"/>
      <c r="BE30" s="55" t="s">
        <v>36</v>
      </c>
      <c r="BF30" s="68">
        <v>758942</v>
      </c>
      <c r="BG30" s="68">
        <v>67</v>
      </c>
      <c r="BH30" s="68">
        <v>17694</v>
      </c>
      <c r="BI30" s="68">
        <v>1197</v>
      </c>
      <c r="BJ30" s="68">
        <v>2353</v>
      </c>
      <c r="BK30" s="68">
        <v>59460</v>
      </c>
      <c r="BL30" s="68">
        <v>240113</v>
      </c>
      <c r="BM30" s="68">
        <v>15269</v>
      </c>
      <c r="BN30" s="68">
        <v>523</v>
      </c>
      <c r="BO30" s="68">
        <v>14630</v>
      </c>
      <c r="BP30" s="68">
        <v>8038</v>
      </c>
      <c r="BQ30" s="68">
        <v>141092</v>
      </c>
      <c r="BR30" s="68">
        <v>96</v>
      </c>
      <c r="BS30" s="68">
        <v>3853</v>
      </c>
      <c r="BT30" s="68">
        <v>49586</v>
      </c>
      <c r="BU30" s="68">
        <v>94117</v>
      </c>
      <c r="BV30" s="68">
        <v>61862</v>
      </c>
      <c r="BW30" s="68">
        <v>21487</v>
      </c>
      <c r="BX30" s="68">
        <v>10544</v>
      </c>
      <c r="BY30" s="68">
        <v>17028</v>
      </c>
      <c r="BZ30" s="68">
        <v>225397</v>
      </c>
      <c r="CA30" s="68">
        <v>4046</v>
      </c>
      <c r="CB30" s="68">
        <v>22987</v>
      </c>
      <c r="CC30" s="68">
        <v>2478</v>
      </c>
      <c r="CD30" s="68">
        <v>793</v>
      </c>
      <c r="CE30" s="68">
        <v>25880</v>
      </c>
      <c r="CF30" s="68">
        <v>11216</v>
      </c>
      <c r="CG30" s="68">
        <v>257</v>
      </c>
      <c r="CH30" s="68">
        <v>772</v>
      </c>
      <c r="CI30" s="68">
        <v>32282</v>
      </c>
      <c r="CJ30" s="68">
        <v>874</v>
      </c>
      <c r="CK30" s="68">
        <v>5317</v>
      </c>
      <c r="CL30" s="68">
        <v>2577</v>
      </c>
      <c r="CM30" s="68">
        <v>2371</v>
      </c>
      <c r="CN30" s="68">
        <v>1160</v>
      </c>
      <c r="CO30" s="68">
        <v>338407</v>
      </c>
      <c r="CP30" s="68">
        <v>24168</v>
      </c>
      <c r="CQ30" s="68">
        <v>83898</v>
      </c>
      <c r="CR30" s="68">
        <v>7021</v>
      </c>
      <c r="CS30" s="68">
        <v>16551</v>
      </c>
      <c r="CT30" s="68">
        <v>17288</v>
      </c>
      <c r="CU30" s="68">
        <v>6729</v>
      </c>
      <c r="CV30" s="68">
        <v>18576</v>
      </c>
      <c r="CW30" s="68">
        <v>8938</v>
      </c>
      <c r="CX30" s="68">
        <v>34950</v>
      </c>
      <c r="CY30" s="68">
        <v>971</v>
      </c>
      <c r="CZ30" s="68">
        <v>16605</v>
      </c>
      <c r="DA30" s="68">
        <v>5643</v>
      </c>
      <c r="DB30" s="68">
        <v>9524</v>
      </c>
      <c r="DC30" s="68">
        <v>0</v>
      </c>
      <c r="DD30" s="68">
        <v>355</v>
      </c>
      <c r="DE30" s="68">
        <v>458</v>
      </c>
      <c r="DF30" s="68">
        <v>137810</v>
      </c>
      <c r="DG30" s="68">
        <v>1486901</v>
      </c>
      <c r="DH30" s="68"/>
      <c r="DI30" s="69" t="s">
        <v>36</v>
      </c>
      <c r="DJ30" s="70">
        <v>672003</v>
      </c>
      <c r="DK30" s="70">
        <v>0</v>
      </c>
      <c r="DL30" s="70">
        <v>6847</v>
      </c>
      <c r="DM30" s="70">
        <v>846</v>
      </c>
      <c r="DN30" s="70">
        <v>750</v>
      </c>
      <c r="DO30" s="70">
        <v>8395</v>
      </c>
      <c r="DP30" s="70">
        <v>119374</v>
      </c>
      <c r="DQ30" s="70">
        <v>15923</v>
      </c>
      <c r="DR30" s="70">
        <v>3875</v>
      </c>
      <c r="DS30" s="70">
        <v>18313</v>
      </c>
      <c r="DT30" s="70">
        <v>6278</v>
      </c>
      <c r="DU30" s="70">
        <v>64917</v>
      </c>
      <c r="DV30" s="70">
        <v>139</v>
      </c>
      <c r="DW30" s="70">
        <v>3924</v>
      </c>
      <c r="DX30" s="70">
        <v>30578</v>
      </c>
      <c r="DY30" s="70">
        <v>47331</v>
      </c>
      <c r="DZ30" s="70">
        <v>31451</v>
      </c>
      <c r="EA30" s="70">
        <v>301240</v>
      </c>
      <c r="EB30" s="70">
        <v>1449</v>
      </c>
      <c r="EC30" s="70">
        <v>10373</v>
      </c>
      <c r="ED30" s="70">
        <v>0</v>
      </c>
      <c r="EE30" s="70">
        <v>0</v>
      </c>
      <c r="EF30" s="70">
        <v>0</v>
      </c>
      <c r="EG30" s="70">
        <v>308</v>
      </c>
      <c r="EH30" s="70">
        <v>2174</v>
      </c>
      <c r="EI30" s="70">
        <v>2545</v>
      </c>
      <c r="EJ30" s="70">
        <v>263</v>
      </c>
      <c r="EK30" s="70">
        <v>587</v>
      </c>
      <c r="EL30" s="70">
        <v>0</v>
      </c>
      <c r="EM30" s="70">
        <v>0</v>
      </c>
      <c r="EN30" s="70">
        <v>0</v>
      </c>
      <c r="EO30" s="70">
        <v>0</v>
      </c>
      <c r="EP30" s="70">
        <v>0</v>
      </c>
      <c r="EQ30" s="70">
        <v>0</v>
      </c>
      <c r="ER30" s="70">
        <v>0</v>
      </c>
      <c r="ES30" s="70">
        <v>5877</v>
      </c>
      <c r="ET30" s="70">
        <v>0</v>
      </c>
      <c r="EU30" s="70">
        <v>332</v>
      </c>
      <c r="EV30" s="70">
        <v>163</v>
      </c>
      <c r="EW30" s="70">
        <v>0</v>
      </c>
      <c r="EX30" s="70">
        <v>0</v>
      </c>
      <c r="EY30" s="70">
        <v>0</v>
      </c>
      <c r="EZ30" s="70">
        <v>56</v>
      </c>
      <c r="FA30" s="70">
        <v>597</v>
      </c>
      <c r="FB30" s="70">
        <v>620</v>
      </c>
      <c r="FC30" s="70">
        <v>2</v>
      </c>
      <c r="FD30" s="70">
        <v>0</v>
      </c>
      <c r="FE30" s="70">
        <v>0</v>
      </c>
      <c r="FF30" s="70">
        <v>0</v>
      </c>
      <c r="FG30" s="70">
        <v>0</v>
      </c>
      <c r="FH30" s="70">
        <v>0</v>
      </c>
      <c r="FI30" s="70">
        <v>0</v>
      </c>
      <c r="FJ30" s="70">
        <v>0</v>
      </c>
      <c r="FK30" s="70">
        <v>679650</v>
      </c>
    </row>
    <row r="31" spans="1:167" x14ac:dyDescent="0.35">
      <c r="A31" s="347" t="s">
        <v>571</v>
      </c>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54"/>
      <c r="BE31" s="55" t="s">
        <v>37</v>
      </c>
      <c r="BF31" s="68" t="s">
        <v>14</v>
      </c>
      <c r="BG31" s="68" t="s">
        <v>14</v>
      </c>
      <c r="BH31" s="68" t="s">
        <v>14</v>
      </c>
      <c r="BI31" s="68" t="s">
        <v>14</v>
      </c>
      <c r="BJ31" s="68" t="s">
        <v>14</v>
      </c>
      <c r="BK31" s="68" t="s">
        <v>14</v>
      </c>
      <c r="BL31" s="68" t="s">
        <v>14</v>
      </c>
      <c r="BM31" s="68" t="s">
        <v>14</v>
      </c>
      <c r="BN31" s="68" t="s">
        <v>14</v>
      </c>
      <c r="BO31" s="68" t="s">
        <v>14</v>
      </c>
      <c r="BP31" s="68" t="s">
        <v>14</v>
      </c>
      <c r="BQ31" s="68" t="s">
        <v>14</v>
      </c>
      <c r="BR31" s="68" t="s">
        <v>14</v>
      </c>
      <c r="BS31" s="68" t="s">
        <v>14</v>
      </c>
      <c r="BT31" s="68" t="s">
        <v>14</v>
      </c>
      <c r="BU31" s="68" t="s">
        <v>14</v>
      </c>
      <c r="BV31" s="68" t="s">
        <v>14</v>
      </c>
      <c r="BW31" s="68" t="s">
        <v>14</v>
      </c>
      <c r="BX31" s="68" t="s">
        <v>14</v>
      </c>
      <c r="BY31" s="68" t="s">
        <v>14</v>
      </c>
      <c r="BZ31" s="68" t="s">
        <v>14</v>
      </c>
      <c r="CA31" s="68" t="s">
        <v>14</v>
      </c>
      <c r="CB31" s="68" t="s">
        <v>14</v>
      </c>
      <c r="CC31" s="68" t="s">
        <v>14</v>
      </c>
      <c r="CD31" s="68" t="s">
        <v>14</v>
      </c>
      <c r="CE31" s="68" t="s">
        <v>14</v>
      </c>
      <c r="CF31" s="68" t="s">
        <v>14</v>
      </c>
      <c r="CG31" s="68" t="s">
        <v>14</v>
      </c>
      <c r="CH31" s="68" t="s">
        <v>14</v>
      </c>
      <c r="CI31" s="68" t="s">
        <v>14</v>
      </c>
      <c r="CJ31" s="68" t="s">
        <v>14</v>
      </c>
      <c r="CK31" s="68" t="s">
        <v>14</v>
      </c>
      <c r="CL31" s="68" t="s">
        <v>14</v>
      </c>
      <c r="CM31" s="68" t="s">
        <v>14</v>
      </c>
      <c r="CN31" s="68" t="s">
        <v>14</v>
      </c>
      <c r="CO31" s="68" t="s">
        <v>14</v>
      </c>
      <c r="CP31" s="68" t="s">
        <v>14</v>
      </c>
      <c r="CQ31" s="68" t="s">
        <v>14</v>
      </c>
      <c r="CR31" s="68" t="s">
        <v>14</v>
      </c>
      <c r="CS31" s="68" t="s">
        <v>14</v>
      </c>
      <c r="CT31" s="68" t="s">
        <v>14</v>
      </c>
      <c r="CU31" s="68" t="s">
        <v>14</v>
      </c>
      <c r="CV31" s="68" t="s">
        <v>14</v>
      </c>
      <c r="CW31" s="68" t="s">
        <v>14</v>
      </c>
      <c r="CX31" s="68" t="s">
        <v>14</v>
      </c>
      <c r="CY31" s="68" t="s">
        <v>14</v>
      </c>
      <c r="CZ31" s="68" t="s">
        <v>14</v>
      </c>
      <c r="DA31" s="68" t="s">
        <v>14</v>
      </c>
      <c r="DB31" s="68" t="s">
        <v>14</v>
      </c>
      <c r="DC31" s="68" t="s">
        <v>14</v>
      </c>
      <c r="DD31" s="68" t="s">
        <v>14</v>
      </c>
      <c r="DE31" s="68" t="s">
        <v>14</v>
      </c>
      <c r="DF31" s="68" t="s">
        <v>14</v>
      </c>
      <c r="DG31" s="68" t="s">
        <v>14</v>
      </c>
      <c r="DH31" s="71"/>
      <c r="DI31" s="69" t="s">
        <v>37</v>
      </c>
      <c r="DJ31" s="70" t="s">
        <v>14</v>
      </c>
      <c r="DK31" s="70" t="s">
        <v>14</v>
      </c>
      <c r="DL31" s="70" t="s">
        <v>14</v>
      </c>
      <c r="DM31" s="70" t="s">
        <v>14</v>
      </c>
      <c r="DN31" s="70" t="s">
        <v>14</v>
      </c>
      <c r="DO31" s="70" t="s">
        <v>14</v>
      </c>
      <c r="DP31" s="70" t="s">
        <v>14</v>
      </c>
      <c r="DQ31" s="70" t="s">
        <v>14</v>
      </c>
      <c r="DR31" s="70" t="s">
        <v>14</v>
      </c>
      <c r="DS31" s="70" t="s">
        <v>14</v>
      </c>
      <c r="DT31" s="70" t="s">
        <v>14</v>
      </c>
      <c r="DU31" s="70" t="s">
        <v>14</v>
      </c>
      <c r="DV31" s="70" t="s">
        <v>14</v>
      </c>
      <c r="DW31" s="70" t="s">
        <v>14</v>
      </c>
      <c r="DX31" s="70" t="s">
        <v>14</v>
      </c>
      <c r="DY31" s="70" t="s">
        <v>14</v>
      </c>
      <c r="DZ31" s="70" t="s">
        <v>14</v>
      </c>
      <c r="EA31" s="70" t="s">
        <v>14</v>
      </c>
      <c r="EB31" s="70" t="s">
        <v>14</v>
      </c>
      <c r="EC31" s="70" t="s">
        <v>14</v>
      </c>
      <c r="ED31" s="70" t="s">
        <v>14</v>
      </c>
      <c r="EE31" s="70" t="s">
        <v>14</v>
      </c>
      <c r="EF31" s="70" t="s">
        <v>14</v>
      </c>
      <c r="EG31" s="70" t="s">
        <v>14</v>
      </c>
      <c r="EH31" s="70" t="s">
        <v>14</v>
      </c>
      <c r="EI31" s="70" t="s">
        <v>14</v>
      </c>
      <c r="EJ31" s="70" t="s">
        <v>14</v>
      </c>
      <c r="EK31" s="70" t="s">
        <v>14</v>
      </c>
      <c r="EL31" s="70" t="s">
        <v>14</v>
      </c>
      <c r="EM31" s="70" t="s">
        <v>14</v>
      </c>
      <c r="EN31" s="70" t="s">
        <v>14</v>
      </c>
      <c r="EO31" s="70" t="s">
        <v>14</v>
      </c>
      <c r="EP31" s="70" t="s">
        <v>14</v>
      </c>
      <c r="EQ31" s="70" t="s">
        <v>14</v>
      </c>
      <c r="ER31" s="70" t="s">
        <v>14</v>
      </c>
      <c r="ES31" s="70" t="s">
        <v>14</v>
      </c>
      <c r="ET31" s="70" t="s">
        <v>14</v>
      </c>
      <c r="EU31" s="70" t="s">
        <v>14</v>
      </c>
      <c r="EV31" s="70" t="s">
        <v>14</v>
      </c>
      <c r="EW31" s="70" t="s">
        <v>14</v>
      </c>
      <c r="EX31" s="70" t="s">
        <v>14</v>
      </c>
      <c r="EY31" s="70" t="s">
        <v>14</v>
      </c>
      <c r="EZ31" s="70" t="s">
        <v>14</v>
      </c>
      <c r="FA31" s="70" t="s">
        <v>14</v>
      </c>
      <c r="FB31" s="70" t="s">
        <v>14</v>
      </c>
      <c r="FC31" s="70" t="s">
        <v>14</v>
      </c>
      <c r="FD31" s="70" t="s">
        <v>14</v>
      </c>
      <c r="FE31" s="70" t="s">
        <v>14</v>
      </c>
      <c r="FF31" s="70" t="s">
        <v>14</v>
      </c>
      <c r="FG31" s="70" t="s">
        <v>14</v>
      </c>
      <c r="FH31" s="70" t="s">
        <v>14</v>
      </c>
      <c r="FI31" s="70" t="s">
        <v>14</v>
      </c>
      <c r="FJ31" s="70" t="s">
        <v>14</v>
      </c>
      <c r="FK31" s="70" t="s">
        <v>14</v>
      </c>
    </row>
    <row r="32" spans="1:167" x14ac:dyDescent="0.35">
      <c r="A32" s="347" t="s">
        <v>572</v>
      </c>
      <c r="B32" s="67">
        <f t="shared" ref="B32:Q45" si="12">BF32+DJ32</f>
        <v>25963</v>
      </c>
      <c r="C32" s="67">
        <f t="shared" si="12"/>
        <v>1629</v>
      </c>
      <c r="D32" s="67">
        <f t="shared" si="12"/>
        <v>67</v>
      </c>
      <c r="E32" s="67">
        <f t="shared" si="12"/>
        <v>142</v>
      </c>
      <c r="F32" s="67">
        <f t="shared" si="12"/>
        <v>168</v>
      </c>
      <c r="G32" s="67">
        <f t="shared" si="12"/>
        <v>1545</v>
      </c>
      <c r="H32" s="67">
        <f t="shared" si="12"/>
        <v>1710</v>
      </c>
      <c r="I32" s="67">
        <f t="shared" si="12"/>
        <v>604</v>
      </c>
      <c r="J32" s="67">
        <f t="shared" si="12"/>
        <v>33</v>
      </c>
      <c r="K32" s="67">
        <f t="shared" si="12"/>
        <v>405</v>
      </c>
      <c r="L32" s="67">
        <f t="shared" si="12"/>
        <v>1756</v>
      </c>
      <c r="M32" s="67">
        <f t="shared" si="12"/>
        <v>1033</v>
      </c>
      <c r="N32" s="67">
        <f t="shared" si="12"/>
        <v>15187</v>
      </c>
      <c r="O32" s="67">
        <f t="shared" si="12"/>
        <v>136</v>
      </c>
      <c r="P32" s="67">
        <f t="shared" si="12"/>
        <v>786</v>
      </c>
      <c r="Q32" s="67">
        <f t="shared" si="12"/>
        <v>174</v>
      </c>
      <c r="R32" s="67">
        <f t="shared" ref="R32:AG45" si="13">BV32+DZ32</f>
        <v>151</v>
      </c>
      <c r="S32" s="67">
        <f t="shared" si="13"/>
        <v>219</v>
      </c>
      <c r="T32" s="67">
        <f t="shared" si="13"/>
        <v>31</v>
      </c>
      <c r="U32" s="67">
        <f t="shared" si="13"/>
        <v>1816</v>
      </c>
      <c r="V32" s="67">
        <f t="shared" si="13"/>
        <v>4081</v>
      </c>
      <c r="W32" s="67">
        <f t="shared" si="13"/>
        <v>117</v>
      </c>
      <c r="X32" s="67">
        <f t="shared" si="13"/>
        <v>2514</v>
      </c>
      <c r="Y32" s="67">
        <f t="shared" si="13"/>
        <v>100</v>
      </c>
      <c r="Z32" s="67">
        <f t="shared" si="13"/>
        <v>284</v>
      </c>
      <c r="AA32" s="67">
        <f t="shared" si="13"/>
        <v>185</v>
      </c>
      <c r="AB32" s="67">
        <f t="shared" si="13"/>
        <v>38</v>
      </c>
      <c r="AC32" s="67">
        <f t="shared" si="13"/>
        <v>0</v>
      </c>
      <c r="AD32" s="67">
        <f t="shared" si="13"/>
        <v>1653</v>
      </c>
      <c r="AE32" s="67">
        <f t="shared" si="13"/>
        <v>1439</v>
      </c>
      <c r="AF32" s="67">
        <f t="shared" si="13"/>
        <v>2903</v>
      </c>
      <c r="AG32" s="67">
        <f t="shared" si="13"/>
        <v>1280</v>
      </c>
      <c r="AH32" s="67">
        <f t="shared" ref="AH32:AW45" si="14">CL32+EP32</f>
        <v>28</v>
      </c>
      <c r="AI32" s="67">
        <f t="shared" si="14"/>
        <v>32</v>
      </c>
      <c r="AJ32" s="67">
        <f t="shared" si="14"/>
        <v>566</v>
      </c>
      <c r="AK32" s="67">
        <f t="shared" si="14"/>
        <v>15220</v>
      </c>
      <c r="AL32" s="67">
        <f t="shared" si="14"/>
        <v>543</v>
      </c>
      <c r="AM32" s="67">
        <f t="shared" si="14"/>
        <v>138</v>
      </c>
      <c r="AN32" s="67">
        <f t="shared" si="14"/>
        <v>301</v>
      </c>
      <c r="AO32" s="67">
        <f t="shared" si="14"/>
        <v>406</v>
      </c>
      <c r="AP32" s="67">
        <f t="shared" si="14"/>
        <v>2188</v>
      </c>
      <c r="AQ32" s="67">
        <f t="shared" si="14"/>
        <v>36</v>
      </c>
      <c r="AR32" s="67">
        <f t="shared" si="14"/>
        <v>0</v>
      </c>
      <c r="AS32" s="67">
        <f t="shared" si="14"/>
        <v>2276</v>
      </c>
      <c r="AT32" s="67">
        <f t="shared" si="14"/>
        <v>6957</v>
      </c>
      <c r="AU32" s="67">
        <f t="shared" si="14"/>
        <v>9908</v>
      </c>
      <c r="AV32" s="67">
        <f t="shared" si="14"/>
        <v>138</v>
      </c>
      <c r="AW32" s="67">
        <f t="shared" si="14"/>
        <v>69</v>
      </c>
      <c r="AX32" s="67">
        <f t="shared" ref="AX32:BC45" si="15">DB32+FF32</f>
        <v>28</v>
      </c>
      <c r="AY32" s="67">
        <f t="shared" si="15"/>
        <v>0</v>
      </c>
      <c r="AZ32" s="67">
        <f t="shared" si="15"/>
        <v>1</v>
      </c>
      <c r="BA32" s="67">
        <f t="shared" si="15"/>
        <v>127</v>
      </c>
      <c r="BB32" s="67">
        <f t="shared" si="15"/>
        <v>1516</v>
      </c>
      <c r="BC32" s="67">
        <f t="shared" si="15"/>
        <v>67444</v>
      </c>
      <c r="BD32" s="54"/>
      <c r="BE32" s="55" t="s">
        <v>38</v>
      </c>
      <c r="BF32" s="68">
        <v>23891</v>
      </c>
      <c r="BG32" s="68">
        <v>1623</v>
      </c>
      <c r="BH32" s="68">
        <v>59</v>
      </c>
      <c r="BI32" s="68">
        <v>121</v>
      </c>
      <c r="BJ32" s="68">
        <v>166</v>
      </c>
      <c r="BK32" s="68">
        <v>1498</v>
      </c>
      <c r="BL32" s="68">
        <v>1505</v>
      </c>
      <c r="BM32" s="68">
        <v>534</v>
      </c>
      <c r="BN32" s="68">
        <v>22</v>
      </c>
      <c r="BO32" s="68">
        <v>317</v>
      </c>
      <c r="BP32" s="68">
        <v>1461</v>
      </c>
      <c r="BQ32" s="68">
        <v>946</v>
      </c>
      <c r="BR32" s="68">
        <v>14364</v>
      </c>
      <c r="BS32" s="68">
        <v>101</v>
      </c>
      <c r="BT32" s="68">
        <v>693</v>
      </c>
      <c r="BU32" s="68">
        <v>173</v>
      </c>
      <c r="BV32" s="68">
        <v>146</v>
      </c>
      <c r="BW32" s="68">
        <v>69</v>
      </c>
      <c r="BX32" s="68">
        <v>19</v>
      </c>
      <c r="BY32" s="68">
        <v>1697</v>
      </c>
      <c r="BZ32" s="68">
        <v>4081</v>
      </c>
      <c r="CA32" s="68">
        <v>117</v>
      </c>
      <c r="CB32" s="68">
        <v>2514</v>
      </c>
      <c r="CC32" s="68">
        <v>100</v>
      </c>
      <c r="CD32" s="68">
        <v>122</v>
      </c>
      <c r="CE32" s="68">
        <v>185</v>
      </c>
      <c r="CF32" s="68">
        <v>38</v>
      </c>
      <c r="CG32" s="68">
        <v>0</v>
      </c>
      <c r="CH32" s="68">
        <v>1653</v>
      </c>
      <c r="CI32" s="68">
        <v>1439</v>
      </c>
      <c r="CJ32" s="68">
        <v>2532</v>
      </c>
      <c r="CK32" s="68">
        <v>1280</v>
      </c>
      <c r="CL32" s="68">
        <v>28</v>
      </c>
      <c r="CM32" s="68">
        <v>32</v>
      </c>
      <c r="CN32" s="68">
        <v>566</v>
      </c>
      <c r="CO32" s="68">
        <v>14687</v>
      </c>
      <c r="CP32" s="68">
        <v>543</v>
      </c>
      <c r="CQ32" s="68">
        <v>138</v>
      </c>
      <c r="CR32" s="68">
        <v>301</v>
      </c>
      <c r="CS32" s="68">
        <v>406</v>
      </c>
      <c r="CT32" s="68">
        <v>2188</v>
      </c>
      <c r="CU32" s="68">
        <v>36</v>
      </c>
      <c r="CV32" s="68">
        <v>0</v>
      </c>
      <c r="CW32" s="68">
        <v>2270</v>
      </c>
      <c r="CX32" s="68">
        <v>6130</v>
      </c>
      <c r="CY32" s="68">
        <v>9798</v>
      </c>
      <c r="CZ32" s="68">
        <v>138</v>
      </c>
      <c r="DA32" s="68">
        <v>14</v>
      </c>
      <c r="DB32" s="68">
        <v>28</v>
      </c>
      <c r="DC32" s="68">
        <v>0</v>
      </c>
      <c r="DD32" s="68">
        <v>1</v>
      </c>
      <c r="DE32" s="68">
        <v>127</v>
      </c>
      <c r="DF32" s="68">
        <v>1516</v>
      </c>
      <c r="DG32" s="68">
        <v>63835</v>
      </c>
      <c r="DH32" s="68"/>
      <c r="DI32" s="69" t="s">
        <v>38</v>
      </c>
      <c r="DJ32" s="70">
        <v>2072</v>
      </c>
      <c r="DK32" s="70">
        <v>6</v>
      </c>
      <c r="DL32" s="70">
        <v>8</v>
      </c>
      <c r="DM32" s="70">
        <v>21</v>
      </c>
      <c r="DN32" s="70">
        <v>2</v>
      </c>
      <c r="DO32" s="70">
        <v>47</v>
      </c>
      <c r="DP32" s="70">
        <v>205</v>
      </c>
      <c r="DQ32" s="70">
        <v>70</v>
      </c>
      <c r="DR32" s="70">
        <v>11</v>
      </c>
      <c r="DS32" s="70">
        <v>88</v>
      </c>
      <c r="DT32" s="70">
        <v>295</v>
      </c>
      <c r="DU32" s="70">
        <v>87</v>
      </c>
      <c r="DV32" s="70">
        <v>823</v>
      </c>
      <c r="DW32" s="70">
        <v>35</v>
      </c>
      <c r="DX32" s="70">
        <v>93</v>
      </c>
      <c r="DY32" s="70">
        <v>1</v>
      </c>
      <c r="DZ32" s="70">
        <v>5</v>
      </c>
      <c r="EA32" s="70">
        <v>150</v>
      </c>
      <c r="EB32" s="70">
        <v>12</v>
      </c>
      <c r="EC32" s="70">
        <v>119</v>
      </c>
      <c r="ED32" s="70">
        <v>0</v>
      </c>
      <c r="EE32" s="70">
        <v>0</v>
      </c>
      <c r="EF32" s="70">
        <v>0</v>
      </c>
      <c r="EG32" s="70">
        <v>0</v>
      </c>
      <c r="EH32" s="70">
        <v>162</v>
      </c>
      <c r="EI32" s="70">
        <v>0</v>
      </c>
      <c r="EJ32" s="70">
        <v>0</v>
      </c>
      <c r="EK32" s="70">
        <v>0</v>
      </c>
      <c r="EL32" s="70">
        <v>0</v>
      </c>
      <c r="EM32" s="70">
        <v>0</v>
      </c>
      <c r="EN32" s="70">
        <v>371</v>
      </c>
      <c r="EO32" s="70">
        <v>0</v>
      </c>
      <c r="EP32" s="70">
        <v>0</v>
      </c>
      <c r="EQ32" s="70">
        <v>0</v>
      </c>
      <c r="ER32" s="70">
        <v>0</v>
      </c>
      <c r="ES32" s="70">
        <v>533</v>
      </c>
      <c r="ET32" s="70">
        <v>0</v>
      </c>
      <c r="EU32" s="70">
        <v>0</v>
      </c>
      <c r="EV32" s="70">
        <v>0</v>
      </c>
      <c r="EW32" s="70">
        <v>0</v>
      </c>
      <c r="EX32" s="70">
        <v>0</v>
      </c>
      <c r="EY32" s="70">
        <v>0</v>
      </c>
      <c r="EZ32" s="70">
        <v>0</v>
      </c>
      <c r="FA32" s="70">
        <v>6</v>
      </c>
      <c r="FB32" s="70">
        <v>827</v>
      </c>
      <c r="FC32" s="70">
        <v>110</v>
      </c>
      <c r="FD32" s="70">
        <v>0</v>
      </c>
      <c r="FE32" s="70">
        <v>55</v>
      </c>
      <c r="FF32" s="70">
        <v>0</v>
      </c>
      <c r="FG32" s="70">
        <v>0</v>
      </c>
      <c r="FH32" s="70">
        <v>0</v>
      </c>
      <c r="FI32" s="70">
        <v>0</v>
      </c>
      <c r="FJ32" s="70">
        <v>0</v>
      </c>
      <c r="FK32" s="70">
        <v>3609</v>
      </c>
    </row>
    <row r="33" spans="1:210" x14ac:dyDescent="0.35">
      <c r="A33" s="347" t="s">
        <v>573</v>
      </c>
      <c r="B33" s="67">
        <f t="shared" si="12"/>
        <v>301040</v>
      </c>
      <c r="C33" s="67">
        <f t="shared" si="12"/>
        <v>11670</v>
      </c>
      <c r="D33" s="67">
        <f t="shared" si="12"/>
        <v>1437</v>
      </c>
      <c r="E33" s="67">
        <f t="shared" si="12"/>
        <v>351</v>
      </c>
      <c r="F33" s="67">
        <f t="shared" si="12"/>
        <v>4450</v>
      </c>
      <c r="G33" s="67">
        <f t="shared" si="12"/>
        <v>1135</v>
      </c>
      <c r="H33" s="67">
        <f t="shared" si="12"/>
        <v>6351</v>
      </c>
      <c r="I33" s="67">
        <f t="shared" si="12"/>
        <v>4824</v>
      </c>
      <c r="J33" s="67">
        <f t="shared" si="12"/>
        <v>1027</v>
      </c>
      <c r="K33" s="67">
        <f t="shared" si="12"/>
        <v>299</v>
      </c>
      <c r="L33" s="67">
        <f t="shared" si="12"/>
        <v>830</v>
      </c>
      <c r="M33" s="67">
        <f t="shared" si="12"/>
        <v>10036</v>
      </c>
      <c r="N33" s="67">
        <f t="shared" si="12"/>
        <v>18783</v>
      </c>
      <c r="O33" s="67">
        <f t="shared" si="12"/>
        <v>633</v>
      </c>
      <c r="P33" s="67">
        <f t="shared" si="12"/>
        <v>16477</v>
      </c>
      <c r="Q33" s="67">
        <f t="shared" si="12"/>
        <v>1658</v>
      </c>
      <c r="R33" s="67">
        <f t="shared" si="13"/>
        <v>1694</v>
      </c>
      <c r="S33" s="67">
        <f t="shared" si="13"/>
        <v>202615</v>
      </c>
      <c r="T33" s="67">
        <f t="shared" si="13"/>
        <v>1034</v>
      </c>
      <c r="U33" s="67">
        <f t="shared" si="13"/>
        <v>27406</v>
      </c>
      <c r="V33" s="67">
        <f t="shared" si="13"/>
        <v>20911</v>
      </c>
      <c r="W33" s="67">
        <f t="shared" si="13"/>
        <v>1739</v>
      </c>
      <c r="X33" s="67">
        <f t="shared" si="13"/>
        <v>94894</v>
      </c>
      <c r="Y33" s="67">
        <f t="shared" si="13"/>
        <v>11224</v>
      </c>
      <c r="Z33" s="67">
        <f t="shared" si="13"/>
        <v>40485</v>
      </c>
      <c r="AA33" s="67">
        <f t="shared" si="13"/>
        <v>9012</v>
      </c>
      <c r="AB33" s="67">
        <f t="shared" si="13"/>
        <v>3449</v>
      </c>
      <c r="AC33" s="67">
        <f t="shared" si="13"/>
        <v>4197</v>
      </c>
      <c r="AD33" s="67">
        <f t="shared" si="13"/>
        <v>6929</v>
      </c>
      <c r="AE33" s="67">
        <f t="shared" si="13"/>
        <v>2785</v>
      </c>
      <c r="AF33" s="67">
        <f t="shared" si="13"/>
        <v>25674</v>
      </c>
      <c r="AG33" s="67">
        <f t="shared" si="13"/>
        <v>2681</v>
      </c>
      <c r="AH33" s="67">
        <f t="shared" si="14"/>
        <v>2988</v>
      </c>
      <c r="AI33" s="67">
        <f t="shared" si="14"/>
        <v>1422</v>
      </c>
      <c r="AJ33" s="67">
        <f t="shared" si="14"/>
        <v>3361</v>
      </c>
      <c r="AK33" s="67">
        <f t="shared" si="14"/>
        <v>231751</v>
      </c>
      <c r="AL33" s="67">
        <f t="shared" si="14"/>
        <v>1881</v>
      </c>
      <c r="AM33" s="67">
        <f t="shared" si="14"/>
        <v>8</v>
      </c>
      <c r="AN33" s="67">
        <f t="shared" si="14"/>
        <v>3439</v>
      </c>
      <c r="AO33" s="67">
        <f t="shared" si="14"/>
        <v>1178</v>
      </c>
      <c r="AP33" s="67">
        <f t="shared" si="14"/>
        <v>506</v>
      </c>
      <c r="AQ33" s="67">
        <f t="shared" si="14"/>
        <v>3319</v>
      </c>
      <c r="AR33" s="67">
        <f t="shared" si="14"/>
        <v>24</v>
      </c>
      <c r="AS33" s="67">
        <f t="shared" si="14"/>
        <v>2831</v>
      </c>
      <c r="AT33" s="67">
        <f t="shared" si="14"/>
        <v>37377</v>
      </c>
      <c r="AU33" s="67">
        <f t="shared" si="14"/>
        <v>18579</v>
      </c>
      <c r="AV33" s="67">
        <f t="shared" si="14"/>
        <v>223</v>
      </c>
      <c r="AW33" s="67">
        <f t="shared" si="14"/>
        <v>881</v>
      </c>
      <c r="AX33" s="67">
        <f t="shared" si="15"/>
        <v>113912</v>
      </c>
      <c r="AY33" s="67">
        <f t="shared" si="15"/>
        <v>0</v>
      </c>
      <c r="AZ33" s="67">
        <f t="shared" si="15"/>
        <v>11</v>
      </c>
      <c r="BA33" s="67">
        <f t="shared" si="15"/>
        <v>726</v>
      </c>
      <c r="BB33" s="67">
        <f t="shared" si="15"/>
        <v>1393</v>
      </c>
      <c r="BC33" s="67">
        <f t="shared" si="15"/>
        <v>730749</v>
      </c>
      <c r="BD33" s="54"/>
      <c r="BE33" s="55" t="s">
        <v>39</v>
      </c>
      <c r="BF33" s="68">
        <v>64391</v>
      </c>
      <c r="BG33" s="68">
        <v>3006</v>
      </c>
      <c r="BH33" s="68">
        <v>672</v>
      </c>
      <c r="BI33" s="68">
        <v>301</v>
      </c>
      <c r="BJ33" s="68">
        <v>2286</v>
      </c>
      <c r="BK33" s="68">
        <v>388</v>
      </c>
      <c r="BL33" s="68">
        <v>6046</v>
      </c>
      <c r="BM33" s="68">
        <v>2633</v>
      </c>
      <c r="BN33" s="68">
        <v>46</v>
      </c>
      <c r="BO33" s="68">
        <v>124</v>
      </c>
      <c r="BP33" s="68">
        <v>320</v>
      </c>
      <c r="BQ33" s="68">
        <v>7502</v>
      </c>
      <c r="BR33" s="68">
        <v>15251</v>
      </c>
      <c r="BS33" s="68">
        <v>583</v>
      </c>
      <c r="BT33" s="68">
        <v>3880</v>
      </c>
      <c r="BU33" s="68">
        <v>139</v>
      </c>
      <c r="BV33" s="68">
        <v>195</v>
      </c>
      <c r="BW33" s="68">
        <v>709</v>
      </c>
      <c r="BX33" s="68">
        <v>649</v>
      </c>
      <c r="BY33" s="68">
        <v>22667</v>
      </c>
      <c r="BZ33" s="68">
        <v>20911</v>
      </c>
      <c r="CA33" s="68">
        <v>1739</v>
      </c>
      <c r="CB33" s="68">
        <v>94806</v>
      </c>
      <c r="CC33" s="68">
        <v>10555</v>
      </c>
      <c r="CD33" s="68">
        <v>10370</v>
      </c>
      <c r="CE33" s="68">
        <v>6834</v>
      </c>
      <c r="CF33" s="68">
        <v>2100</v>
      </c>
      <c r="CG33" s="68">
        <v>698</v>
      </c>
      <c r="CH33" s="68">
        <v>6929</v>
      </c>
      <c r="CI33" s="68">
        <v>2366</v>
      </c>
      <c r="CJ33" s="68">
        <v>25013</v>
      </c>
      <c r="CK33" s="68">
        <v>2681</v>
      </c>
      <c r="CL33" s="68">
        <v>1571</v>
      </c>
      <c r="CM33" s="68">
        <v>1422</v>
      </c>
      <c r="CN33" s="68">
        <v>2925</v>
      </c>
      <c r="CO33" s="68">
        <v>190920</v>
      </c>
      <c r="CP33" s="68">
        <v>790</v>
      </c>
      <c r="CQ33" s="68">
        <v>8</v>
      </c>
      <c r="CR33" s="68">
        <v>3439</v>
      </c>
      <c r="CS33" s="68">
        <v>1178</v>
      </c>
      <c r="CT33" s="68">
        <v>506</v>
      </c>
      <c r="CU33" s="68">
        <v>3077</v>
      </c>
      <c r="CV33" s="68">
        <v>24</v>
      </c>
      <c r="CW33" s="68">
        <v>862</v>
      </c>
      <c r="CX33" s="68">
        <v>8918</v>
      </c>
      <c r="CY33" s="68">
        <v>17094</v>
      </c>
      <c r="CZ33" s="68">
        <v>175</v>
      </c>
      <c r="DA33" s="68">
        <v>0</v>
      </c>
      <c r="DB33" s="68">
        <v>47877</v>
      </c>
      <c r="DC33" s="68">
        <v>0</v>
      </c>
      <c r="DD33" s="68">
        <v>11</v>
      </c>
      <c r="DE33" s="68">
        <v>366</v>
      </c>
      <c r="DF33" s="68">
        <v>701</v>
      </c>
      <c r="DG33" s="68">
        <v>343343</v>
      </c>
      <c r="DH33" s="68"/>
      <c r="DI33" s="69" t="s">
        <v>39</v>
      </c>
      <c r="DJ33" s="70">
        <v>236649</v>
      </c>
      <c r="DK33" s="70">
        <v>8664</v>
      </c>
      <c r="DL33" s="70">
        <v>765</v>
      </c>
      <c r="DM33" s="70">
        <v>50</v>
      </c>
      <c r="DN33" s="70">
        <v>2164</v>
      </c>
      <c r="DO33" s="70">
        <v>747</v>
      </c>
      <c r="DP33" s="70">
        <v>305</v>
      </c>
      <c r="DQ33" s="70">
        <v>2191</v>
      </c>
      <c r="DR33" s="70">
        <v>981</v>
      </c>
      <c r="DS33" s="70">
        <v>175</v>
      </c>
      <c r="DT33" s="70">
        <v>510</v>
      </c>
      <c r="DU33" s="70">
        <v>2534</v>
      </c>
      <c r="DV33" s="70">
        <v>3532</v>
      </c>
      <c r="DW33" s="70">
        <v>50</v>
      </c>
      <c r="DX33" s="70">
        <v>12597</v>
      </c>
      <c r="DY33" s="70">
        <v>1519</v>
      </c>
      <c r="DZ33" s="70">
        <v>1499</v>
      </c>
      <c r="EA33" s="70">
        <v>201906</v>
      </c>
      <c r="EB33" s="70">
        <v>385</v>
      </c>
      <c r="EC33" s="70">
        <v>4739</v>
      </c>
      <c r="ED33" s="70">
        <v>0</v>
      </c>
      <c r="EE33" s="70">
        <v>0</v>
      </c>
      <c r="EF33" s="70">
        <v>88</v>
      </c>
      <c r="EG33" s="70">
        <v>669</v>
      </c>
      <c r="EH33" s="70">
        <v>30115</v>
      </c>
      <c r="EI33" s="70">
        <v>2178</v>
      </c>
      <c r="EJ33" s="70">
        <v>1349</v>
      </c>
      <c r="EK33" s="70">
        <v>3499</v>
      </c>
      <c r="EL33" s="70">
        <v>0</v>
      </c>
      <c r="EM33" s="70">
        <v>419</v>
      </c>
      <c r="EN33" s="70">
        <v>661</v>
      </c>
      <c r="EO33" s="70">
        <v>0</v>
      </c>
      <c r="EP33" s="70">
        <v>1417</v>
      </c>
      <c r="EQ33" s="70">
        <v>0</v>
      </c>
      <c r="ER33" s="70">
        <v>436</v>
      </c>
      <c r="ES33" s="70">
        <v>40831</v>
      </c>
      <c r="ET33" s="70">
        <v>1091</v>
      </c>
      <c r="EU33" s="70">
        <v>0</v>
      </c>
      <c r="EV33" s="70">
        <v>0</v>
      </c>
      <c r="EW33" s="70">
        <v>0</v>
      </c>
      <c r="EX33" s="70">
        <v>0</v>
      </c>
      <c r="EY33" s="70">
        <v>242</v>
      </c>
      <c r="EZ33" s="70">
        <v>0</v>
      </c>
      <c r="FA33" s="70">
        <v>1969</v>
      </c>
      <c r="FB33" s="70">
        <v>28459</v>
      </c>
      <c r="FC33" s="70">
        <v>1485</v>
      </c>
      <c r="FD33" s="70">
        <v>48</v>
      </c>
      <c r="FE33" s="70">
        <v>881</v>
      </c>
      <c r="FF33" s="70">
        <v>66035</v>
      </c>
      <c r="FG33" s="70">
        <v>0</v>
      </c>
      <c r="FH33" s="70">
        <v>0</v>
      </c>
      <c r="FI33" s="70">
        <v>360</v>
      </c>
      <c r="FJ33" s="70">
        <v>692</v>
      </c>
      <c r="FK33" s="70">
        <v>387406</v>
      </c>
    </row>
    <row r="34" spans="1:210" x14ac:dyDescent="0.35">
      <c r="A34" s="347" t="s">
        <v>574</v>
      </c>
      <c r="B34" s="67">
        <f t="shared" si="12"/>
        <v>19109</v>
      </c>
      <c r="C34" s="67">
        <f t="shared" si="12"/>
        <v>420</v>
      </c>
      <c r="D34" s="67">
        <f t="shared" si="12"/>
        <v>1</v>
      </c>
      <c r="E34" s="67">
        <f t="shared" si="12"/>
        <v>2</v>
      </c>
      <c r="F34" s="67">
        <f t="shared" si="12"/>
        <v>18</v>
      </c>
      <c r="G34" s="67">
        <f t="shared" si="12"/>
        <v>0</v>
      </c>
      <c r="H34" s="67">
        <f t="shared" si="12"/>
        <v>4</v>
      </c>
      <c r="I34" s="67">
        <f t="shared" si="12"/>
        <v>15</v>
      </c>
      <c r="J34" s="67">
        <f t="shared" si="12"/>
        <v>1</v>
      </c>
      <c r="K34" s="67">
        <f t="shared" si="12"/>
        <v>7</v>
      </c>
      <c r="L34" s="67">
        <f t="shared" si="12"/>
        <v>6</v>
      </c>
      <c r="M34" s="67">
        <f t="shared" si="12"/>
        <v>1</v>
      </c>
      <c r="N34" s="67">
        <f t="shared" si="12"/>
        <v>17327</v>
      </c>
      <c r="O34" s="67">
        <f t="shared" si="12"/>
        <v>0</v>
      </c>
      <c r="P34" s="67">
        <f t="shared" si="12"/>
        <v>258</v>
      </c>
      <c r="Q34" s="67">
        <f t="shared" si="12"/>
        <v>0</v>
      </c>
      <c r="R34" s="67">
        <f t="shared" si="13"/>
        <v>0</v>
      </c>
      <c r="S34" s="67">
        <f t="shared" si="13"/>
        <v>1131</v>
      </c>
      <c r="T34" s="67">
        <f t="shared" si="13"/>
        <v>31</v>
      </c>
      <c r="U34" s="67">
        <f t="shared" si="13"/>
        <v>307</v>
      </c>
      <c r="V34" s="67">
        <f t="shared" si="13"/>
        <v>197</v>
      </c>
      <c r="W34" s="67">
        <f t="shared" si="13"/>
        <v>6</v>
      </c>
      <c r="X34" s="67">
        <f t="shared" si="13"/>
        <v>600</v>
      </c>
      <c r="Y34" s="67">
        <f t="shared" si="13"/>
        <v>1810</v>
      </c>
      <c r="Z34" s="67">
        <f t="shared" si="13"/>
        <v>1236</v>
      </c>
      <c r="AA34" s="67">
        <f t="shared" si="13"/>
        <v>3</v>
      </c>
      <c r="AB34" s="67">
        <f t="shared" si="13"/>
        <v>7</v>
      </c>
      <c r="AC34" s="67">
        <f t="shared" si="13"/>
        <v>17</v>
      </c>
      <c r="AD34" s="67">
        <f t="shared" si="13"/>
        <v>-1</v>
      </c>
      <c r="AE34" s="67">
        <f t="shared" si="13"/>
        <v>1495</v>
      </c>
      <c r="AF34" s="67">
        <f t="shared" si="13"/>
        <v>2131</v>
      </c>
      <c r="AG34" s="67">
        <f t="shared" si="13"/>
        <v>4</v>
      </c>
      <c r="AH34" s="67">
        <f t="shared" si="14"/>
        <v>0</v>
      </c>
      <c r="AI34" s="67">
        <f t="shared" si="14"/>
        <v>0</v>
      </c>
      <c r="AJ34" s="67">
        <f t="shared" si="14"/>
        <v>137</v>
      </c>
      <c r="AK34" s="67">
        <f t="shared" si="14"/>
        <v>7642</v>
      </c>
      <c r="AL34" s="67">
        <f t="shared" si="14"/>
        <v>132</v>
      </c>
      <c r="AM34" s="67">
        <f t="shared" si="14"/>
        <v>2</v>
      </c>
      <c r="AN34" s="67">
        <f t="shared" si="14"/>
        <v>23</v>
      </c>
      <c r="AO34" s="67">
        <f t="shared" si="14"/>
        <v>14</v>
      </c>
      <c r="AP34" s="67">
        <f t="shared" si="14"/>
        <v>0</v>
      </c>
      <c r="AQ34" s="67">
        <f t="shared" si="14"/>
        <v>501</v>
      </c>
      <c r="AR34" s="67">
        <f t="shared" si="14"/>
        <v>12</v>
      </c>
      <c r="AS34" s="67">
        <f t="shared" si="14"/>
        <v>14</v>
      </c>
      <c r="AT34" s="67">
        <f t="shared" si="14"/>
        <v>610</v>
      </c>
      <c r="AU34" s="67">
        <f t="shared" si="14"/>
        <v>598</v>
      </c>
      <c r="AV34" s="67">
        <f t="shared" si="14"/>
        <v>0</v>
      </c>
      <c r="AW34" s="67">
        <f t="shared" si="14"/>
        <v>1</v>
      </c>
      <c r="AX34" s="67">
        <f t="shared" si="15"/>
        <v>213</v>
      </c>
      <c r="AY34" s="67">
        <f t="shared" si="15"/>
        <v>0</v>
      </c>
      <c r="AZ34" s="67">
        <f t="shared" si="15"/>
        <v>0</v>
      </c>
      <c r="BA34" s="67">
        <f t="shared" si="15"/>
        <v>0</v>
      </c>
      <c r="BB34" s="67">
        <f t="shared" si="15"/>
        <v>58</v>
      </c>
      <c r="BC34" s="67">
        <f t="shared" si="15"/>
        <v>29349</v>
      </c>
      <c r="BD34" s="54"/>
      <c r="BE34" s="55" t="s">
        <v>40</v>
      </c>
      <c r="BF34" s="68">
        <v>369</v>
      </c>
      <c r="BG34" s="68">
        <v>46</v>
      </c>
      <c r="BH34" s="68">
        <v>1</v>
      </c>
      <c r="BI34" s="68">
        <v>1</v>
      </c>
      <c r="BJ34" s="68">
        <v>18</v>
      </c>
      <c r="BK34" s="68">
        <v>0</v>
      </c>
      <c r="BL34" s="68">
        <v>1</v>
      </c>
      <c r="BM34" s="68">
        <v>14</v>
      </c>
      <c r="BN34" s="68">
        <v>0</v>
      </c>
      <c r="BO34" s="68">
        <v>0</v>
      </c>
      <c r="BP34" s="68">
        <v>2</v>
      </c>
      <c r="BQ34" s="68">
        <v>1</v>
      </c>
      <c r="BR34" s="68">
        <v>48</v>
      </c>
      <c r="BS34" s="68">
        <v>0</v>
      </c>
      <c r="BT34" s="68">
        <v>204</v>
      </c>
      <c r="BU34" s="68">
        <v>0</v>
      </c>
      <c r="BV34" s="68">
        <v>0</v>
      </c>
      <c r="BW34" s="68">
        <v>4</v>
      </c>
      <c r="BX34" s="68">
        <v>31</v>
      </c>
      <c r="BY34" s="68">
        <v>44</v>
      </c>
      <c r="BZ34" s="68">
        <v>197</v>
      </c>
      <c r="CA34" s="68">
        <v>6</v>
      </c>
      <c r="CB34" s="68">
        <v>600</v>
      </c>
      <c r="CC34" s="68">
        <v>89</v>
      </c>
      <c r="CD34" s="68">
        <v>308</v>
      </c>
      <c r="CE34" s="68">
        <v>3</v>
      </c>
      <c r="CF34" s="68">
        <v>7</v>
      </c>
      <c r="CG34" s="68">
        <v>3</v>
      </c>
      <c r="CH34" s="68">
        <v>-1</v>
      </c>
      <c r="CI34" s="68">
        <v>4</v>
      </c>
      <c r="CJ34" s="68">
        <v>158</v>
      </c>
      <c r="CK34" s="68">
        <v>4</v>
      </c>
      <c r="CL34" s="68">
        <v>0</v>
      </c>
      <c r="CM34" s="68">
        <v>0</v>
      </c>
      <c r="CN34" s="68">
        <v>137</v>
      </c>
      <c r="CO34" s="68">
        <v>1515</v>
      </c>
      <c r="CP34" s="68">
        <v>94</v>
      </c>
      <c r="CQ34" s="68">
        <v>2</v>
      </c>
      <c r="CR34" s="68">
        <v>23</v>
      </c>
      <c r="CS34" s="68">
        <v>14</v>
      </c>
      <c r="CT34" s="68">
        <v>0</v>
      </c>
      <c r="CU34" s="68">
        <v>501</v>
      </c>
      <c r="CV34" s="68">
        <v>12</v>
      </c>
      <c r="CW34" s="68">
        <v>13</v>
      </c>
      <c r="CX34" s="68">
        <v>343</v>
      </c>
      <c r="CY34" s="68">
        <v>598</v>
      </c>
      <c r="CZ34" s="68">
        <v>0</v>
      </c>
      <c r="DA34" s="68">
        <v>0</v>
      </c>
      <c r="DB34" s="68">
        <v>213</v>
      </c>
      <c r="DC34" s="68">
        <v>0</v>
      </c>
      <c r="DD34" s="68">
        <v>0</v>
      </c>
      <c r="DE34" s="68">
        <v>0</v>
      </c>
      <c r="DF34" s="68">
        <v>58</v>
      </c>
      <c r="DG34" s="68">
        <v>3801</v>
      </c>
      <c r="DH34" s="68"/>
      <c r="DI34" s="69" t="s">
        <v>40</v>
      </c>
      <c r="DJ34" s="70">
        <v>18740</v>
      </c>
      <c r="DK34" s="70">
        <v>374</v>
      </c>
      <c r="DL34" s="70">
        <v>0</v>
      </c>
      <c r="DM34" s="70">
        <v>1</v>
      </c>
      <c r="DN34" s="70">
        <v>0</v>
      </c>
      <c r="DO34" s="70">
        <v>0</v>
      </c>
      <c r="DP34" s="70">
        <v>3</v>
      </c>
      <c r="DQ34" s="70">
        <v>1</v>
      </c>
      <c r="DR34" s="70">
        <v>1</v>
      </c>
      <c r="DS34" s="70">
        <v>7</v>
      </c>
      <c r="DT34" s="70">
        <v>4</v>
      </c>
      <c r="DU34" s="70">
        <v>0</v>
      </c>
      <c r="DV34" s="70">
        <v>17279</v>
      </c>
      <c r="DW34" s="70">
        <v>0</v>
      </c>
      <c r="DX34" s="70">
        <v>54</v>
      </c>
      <c r="DY34" s="70">
        <v>0</v>
      </c>
      <c r="DZ34" s="70">
        <v>0</v>
      </c>
      <c r="EA34" s="70">
        <v>1127</v>
      </c>
      <c r="EB34" s="70">
        <v>0</v>
      </c>
      <c r="EC34" s="70">
        <v>263</v>
      </c>
      <c r="ED34" s="70">
        <v>0</v>
      </c>
      <c r="EE34" s="70">
        <v>0</v>
      </c>
      <c r="EF34" s="70">
        <v>0</v>
      </c>
      <c r="EG34" s="70">
        <v>1721</v>
      </c>
      <c r="EH34" s="70">
        <v>928</v>
      </c>
      <c r="EI34" s="70">
        <v>0</v>
      </c>
      <c r="EJ34" s="70">
        <v>0</v>
      </c>
      <c r="EK34" s="70">
        <v>14</v>
      </c>
      <c r="EL34" s="70">
        <v>0</v>
      </c>
      <c r="EM34" s="70">
        <v>1491</v>
      </c>
      <c r="EN34" s="70">
        <v>1973</v>
      </c>
      <c r="EO34" s="70">
        <v>0</v>
      </c>
      <c r="EP34" s="70">
        <v>0</v>
      </c>
      <c r="EQ34" s="70">
        <v>0</v>
      </c>
      <c r="ER34" s="70">
        <v>0</v>
      </c>
      <c r="ES34" s="70">
        <v>6127</v>
      </c>
      <c r="ET34" s="70">
        <v>38</v>
      </c>
      <c r="EU34" s="70">
        <v>0</v>
      </c>
      <c r="EV34" s="70">
        <v>0</v>
      </c>
      <c r="EW34" s="70">
        <v>0</v>
      </c>
      <c r="EX34" s="70">
        <v>0</v>
      </c>
      <c r="EY34" s="70">
        <v>0</v>
      </c>
      <c r="EZ34" s="70">
        <v>0</v>
      </c>
      <c r="FA34" s="70">
        <v>1</v>
      </c>
      <c r="FB34" s="70">
        <v>267</v>
      </c>
      <c r="FC34" s="70">
        <v>0</v>
      </c>
      <c r="FD34" s="70">
        <v>0</v>
      </c>
      <c r="FE34" s="70">
        <v>1</v>
      </c>
      <c r="FF34" s="70">
        <v>0</v>
      </c>
      <c r="FG34" s="70">
        <v>0</v>
      </c>
      <c r="FH34" s="70">
        <v>0</v>
      </c>
      <c r="FI34" s="70">
        <v>0</v>
      </c>
      <c r="FJ34" s="70">
        <v>0</v>
      </c>
      <c r="FK34" s="70">
        <v>25548</v>
      </c>
    </row>
    <row r="35" spans="1:210" x14ac:dyDescent="0.35">
      <c r="A35" s="347" t="s">
        <v>575</v>
      </c>
      <c r="B35" s="67">
        <f t="shared" si="12"/>
        <v>71763</v>
      </c>
      <c r="C35" s="67">
        <f t="shared" si="12"/>
        <v>810</v>
      </c>
      <c r="D35" s="67">
        <f t="shared" si="12"/>
        <v>174</v>
      </c>
      <c r="E35" s="67">
        <f t="shared" si="12"/>
        <v>201</v>
      </c>
      <c r="F35" s="67">
        <f t="shared" si="12"/>
        <v>367</v>
      </c>
      <c r="G35" s="67">
        <f t="shared" si="12"/>
        <v>333</v>
      </c>
      <c r="H35" s="67">
        <f t="shared" si="12"/>
        <v>1407</v>
      </c>
      <c r="I35" s="67">
        <f t="shared" si="12"/>
        <v>391</v>
      </c>
      <c r="J35" s="67">
        <f t="shared" si="12"/>
        <v>-4</v>
      </c>
      <c r="K35" s="67">
        <f t="shared" si="12"/>
        <v>301</v>
      </c>
      <c r="L35" s="67">
        <f t="shared" si="12"/>
        <v>328</v>
      </c>
      <c r="M35" s="67">
        <f t="shared" si="12"/>
        <v>1642</v>
      </c>
      <c r="N35" s="67">
        <f t="shared" si="12"/>
        <v>211</v>
      </c>
      <c r="O35" s="67">
        <f t="shared" si="12"/>
        <v>129</v>
      </c>
      <c r="P35" s="67">
        <f t="shared" si="12"/>
        <v>23989</v>
      </c>
      <c r="Q35" s="67">
        <f t="shared" si="12"/>
        <v>472</v>
      </c>
      <c r="R35" s="67">
        <f t="shared" si="13"/>
        <v>884</v>
      </c>
      <c r="S35" s="67">
        <f t="shared" si="13"/>
        <v>35773</v>
      </c>
      <c r="T35" s="67">
        <f t="shared" si="13"/>
        <v>100</v>
      </c>
      <c r="U35" s="67">
        <f t="shared" si="13"/>
        <v>5065</v>
      </c>
      <c r="V35" s="67">
        <f t="shared" si="13"/>
        <v>3355</v>
      </c>
      <c r="W35" s="67">
        <f t="shared" si="13"/>
        <v>236</v>
      </c>
      <c r="X35" s="67">
        <f t="shared" si="13"/>
        <v>4776</v>
      </c>
      <c r="Y35" s="67">
        <f t="shared" si="13"/>
        <v>1353</v>
      </c>
      <c r="Z35" s="67">
        <f t="shared" si="13"/>
        <v>2268</v>
      </c>
      <c r="AA35" s="67">
        <f t="shared" si="13"/>
        <v>213</v>
      </c>
      <c r="AB35" s="67">
        <f t="shared" si="13"/>
        <v>130</v>
      </c>
      <c r="AC35" s="67">
        <f t="shared" si="13"/>
        <v>13</v>
      </c>
      <c r="AD35" s="67">
        <f t="shared" si="13"/>
        <v>336</v>
      </c>
      <c r="AE35" s="67">
        <f t="shared" si="13"/>
        <v>360</v>
      </c>
      <c r="AF35" s="67">
        <f t="shared" si="13"/>
        <v>267</v>
      </c>
      <c r="AG35" s="67">
        <f t="shared" si="13"/>
        <v>118</v>
      </c>
      <c r="AH35" s="67">
        <f t="shared" si="14"/>
        <v>59</v>
      </c>
      <c r="AI35" s="67">
        <f t="shared" si="14"/>
        <v>97</v>
      </c>
      <c r="AJ35" s="67">
        <f t="shared" si="14"/>
        <v>178</v>
      </c>
      <c r="AK35" s="67">
        <f t="shared" si="14"/>
        <v>13759</v>
      </c>
      <c r="AL35" s="67">
        <f t="shared" si="14"/>
        <v>218</v>
      </c>
      <c r="AM35" s="67">
        <f t="shared" si="14"/>
        <v>56</v>
      </c>
      <c r="AN35" s="67">
        <f t="shared" si="14"/>
        <v>64</v>
      </c>
      <c r="AO35" s="67">
        <f t="shared" si="14"/>
        <v>202</v>
      </c>
      <c r="AP35" s="67">
        <f t="shared" si="14"/>
        <v>197</v>
      </c>
      <c r="AQ35" s="67">
        <f t="shared" si="14"/>
        <v>4073</v>
      </c>
      <c r="AR35" s="67">
        <f t="shared" si="14"/>
        <v>278</v>
      </c>
      <c r="AS35" s="67">
        <f t="shared" si="14"/>
        <v>362</v>
      </c>
      <c r="AT35" s="67">
        <f t="shared" si="14"/>
        <v>16113</v>
      </c>
      <c r="AU35" s="67">
        <f t="shared" si="14"/>
        <v>177</v>
      </c>
      <c r="AV35" s="67">
        <f t="shared" si="14"/>
        <v>178</v>
      </c>
      <c r="AW35" s="67">
        <f t="shared" si="14"/>
        <v>20</v>
      </c>
      <c r="AX35" s="67">
        <f t="shared" si="15"/>
        <v>2711</v>
      </c>
      <c r="AY35" s="67">
        <f t="shared" si="15"/>
        <v>3</v>
      </c>
      <c r="AZ35" s="67">
        <f t="shared" si="15"/>
        <v>1</v>
      </c>
      <c r="BA35" s="67">
        <f t="shared" si="15"/>
        <v>6</v>
      </c>
      <c r="BB35" s="67">
        <f t="shared" si="15"/>
        <v>94</v>
      </c>
      <c r="BC35" s="67">
        <f t="shared" si="15"/>
        <v>111085</v>
      </c>
      <c r="BD35" s="54"/>
      <c r="BE35" s="55" t="s">
        <v>41</v>
      </c>
      <c r="BF35" s="68">
        <v>38402</v>
      </c>
      <c r="BG35" s="68">
        <v>743</v>
      </c>
      <c r="BH35" s="68">
        <v>151</v>
      </c>
      <c r="BI35" s="68">
        <v>176</v>
      </c>
      <c r="BJ35" s="68">
        <v>322</v>
      </c>
      <c r="BK35" s="68">
        <v>321</v>
      </c>
      <c r="BL35" s="68">
        <v>1156</v>
      </c>
      <c r="BM35" s="68">
        <v>317</v>
      </c>
      <c r="BN35" s="68">
        <v>3</v>
      </c>
      <c r="BO35" s="68">
        <v>254</v>
      </c>
      <c r="BP35" s="68">
        <v>246</v>
      </c>
      <c r="BQ35" s="68">
        <v>1453</v>
      </c>
      <c r="BR35" s="68">
        <v>162</v>
      </c>
      <c r="BS35" s="68">
        <v>107</v>
      </c>
      <c r="BT35" s="68">
        <v>15627</v>
      </c>
      <c r="BU35" s="68">
        <v>344</v>
      </c>
      <c r="BV35" s="68">
        <v>671</v>
      </c>
      <c r="BW35" s="68">
        <v>11984</v>
      </c>
      <c r="BX35" s="68">
        <v>78</v>
      </c>
      <c r="BY35" s="68">
        <v>5030</v>
      </c>
      <c r="BZ35" s="68">
        <v>3355</v>
      </c>
      <c r="CA35" s="68">
        <v>236</v>
      </c>
      <c r="CB35" s="68">
        <v>4773</v>
      </c>
      <c r="CC35" s="68">
        <v>1328</v>
      </c>
      <c r="CD35" s="68">
        <v>682</v>
      </c>
      <c r="CE35" s="68">
        <v>198</v>
      </c>
      <c r="CF35" s="68">
        <v>129</v>
      </c>
      <c r="CG35" s="68">
        <v>4</v>
      </c>
      <c r="CH35" s="68">
        <v>336</v>
      </c>
      <c r="CI35" s="68">
        <v>353</v>
      </c>
      <c r="CJ35" s="68">
        <v>267</v>
      </c>
      <c r="CK35" s="68">
        <v>118</v>
      </c>
      <c r="CL35" s="68">
        <v>46</v>
      </c>
      <c r="CM35" s="68">
        <v>97</v>
      </c>
      <c r="CN35" s="68">
        <v>171</v>
      </c>
      <c r="CO35" s="68">
        <v>12093</v>
      </c>
      <c r="CP35" s="68">
        <v>218</v>
      </c>
      <c r="CQ35" s="68">
        <v>56</v>
      </c>
      <c r="CR35" s="68">
        <v>63</v>
      </c>
      <c r="CS35" s="68">
        <v>202</v>
      </c>
      <c r="CT35" s="68">
        <v>197</v>
      </c>
      <c r="CU35" s="68">
        <v>3947</v>
      </c>
      <c r="CV35" s="68">
        <v>278</v>
      </c>
      <c r="CW35" s="68">
        <v>322</v>
      </c>
      <c r="CX35" s="68">
        <v>7836</v>
      </c>
      <c r="CY35" s="68">
        <v>175</v>
      </c>
      <c r="CZ35" s="68">
        <v>178</v>
      </c>
      <c r="DA35" s="68">
        <v>12</v>
      </c>
      <c r="DB35" s="68">
        <v>2711</v>
      </c>
      <c r="DC35" s="68">
        <v>3</v>
      </c>
      <c r="DD35" s="68">
        <v>1</v>
      </c>
      <c r="DE35" s="68">
        <v>6</v>
      </c>
      <c r="DF35" s="68">
        <v>89</v>
      </c>
      <c r="DG35" s="68">
        <v>67532</v>
      </c>
      <c r="DH35" s="68"/>
      <c r="DI35" s="69" t="s">
        <v>41</v>
      </c>
      <c r="DJ35" s="70">
        <v>33361</v>
      </c>
      <c r="DK35" s="70">
        <v>67</v>
      </c>
      <c r="DL35" s="70">
        <v>23</v>
      </c>
      <c r="DM35" s="70">
        <v>25</v>
      </c>
      <c r="DN35" s="70">
        <v>45</v>
      </c>
      <c r="DO35" s="70">
        <v>12</v>
      </c>
      <c r="DP35" s="70">
        <v>251</v>
      </c>
      <c r="DQ35" s="70">
        <v>74</v>
      </c>
      <c r="DR35" s="70">
        <v>-7</v>
      </c>
      <c r="DS35" s="70">
        <v>47</v>
      </c>
      <c r="DT35" s="70">
        <v>82</v>
      </c>
      <c r="DU35" s="70">
        <v>189</v>
      </c>
      <c r="DV35" s="70">
        <v>49</v>
      </c>
      <c r="DW35" s="70">
        <v>22</v>
      </c>
      <c r="DX35" s="70">
        <v>8362</v>
      </c>
      <c r="DY35" s="70">
        <v>128</v>
      </c>
      <c r="DZ35" s="70">
        <v>213</v>
      </c>
      <c r="EA35" s="70">
        <v>23789</v>
      </c>
      <c r="EB35" s="70">
        <v>22</v>
      </c>
      <c r="EC35" s="70">
        <v>35</v>
      </c>
      <c r="ED35" s="70">
        <v>0</v>
      </c>
      <c r="EE35" s="70">
        <v>0</v>
      </c>
      <c r="EF35" s="70">
        <v>3</v>
      </c>
      <c r="EG35" s="70">
        <v>25</v>
      </c>
      <c r="EH35" s="70">
        <v>1586</v>
      </c>
      <c r="EI35" s="70">
        <v>15</v>
      </c>
      <c r="EJ35" s="70">
        <v>1</v>
      </c>
      <c r="EK35" s="70">
        <v>9</v>
      </c>
      <c r="EL35" s="70">
        <v>0</v>
      </c>
      <c r="EM35" s="70">
        <v>7</v>
      </c>
      <c r="EN35" s="70">
        <v>0</v>
      </c>
      <c r="EO35" s="70">
        <v>0</v>
      </c>
      <c r="EP35" s="70">
        <v>13</v>
      </c>
      <c r="EQ35" s="70">
        <v>0</v>
      </c>
      <c r="ER35" s="70">
        <v>7</v>
      </c>
      <c r="ES35" s="70">
        <v>1666</v>
      </c>
      <c r="ET35" s="70">
        <v>0</v>
      </c>
      <c r="EU35" s="70">
        <v>0</v>
      </c>
      <c r="EV35" s="70">
        <v>1</v>
      </c>
      <c r="EW35" s="70">
        <v>0</v>
      </c>
      <c r="EX35" s="70">
        <v>0</v>
      </c>
      <c r="EY35" s="70">
        <v>126</v>
      </c>
      <c r="EZ35" s="70">
        <v>0</v>
      </c>
      <c r="FA35" s="70">
        <v>40</v>
      </c>
      <c r="FB35" s="70">
        <v>8277</v>
      </c>
      <c r="FC35" s="70">
        <v>2</v>
      </c>
      <c r="FD35" s="70">
        <v>0</v>
      </c>
      <c r="FE35" s="70">
        <v>8</v>
      </c>
      <c r="FF35" s="70">
        <v>0</v>
      </c>
      <c r="FG35" s="70">
        <v>0</v>
      </c>
      <c r="FH35" s="70">
        <v>0</v>
      </c>
      <c r="FI35" s="70">
        <v>0</v>
      </c>
      <c r="FJ35" s="70">
        <v>5</v>
      </c>
      <c r="FK35" s="70">
        <v>43553</v>
      </c>
    </row>
    <row r="36" spans="1:210" x14ac:dyDescent="0.35">
      <c r="A36" s="347" t="s">
        <v>576</v>
      </c>
      <c r="B36" s="67">
        <f t="shared" si="12"/>
        <v>1457</v>
      </c>
      <c r="C36" s="67">
        <f t="shared" si="12"/>
        <v>1598</v>
      </c>
      <c r="D36" s="67">
        <f t="shared" si="12"/>
        <v>1</v>
      </c>
      <c r="E36" s="67">
        <f t="shared" si="12"/>
        <v>0</v>
      </c>
      <c r="F36" s="67">
        <f t="shared" si="12"/>
        <v>18</v>
      </c>
      <c r="G36" s="67">
        <f t="shared" si="12"/>
        <v>1</v>
      </c>
      <c r="H36" s="67">
        <f t="shared" si="12"/>
        <v>22</v>
      </c>
      <c r="I36" s="67">
        <f t="shared" si="12"/>
        <v>20</v>
      </c>
      <c r="J36" s="67">
        <f t="shared" si="12"/>
        <v>0</v>
      </c>
      <c r="K36" s="67">
        <f t="shared" si="12"/>
        <v>1</v>
      </c>
      <c r="L36" s="67">
        <f t="shared" si="12"/>
        <v>11</v>
      </c>
      <c r="M36" s="67">
        <f t="shared" si="12"/>
        <v>1</v>
      </c>
      <c r="N36" s="67">
        <f t="shared" si="12"/>
        <v>67</v>
      </c>
      <c r="O36" s="67">
        <f t="shared" si="12"/>
        <v>0</v>
      </c>
      <c r="P36" s="67">
        <f t="shared" si="12"/>
        <v>123</v>
      </c>
      <c r="Q36" s="67">
        <f t="shared" si="12"/>
        <v>1</v>
      </c>
      <c r="R36" s="67">
        <f t="shared" si="13"/>
        <v>2</v>
      </c>
      <c r="S36" s="67">
        <f t="shared" si="13"/>
        <v>1015</v>
      </c>
      <c r="T36" s="67">
        <f t="shared" si="13"/>
        <v>2</v>
      </c>
      <c r="U36" s="67">
        <f t="shared" si="13"/>
        <v>172</v>
      </c>
      <c r="V36" s="67">
        <f t="shared" si="13"/>
        <v>7</v>
      </c>
      <c r="W36" s="67">
        <f t="shared" si="13"/>
        <v>2</v>
      </c>
      <c r="X36" s="67">
        <f t="shared" si="13"/>
        <v>139</v>
      </c>
      <c r="Y36" s="67">
        <f t="shared" si="13"/>
        <v>276</v>
      </c>
      <c r="Z36" s="67">
        <f t="shared" si="13"/>
        <v>1518</v>
      </c>
      <c r="AA36" s="67">
        <f t="shared" si="13"/>
        <v>3</v>
      </c>
      <c r="AB36" s="67">
        <f t="shared" si="13"/>
        <v>2</v>
      </c>
      <c r="AC36" s="67">
        <f t="shared" si="13"/>
        <v>11</v>
      </c>
      <c r="AD36" s="67">
        <f t="shared" si="13"/>
        <v>37</v>
      </c>
      <c r="AE36" s="67">
        <f t="shared" si="13"/>
        <v>241</v>
      </c>
      <c r="AF36" s="67">
        <f t="shared" si="13"/>
        <v>286</v>
      </c>
      <c r="AG36" s="67">
        <f t="shared" si="13"/>
        <v>159</v>
      </c>
      <c r="AH36" s="67">
        <f t="shared" si="14"/>
        <v>0</v>
      </c>
      <c r="AI36" s="67">
        <f t="shared" si="14"/>
        <v>0</v>
      </c>
      <c r="AJ36" s="67">
        <f t="shared" si="14"/>
        <v>176</v>
      </c>
      <c r="AK36" s="67">
        <f t="shared" si="14"/>
        <v>2857</v>
      </c>
      <c r="AL36" s="67">
        <f t="shared" si="14"/>
        <v>792</v>
      </c>
      <c r="AM36" s="67">
        <f t="shared" si="14"/>
        <v>0</v>
      </c>
      <c r="AN36" s="67">
        <f t="shared" si="14"/>
        <v>1053</v>
      </c>
      <c r="AO36" s="67">
        <f t="shared" si="14"/>
        <v>30</v>
      </c>
      <c r="AP36" s="67">
        <f t="shared" si="14"/>
        <v>6</v>
      </c>
      <c r="AQ36" s="67">
        <f t="shared" si="14"/>
        <v>0</v>
      </c>
      <c r="AR36" s="67">
        <f t="shared" si="14"/>
        <v>76</v>
      </c>
      <c r="AS36" s="67">
        <f t="shared" si="14"/>
        <v>124</v>
      </c>
      <c r="AT36" s="67">
        <f t="shared" si="14"/>
        <v>792</v>
      </c>
      <c r="AU36" s="67">
        <f t="shared" si="14"/>
        <v>13413</v>
      </c>
      <c r="AV36" s="67">
        <f t="shared" si="14"/>
        <v>44</v>
      </c>
      <c r="AW36" s="67">
        <f t="shared" si="14"/>
        <v>7</v>
      </c>
      <c r="AX36" s="67">
        <f t="shared" si="15"/>
        <v>395</v>
      </c>
      <c r="AY36" s="67">
        <f t="shared" si="15"/>
        <v>0</v>
      </c>
      <c r="AZ36" s="67">
        <f t="shared" si="15"/>
        <v>0</v>
      </c>
      <c r="BA36" s="67">
        <f t="shared" si="15"/>
        <v>0</v>
      </c>
      <c r="BB36" s="67">
        <f t="shared" si="15"/>
        <v>620</v>
      </c>
      <c r="BC36" s="67">
        <f t="shared" si="15"/>
        <v>23264</v>
      </c>
      <c r="BD36" s="54"/>
      <c r="BE36" s="55" t="s">
        <v>42</v>
      </c>
      <c r="BF36" s="68">
        <v>415</v>
      </c>
      <c r="BG36" s="68">
        <v>116</v>
      </c>
      <c r="BH36" s="68">
        <v>1</v>
      </c>
      <c r="BI36" s="68">
        <v>0</v>
      </c>
      <c r="BJ36" s="68">
        <v>18</v>
      </c>
      <c r="BK36" s="68">
        <v>1</v>
      </c>
      <c r="BL36" s="68">
        <v>22</v>
      </c>
      <c r="BM36" s="68">
        <v>20</v>
      </c>
      <c r="BN36" s="68">
        <v>0</v>
      </c>
      <c r="BO36" s="68">
        <v>1</v>
      </c>
      <c r="BP36" s="68">
        <v>1</v>
      </c>
      <c r="BQ36" s="68">
        <v>1</v>
      </c>
      <c r="BR36" s="68">
        <v>67</v>
      </c>
      <c r="BS36" s="68">
        <v>0</v>
      </c>
      <c r="BT36" s="68">
        <v>123</v>
      </c>
      <c r="BU36" s="68">
        <v>1</v>
      </c>
      <c r="BV36" s="68">
        <v>2</v>
      </c>
      <c r="BW36" s="68">
        <v>1</v>
      </c>
      <c r="BX36" s="68">
        <v>2</v>
      </c>
      <c r="BY36" s="68">
        <v>154</v>
      </c>
      <c r="BZ36" s="68">
        <v>7</v>
      </c>
      <c r="CA36" s="68">
        <v>2</v>
      </c>
      <c r="CB36" s="68">
        <v>139</v>
      </c>
      <c r="CC36" s="68">
        <v>276</v>
      </c>
      <c r="CD36" s="68">
        <v>795</v>
      </c>
      <c r="CE36" s="68">
        <v>3</v>
      </c>
      <c r="CF36" s="68">
        <v>2</v>
      </c>
      <c r="CG36" s="68">
        <v>0</v>
      </c>
      <c r="CH36" s="68">
        <v>37</v>
      </c>
      <c r="CI36" s="68">
        <v>241</v>
      </c>
      <c r="CJ36" s="68">
        <v>286</v>
      </c>
      <c r="CK36" s="68">
        <v>159</v>
      </c>
      <c r="CL36" s="68">
        <v>0</v>
      </c>
      <c r="CM36" s="68">
        <v>0</v>
      </c>
      <c r="CN36" s="68">
        <v>172</v>
      </c>
      <c r="CO36" s="68">
        <v>2119</v>
      </c>
      <c r="CP36" s="68">
        <v>688</v>
      </c>
      <c r="CQ36" s="68">
        <v>0</v>
      </c>
      <c r="CR36" s="68">
        <v>1053</v>
      </c>
      <c r="CS36" s="68">
        <v>30</v>
      </c>
      <c r="CT36" s="68">
        <v>6</v>
      </c>
      <c r="CU36" s="68">
        <v>0</v>
      </c>
      <c r="CV36" s="68">
        <v>76</v>
      </c>
      <c r="CW36" s="68">
        <v>124</v>
      </c>
      <c r="CX36" s="68">
        <v>499</v>
      </c>
      <c r="CY36" s="68">
        <v>11714</v>
      </c>
      <c r="CZ36" s="68">
        <v>11</v>
      </c>
      <c r="DA36" s="68">
        <v>0</v>
      </c>
      <c r="DB36" s="68">
        <v>392</v>
      </c>
      <c r="DC36" s="68">
        <v>0</v>
      </c>
      <c r="DD36" s="68">
        <v>0</v>
      </c>
      <c r="DE36" s="68">
        <v>0</v>
      </c>
      <c r="DF36" s="68">
        <v>182</v>
      </c>
      <c r="DG36" s="68">
        <v>17425</v>
      </c>
      <c r="DH36" s="68"/>
      <c r="DI36" s="69" t="s">
        <v>42</v>
      </c>
      <c r="DJ36" s="70">
        <v>1042</v>
      </c>
      <c r="DK36" s="70">
        <v>1482</v>
      </c>
      <c r="DL36" s="70">
        <v>0</v>
      </c>
      <c r="DM36" s="70">
        <v>0</v>
      </c>
      <c r="DN36" s="70">
        <v>0</v>
      </c>
      <c r="DO36" s="70">
        <v>0</v>
      </c>
      <c r="DP36" s="70">
        <v>0</v>
      </c>
      <c r="DQ36" s="70">
        <v>0</v>
      </c>
      <c r="DR36" s="70">
        <v>0</v>
      </c>
      <c r="DS36" s="70">
        <v>0</v>
      </c>
      <c r="DT36" s="70">
        <v>10</v>
      </c>
      <c r="DU36" s="70">
        <v>0</v>
      </c>
      <c r="DV36" s="70">
        <v>0</v>
      </c>
      <c r="DW36" s="70">
        <v>0</v>
      </c>
      <c r="DX36" s="70">
        <v>0</v>
      </c>
      <c r="DY36" s="70">
        <v>0</v>
      </c>
      <c r="DZ36" s="70">
        <v>0</v>
      </c>
      <c r="EA36" s="70">
        <v>1014</v>
      </c>
      <c r="EB36" s="70">
        <v>0</v>
      </c>
      <c r="EC36" s="70">
        <v>18</v>
      </c>
      <c r="ED36" s="70">
        <v>0</v>
      </c>
      <c r="EE36" s="70">
        <v>0</v>
      </c>
      <c r="EF36" s="70">
        <v>0</v>
      </c>
      <c r="EG36" s="70">
        <v>0</v>
      </c>
      <c r="EH36" s="70">
        <v>723</v>
      </c>
      <c r="EI36" s="70">
        <v>0</v>
      </c>
      <c r="EJ36" s="70">
        <v>0</v>
      </c>
      <c r="EK36" s="70">
        <v>11</v>
      </c>
      <c r="EL36" s="70">
        <v>0</v>
      </c>
      <c r="EM36" s="70">
        <v>0</v>
      </c>
      <c r="EN36" s="70">
        <v>0</v>
      </c>
      <c r="EO36" s="70">
        <v>0</v>
      </c>
      <c r="EP36" s="70">
        <v>0</v>
      </c>
      <c r="EQ36" s="70">
        <v>0</v>
      </c>
      <c r="ER36" s="70">
        <v>4</v>
      </c>
      <c r="ES36" s="70">
        <v>738</v>
      </c>
      <c r="ET36" s="70">
        <v>104</v>
      </c>
      <c r="EU36" s="70">
        <v>0</v>
      </c>
      <c r="EV36" s="70">
        <v>0</v>
      </c>
      <c r="EW36" s="70">
        <v>0</v>
      </c>
      <c r="EX36" s="70">
        <v>0</v>
      </c>
      <c r="EY36" s="70">
        <v>0</v>
      </c>
      <c r="EZ36" s="70">
        <v>0</v>
      </c>
      <c r="FA36" s="70">
        <v>0</v>
      </c>
      <c r="FB36" s="70">
        <v>293</v>
      </c>
      <c r="FC36" s="70">
        <v>1699</v>
      </c>
      <c r="FD36" s="70">
        <v>33</v>
      </c>
      <c r="FE36" s="70">
        <v>7</v>
      </c>
      <c r="FF36" s="70">
        <v>3</v>
      </c>
      <c r="FG36" s="70">
        <v>0</v>
      </c>
      <c r="FH36" s="70">
        <v>0</v>
      </c>
      <c r="FI36" s="70">
        <v>0</v>
      </c>
      <c r="FJ36" s="70">
        <v>438</v>
      </c>
      <c r="FK36" s="70">
        <v>5839</v>
      </c>
    </row>
    <row r="37" spans="1:210" x14ac:dyDescent="0.35">
      <c r="A37" s="347" t="s">
        <v>577</v>
      </c>
      <c r="B37" s="67">
        <f t="shared" si="12"/>
        <v>43070</v>
      </c>
      <c r="C37" s="67">
        <f t="shared" si="12"/>
        <v>3580</v>
      </c>
      <c r="D37" s="67">
        <f t="shared" si="12"/>
        <v>886</v>
      </c>
      <c r="E37" s="67">
        <f t="shared" si="12"/>
        <v>279</v>
      </c>
      <c r="F37" s="67">
        <f t="shared" si="12"/>
        <v>350</v>
      </c>
      <c r="G37" s="67">
        <f t="shared" si="12"/>
        <v>80</v>
      </c>
      <c r="H37" s="67">
        <f t="shared" si="12"/>
        <v>329</v>
      </c>
      <c r="I37" s="67">
        <f t="shared" si="12"/>
        <v>437</v>
      </c>
      <c r="J37" s="67">
        <f t="shared" si="12"/>
        <v>71</v>
      </c>
      <c r="K37" s="67">
        <f t="shared" si="12"/>
        <v>90</v>
      </c>
      <c r="L37" s="67">
        <f t="shared" si="12"/>
        <v>211</v>
      </c>
      <c r="M37" s="67">
        <f t="shared" si="12"/>
        <v>733</v>
      </c>
      <c r="N37" s="67">
        <f t="shared" si="12"/>
        <v>1470</v>
      </c>
      <c r="O37" s="67">
        <f t="shared" si="12"/>
        <v>46</v>
      </c>
      <c r="P37" s="67">
        <f t="shared" si="12"/>
        <v>3899</v>
      </c>
      <c r="Q37" s="67">
        <f t="shared" si="12"/>
        <v>63</v>
      </c>
      <c r="R37" s="67">
        <f t="shared" si="13"/>
        <v>212</v>
      </c>
      <c r="S37" s="67">
        <f t="shared" si="13"/>
        <v>30494</v>
      </c>
      <c r="T37" s="67">
        <f t="shared" si="13"/>
        <v>41</v>
      </c>
      <c r="U37" s="67">
        <f t="shared" si="13"/>
        <v>3379</v>
      </c>
      <c r="V37" s="67">
        <f t="shared" si="13"/>
        <v>1459</v>
      </c>
      <c r="W37" s="67">
        <f t="shared" si="13"/>
        <v>189</v>
      </c>
      <c r="X37" s="67">
        <f t="shared" si="13"/>
        <v>4264</v>
      </c>
      <c r="Y37" s="67">
        <f t="shared" si="13"/>
        <v>2559</v>
      </c>
      <c r="Z37" s="67">
        <f t="shared" si="13"/>
        <v>3634</v>
      </c>
      <c r="AA37" s="67">
        <f t="shared" si="13"/>
        <v>622</v>
      </c>
      <c r="AB37" s="67">
        <f t="shared" si="13"/>
        <v>195</v>
      </c>
      <c r="AC37" s="67">
        <f t="shared" si="13"/>
        <v>293</v>
      </c>
      <c r="AD37" s="67">
        <f t="shared" si="13"/>
        <v>481</v>
      </c>
      <c r="AE37" s="67">
        <f t="shared" si="13"/>
        <v>2178</v>
      </c>
      <c r="AF37" s="67">
        <f t="shared" si="13"/>
        <v>2142</v>
      </c>
      <c r="AG37" s="67">
        <f t="shared" si="13"/>
        <v>975</v>
      </c>
      <c r="AH37" s="67">
        <f t="shared" si="14"/>
        <v>427</v>
      </c>
      <c r="AI37" s="67">
        <f t="shared" si="14"/>
        <v>404</v>
      </c>
      <c r="AJ37" s="67">
        <f t="shared" si="14"/>
        <v>1372</v>
      </c>
      <c r="AK37" s="67">
        <f t="shared" si="14"/>
        <v>21194</v>
      </c>
      <c r="AL37" s="67">
        <f t="shared" si="14"/>
        <v>463</v>
      </c>
      <c r="AM37" s="67">
        <f t="shared" si="14"/>
        <v>49</v>
      </c>
      <c r="AN37" s="67">
        <f t="shared" si="14"/>
        <v>1378</v>
      </c>
      <c r="AO37" s="67">
        <f t="shared" si="14"/>
        <v>520</v>
      </c>
      <c r="AP37" s="67">
        <f t="shared" si="14"/>
        <v>95</v>
      </c>
      <c r="AQ37" s="67">
        <f t="shared" si="14"/>
        <v>963</v>
      </c>
      <c r="AR37" s="67">
        <f t="shared" si="14"/>
        <v>68</v>
      </c>
      <c r="AS37" s="67">
        <f t="shared" si="14"/>
        <v>688</v>
      </c>
      <c r="AT37" s="67">
        <f t="shared" si="14"/>
        <v>7120</v>
      </c>
      <c r="AU37" s="67">
        <f t="shared" si="14"/>
        <v>5311</v>
      </c>
      <c r="AV37" s="67">
        <f t="shared" si="14"/>
        <v>12</v>
      </c>
      <c r="AW37" s="67">
        <f t="shared" si="14"/>
        <v>36</v>
      </c>
      <c r="AX37" s="67">
        <f t="shared" si="15"/>
        <v>3043</v>
      </c>
      <c r="AY37" s="67">
        <f t="shared" si="15"/>
        <v>0</v>
      </c>
      <c r="AZ37" s="67">
        <f t="shared" si="15"/>
        <v>106</v>
      </c>
      <c r="BA37" s="67">
        <f t="shared" si="15"/>
        <v>16</v>
      </c>
      <c r="BB37" s="67">
        <f t="shared" si="15"/>
        <v>4242</v>
      </c>
      <c r="BC37" s="67">
        <f t="shared" si="15"/>
        <v>91954</v>
      </c>
      <c r="BD37" s="54"/>
      <c r="BE37" s="55" t="s">
        <v>43</v>
      </c>
      <c r="BF37" s="68">
        <v>11852</v>
      </c>
      <c r="BG37" s="68">
        <v>985</v>
      </c>
      <c r="BH37" s="68">
        <v>764</v>
      </c>
      <c r="BI37" s="68">
        <v>127</v>
      </c>
      <c r="BJ37" s="68">
        <v>342</v>
      </c>
      <c r="BK37" s="68">
        <v>79</v>
      </c>
      <c r="BL37" s="68">
        <v>284</v>
      </c>
      <c r="BM37" s="68">
        <v>437</v>
      </c>
      <c r="BN37" s="68">
        <v>4</v>
      </c>
      <c r="BO37" s="68">
        <v>59</v>
      </c>
      <c r="BP37" s="68">
        <v>81</v>
      </c>
      <c r="BQ37" s="68">
        <v>610</v>
      </c>
      <c r="BR37" s="68">
        <v>1423</v>
      </c>
      <c r="BS37" s="68">
        <v>45</v>
      </c>
      <c r="BT37" s="68">
        <v>3566</v>
      </c>
      <c r="BU37" s="68">
        <v>55</v>
      </c>
      <c r="BV37" s="68">
        <v>178</v>
      </c>
      <c r="BW37" s="68">
        <v>2229</v>
      </c>
      <c r="BX37" s="68">
        <v>41</v>
      </c>
      <c r="BY37" s="68">
        <v>1528</v>
      </c>
      <c r="BZ37" s="68">
        <v>1459</v>
      </c>
      <c r="CA37" s="68">
        <v>189</v>
      </c>
      <c r="CB37" s="68">
        <v>4237</v>
      </c>
      <c r="CC37" s="68">
        <v>2466</v>
      </c>
      <c r="CD37" s="68">
        <v>551</v>
      </c>
      <c r="CE37" s="68">
        <v>622</v>
      </c>
      <c r="CF37" s="68">
        <v>191</v>
      </c>
      <c r="CG37" s="68">
        <v>185</v>
      </c>
      <c r="CH37" s="68">
        <v>481</v>
      </c>
      <c r="CI37" s="68">
        <v>2160</v>
      </c>
      <c r="CJ37" s="68">
        <v>2142</v>
      </c>
      <c r="CK37" s="68">
        <v>975</v>
      </c>
      <c r="CL37" s="68">
        <v>191</v>
      </c>
      <c r="CM37" s="68">
        <v>404</v>
      </c>
      <c r="CN37" s="68">
        <v>1047</v>
      </c>
      <c r="CO37" s="68">
        <v>17300</v>
      </c>
      <c r="CP37" s="68">
        <v>267</v>
      </c>
      <c r="CQ37" s="68">
        <v>49</v>
      </c>
      <c r="CR37" s="68">
        <v>1378</v>
      </c>
      <c r="CS37" s="68">
        <v>520</v>
      </c>
      <c r="CT37" s="68">
        <v>95</v>
      </c>
      <c r="CU37" s="68">
        <v>906</v>
      </c>
      <c r="CV37" s="68">
        <v>68</v>
      </c>
      <c r="CW37" s="68">
        <v>521</v>
      </c>
      <c r="CX37" s="68">
        <v>4157</v>
      </c>
      <c r="CY37" s="68">
        <v>5249</v>
      </c>
      <c r="CZ37" s="68">
        <v>12</v>
      </c>
      <c r="DA37" s="68">
        <v>33</v>
      </c>
      <c r="DB37" s="68">
        <v>2360</v>
      </c>
      <c r="DC37" s="68">
        <v>0</v>
      </c>
      <c r="DD37" s="68">
        <v>106</v>
      </c>
      <c r="DE37" s="68">
        <v>16</v>
      </c>
      <c r="DF37" s="68">
        <v>4082</v>
      </c>
      <c r="DG37" s="68">
        <v>49956</v>
      </c>
      <c r="DH37" s="68"/>
      <c r="DI37" s="69" t="s">
        <v>43</v>
      </c>
      <c r="DJ37" s="70">
        <v>31218</v>
      </c>
      <c r="DK37" s="70">
        <v>2595</v>
      </c>
      <c r="DL37" s="70">
        <v>122</v>
      </c>
      <c r="DM37" s="70">
        <v>152</v>
      </c>
      <c r="DN37" s="70">
        <v>8</v>
      </c>
      <c r="DO37" s="70">
        <v>1</v>
      </c>
      <c r="DP37" s="70">
        <v>45</v>
      </c>
      <c r="DQ37" s="70">
        <v>0</v>
      </c>
      <c r="DR37" s="70">
        <v>67</v>
      </c>
      <c r="DS37" s="70">
        <v>31</v>
      </c>
      <c r="DT37" s="70">
        <v>130</v>
      </c>
      <c r="DU37" s="70">
        <v>123</v>
      </c>
      <c r="DV37" s="70">
        <v>47</v>
      </c>
      <c r="DW37" s="70">
        <v>1</v>
      </c>
      <c r="DX37" s="70">
        <v>333</v>
      </c>
      <c r="DY37" s="70">
        <v>8</v>
      </c>
      <c r="DZ37" s="70">
        <v>34</v>
      </c>
      <c r="EA37" s="70">
        <v>28265</v>
      </c>
      <c r="EB37" s="70">
        <v>0</v>
      </c>
      <c r="EC37" s="70">
        <v>1851</v>
      </c>
      <c r="ED37" s="70">
        <v>0</v>
      </c>
      <c r="EE37" s="70">
        <v>0</v>
      </c>
      <c r="EF37" s="70">
        <v>27</v>
      </c>
      <c r="EG37" s="70">
        <v>93</v>
      </c>
      <c r="EH37" s="70">
        <v>3083</v>
      </c>
      <c r="EI37" s="70">
        <v>0</v>
      </c>
      <c r="EJ37" s="70">
        <v>4</v>
      </c>
      <c r="EK37" s="70">
        <v>108</v>
      </c>
      <c r="EL37" s="70">
        <v>0</v>
      </c>
      <c r="EM37" s="70">
        <v>18</v>
      </c>
      <c r="EN37" s="70">
        <v>0</v>
      </c>
      <c r="EO37" s="70">
        <v>0</v>
      </c>
      <c r="EP37" s="70">
        <v>236</v>
      </c>
      <c r="EQ37" s="70">
        <v>0</v>
      </c>
      <c r="ER37" s="70">
        <v>325</v>
      </c>
      <c r="ES37" s="70">
        <v>3894</v>
      </c>
      <c r="ET37" s="70">
        <v>196</v>
      </c>
      <c r="EU37" s="70">
        <v>0</v>
      </c>
      <c r="EV37" s="70">
        <v>0</v>
      </c>
      <c r="EW37" s="70">
        <v>0</v>
      </c>
      <c r="EX37" s="70">
        <v>0</v>
      </c>
      <c r="EY37" s="70">
        <v>57</v>
      </c>
      <c r="EZ37" s="70">
        <v>0</v>
      </c>
      <c r="FA37" s="70">
        <v>167</v>
      </c>
      <c r="FB37" s="70">
        <v>2963</v>
      </c>
      <c r="FC37" s="70">
        <v>62</v>
      </c>
      <c r="FD37" s="70">
        <v>0</v>
      </c>
      <c r="FE37" s="70">
        <v>3</v>
      </c>
      <c r="FF37" s="70">
        <v>683</v>
      </c>
      <c r="FG37" s="70">
        <v>0</v>
      </c>
      <c r="FH37" s="70">
        <v>0</v>
      </c>
      <c r="FI37" s="70">
        <v>0</v>
      </c>
      <c r="FJ37" s="70">
        <v>160</v>
      </c>
      <c r="FK37" s="70">
        <v>41998</v>
      </c>
    </row>
    <row r="38" spans="1:210" x14ac:dyDescent="0.35">
      <c r="A38" s="347" t="s">
        <v>578</v>
      </c>
      <c r="B38" s="67">
        <f t="shared" si="12"/>
        <v>169446</v>
      </c>
      <c r="C38" s="67">
        <f t="shared" si="12"/>
        <v>4274</v>
      </c>
      <c r="D38" s="67">
        <f t="shared" si="12"/>
        <v>1066</v>
      </c>
      <c r="E38" s="67">
        <f t="shared" si="12"/>
        <v>273</v>
      </c>
      <c r="F38" s="67">
        <f t="shared" si="12"/>
        <v>498</v>
      </c>
      <c r="G38" s="67">
        <f t="shared" si="12"/>
        <v>2135</v>
      </c>
      <c r="H38" s="67">
        <f t="shared" si="12"/>
        <v>86529</v>
      </c>
      <c r="I38" s="67">
        <f t="shared" si="12"/>
        <v>9128</v>
      </c>
      <c r="J38" s="67">
        <f t="shared" si="12"/>
        <v>426</v>
      </c>
      <c r="K38" s="67">
        <f t="shared" si="12"/>
        <v>21461</v>
      </c>
      <c r="L38" s="67">
        <f t="shared" si="12"/>
        <v>4706</v>
      </c>
      <c r="M38" s="67">
        <f t="shared" si="12"/>
        <v>2963</v>
      </c>
      <c r="N38" s="67">
        <f t="shared" si="12"/>
        <v>34</v>
      </c>
      <c r="O38" s="67">
        <f t="shared" si="12"/>
        <v>4071</v>
      </c>
      <c r="P38" s="67">
        <f t="shared" si="12"/>
        <v>3584</v>
      </c>
      <c r="Q38" s="67">
        <f t="shared" si="12"/>
        <v>352</v>
      </c>
      <c r="R38" s="67">
        <f t="shared" si="13"/>
        <v>1329</v>
      </c>
      <c r="S38" s="67">
        <f t="shared" si="13"/>
        <v>22072</v>
      </c>
      <c r="T38" s="67">
        <f t="shared" si="13"/>
        <v>130</v>
      </c>
      <c r="U38" s="67">
        <f t="shared" si="13"/>
        <v>8689</v>
      </c>
      <c r="V38" s="67">
        <f t="shared" si="13"/>
        <v>299</v>
      </c>
      <c r="W38" s="67">
        <f t="shared" si="13"/>
        <v>12</v>
      </c>
      <c r="X38" s="67">
        <f t="shared" si="13"/>
        <v>2358</v>
      </c>
      <c r="Y38" s="67">
        <f t="shared" si="13"/>
        <v>278</v>
      </c>
      <c r="Z38" s="67">
        <f t="shared" si="13"/>
        <v>6100</v>
      </c>
      <c r="AA38" s="67">
        <f t="shared" si="13"/>
        <v>439</v>
      </c>
      <c r="AB38" s="67">
        <f t="shared" si="13"/>
        <v>156</v>
      </c>
      <c r="AC38" s="67">
        <f t="shared" si="13"/>
        <v>132</v>
      </c>
      <c r="AD38" s="67">
        <f t="shared" si="13"/>
        <v>753</v>
      </c>
      <c r="AE38" s="67">
        <f t="shared" si="13"/>
        <v>25320</v>
      </c>
      <c r="AF38" s="67">
        <f t="shared" si="13"/>
        <v>658</v>
      </c>
      <c r="AG38" s="67">
        <f t="shared" si="13"/>
        <v>529</v>
      </c>
      <c r="AH38" s="67">
        <f t="shared" si="14"/>
        <v>179</v>
      </c>
      <c r="AI38" s="67">
        <f t="shared" si="14"/>
        <v>354</v>
      </c>
      <c r="AJ38" s="67">
        <f t="shared" si="14"/>
        <v>1378</v>
      </c>
      <c r="AK38" s="67">
        <f t="shared" si="14"/>
        <v>38945</v>
      </c>
      <c r="AL38" s="67">
        <f t="shared" si="14"/>
        <v>5565</v>
      </c>
      <c r="AM38" s="67">
        <f t="shared" si="14"/>
        <v>4</v>
      </c>
      <c r="AN38" s="67">
        <f t="shared" si="14"/>
        <v>51</v>
      </c>
      <c r="AO38" s="67">
        <f t="shared" si="14"/>
        <v>11395</v>
      </c>
      <c r="AP38" s="67">
        <f t="shared" si="14"/>
        <v>15210</v>
      </c>
      <c r="AQ38" s="67">
        <f t="shared" si="14"/>
        <v>3676</v>
      </c>
      <c r="AR38" s="67">
        <f t="shared" si="14"/>
        <v>3</v>
      </c>
      <c r="AS38" s="67">
        <f t="shared" si="14"/>
        <v>631679</v>
      </c>
      <c r="AT38" s="67">
        <f t="shared" si="14"/>
        <v>11520</v>
      </c>
      <c r="AU38" s="67">
        <f t="shared" si="14"/>
        <v>5742</v>
      </c>
      <c r="AV38" s="67">
        <f t="shared" si="14"/>
        <v>6125</v>
      </c>
      <c r="AW38" s="67">
        <f t="shared" si="14"/>
        <v>1085</v>
      </c>
      <c r="AX38" s="67">
        <f t="shared" si="15"/>
        <v>10439</v>
      </c>
      <c r="AY38" s="67">
        <f t="shared" si="15"/>
        <v>3202</v>
      </c>
      <c r="AZ38" s="67">
        <f t="shared" si="15"/>
        <v>14999</v>
      </c>
      <c r="BA38" s="67">
        <f t="shared" si="15"/>
        <v>11543</v>
      </c>
      <c r="BB38" s="67">
        <f t="shared" si="15"/>
        <v>527928</v>
      </c>
      <c r="BC38" s="67">
        <f t="shared" si="15"/>
        <v>1472831</v>
      </c>
      <c r="BD38" s="54"/>
      <c r="BE38" s="55" t="s">
        <v>44</v>
      </c>
      <c r="BF38" s="68">
        <v>96505</v>
      </c>
      <c r="BG38" s="68">
        <v>3681</v>
      </c>
      <c r="BH38" s="68">
        <v>920</v>
      </c>
      <c r="BI38" s="68">
        <v>126</v>
      </c>
      <c r="BJ38" s="68">
        <v>433</v>
      </c>
      <c r="BK38" s="68">
        <v>2049</v>
      </c>
      <c r="BL38" s="68">
        <v>58376</v>
      </c>
      <c r="BM38" s="68">
        <v>7259</v>
      </c>
      <c r="BN38" s="68">
        <v>210</v>
      </c>
      <c r="BO38" s="68">
        <v>8648</v>
      </c>
      <c r="BP38" s="68">
        <v>1763</v>
      </c>
      <c r="BQ38" s="68">
        <v>1706</v>
      </c>
      <c r="BR38" s="68">
        <v>30</v>
      </c>
      <c r="BS38" s="68">
        <v>2265</v>
      </c>
      <c r="BT38" s="68">
        <v>2104</v>
      </c>
      <c r="BU38" s="68">
        <v>156</v>
      </c>
      <c r="BV38" s="68">
        <v>559</v>
      </c>
      <c r="BW38" s="68">
        <v>3600</v>
      </c>
      <c r="BX38" s="68">
        <v>69</v>
      </c>
      <c r="BY38" s="68">
        <v>6232</v>
      </c>
      <c r="BZ38" s="68">
        <v>299</v>
      </c>
      <c r="CA38" s="68">
        <v>12</v>
      </c>
      <c r="CB38" s="68">
        <v>2321</v>
      </c>
      <c r="CC38" s="68">
        <v>278</v>
      </c>
      <c r="CD38" s="68">
        <v>715</v>
      </c>
      <c r="CE38" s="68">
        <v>365</v>
      </c>
      <c r="CF38" s="68">
        <v>153</v>
      </c>
      <c r="CG38" s="68">
        <v>16</v>
      </c>
      <c r="CH38" s="68">
        <v>753</v>
      </c>
      <c r="CI38" s="68">
        <v>25163</v>
      </c>
      <c r="CJ38" s="68">
        <v>658</v>
      </c>
      <c r="CK38" s="68">
        <v>529</v>
      </c>
      <c r="CL38" s="68">
        <v>178</v>
      </c>
      <c r="CM38" s="68">
        <v>354</v>
      </c>
      <c r="CN38" s="68">
        <v>1378</v>
      </c>
      <c r="CO38" s="68">
        <v>33172</v>
      </c>
      <c r="CP38" s="68">
        <v>5562</v>
      </c>
      <c r="CQ38" s="68">
        <v>4</v>
      </c>
      <c r="CR38" s="68">
        <v>51</v>
      </c>
      <c r="CS38" s="68">
        <v>11395</v>
      </c>
      <c r="CT38" s="68">
        <v>15210</v>
      </c>
      <c r="CU38" s="68">
        <v>3568</v>
      </c>
      <c r="CV38" s="68">
        <v>3</v>
      </c>
      <c r="CW38" s="68">
        <v>580901</v>
      </c>
      <c r="CX38" s="68">
        <v>3504</v>
      </c>
      <c r="CY38" s="68">
        <v>5741</v>
      </c>
      <c r="CZ38" s="68">
        <v>5294</v>
      </c>
      <c r="DA38" s="68">
        <v>134</v>
      </c>
      <c r="DB38" s="68">
        <v>7787</v>
      </c>
      <c r="DC38" s="68">
        <v>3064</v>
      </c>
      <c r="DD38" s="68">
        <v>14999</v>
      </c>
      <c r="DE38" s="68">
        <v>11540</v>
      </c>
      <c r="DF38" s="68">
        <v>527680</v>
      </c>
      <c r="DG38" s="68">
        <v>1329795</v>
      </c>
      <c r="DH38" s="68"/>
      <c r="DI38" s="69" t="s">
        <v>44</v>
      </c>
      <c r="DJ38" s="70">
        <v>72941</v>
      </c>
      <c r="DK38" s="70">
        <v>593</v>
      </c>
      <c r="DL38" s="70">
        <v>146</v>
      </c>
      <c r="DM38" s="70">
        <v>147</v>
      </c>
      <c r="DN38" s="70">
        <v>65</v>
      </c>
      <c r="DO38" s="70">
        <v>86</v>
      </c>
      <c r="DP38" s="70">
        <v>28153</v>
      </c>
      <c r="DQ38" s="70">
        <v>1869</v>
      </c>
      <c r="DR38" s="70">
        <v>216</v>
      </c>
      <c r="DS38" s="70">
        <v>12813</v>
      </c>
      <c r="DT38" s="70">
        <v>2943</v>
      </c>
      <c r="DU38" s="70">
        <v>1257</v>
      </c>
      <c r="DV38" s="70">
        <v>4</v>
      </c>
      <c r="DW38" s="70">
        <v>1806</v>
      </c>
      <c r="DX38" s="70">
        <v>1480</v>
      </c>
      <c r="DY38" s="70">
        <v>196</v>
      </c>
      <c r="DZ38" s="70">
        <v>770</v>
      </c>
      <c r="EA38" s="70">
        <v>18472</v>
      </c>
      <c r="EB38" s="70">
        <v>61</v>
      </c>
      <c r="EC38" s="70">
        <v>2457</v>
      </c>
      <c r="ED38" s="70">
        <v>0</v>
      </c>
      <c r="EE38" s="70">
        <v>0</v>
      </c>
      <c r="EF38" s="70">
        <v>37</v>
      </c>
      <c r="EG38" s="70">
        <v>0</v>
      </c>
      <c r="EH38" s="70">
        <v>5385</v>
      </c>
      <c r="EI38" s="70">
        <v>74</v>
      </c>
      <c r="EJ38" s="70">
        <v>3</v>
      </c>
      <c r="EK38" s="70">
        <v>116</v>
      </c>
      <c r="EL38" s="70">
        <v>0</v>
      </c>
      <c r="EM38" s="70">
        <v>157</v>
      </c>
      <c r="EN38" s="70">
        <v>0</v>
      </c>
      <c r="EO38" s="70">
        <v>0</v>
      </c>
      <c r="EP38" s="70">
        <v>1</v>
      </c>
      <c r="EQ38" s="70">
        <v>0</v>
      </c>
      <c r="ER38" s="70">
        <v>0</v>
      </c>
      <c r="ES38" s="70">
        <v>5773</v>
      </c>
      <c r="ET38" s="70">
        <v>3</v>
      </c>
      <c r="EU38" s="70">
        <v>0</v>
      </c>
      <c r="EV38" s="70">
        <v>0</v>
      </c>
      <c r="EW38" s="70">
        <v>0</v>
      </c>
      <c r="EX38" s="70">
        <v>0</v>
      </c>
      <c r="EY38" s="70">
        <v>108</v>
      </c>
      <c r="EZ38" s="70">
        <v>0</v>
      </c>
      <c r="FA38" s="70">
        <v>50778</v>
      </c>
      <c r="FB38" s="70">
        <v>8016</v>
      </c>
      <c r="FC38" s="70">
        <v>1</v>
      </c>
      <c r="FD38" s="70">
        <v>831</v>
      </c>
      <c r="FE38" s="70">
        <v>951</v>
      </c>
      <c r="FF38" s="70">
        <v>2652</v>
      </c>
      <c r="FG38" s="70">
        <v>138</v>
      </c>
      <c r="FH38" s="70">
        <v>0</v>
      </c>
      <c r="FI38" s="70">
        <v>3</v>
      </c>
      <c r="FJ38" s="70">
        <v>248</v>
      </c>
      <c r="FK38" s="70">
        <v>143036</v>
      </c>
    </row>
    <row r="39" spans="1:210" x14ac:dyDescent="0.35">
      <c r="A39" s="347" t="s">
        <v>579</v>
      </c>
      <c r="B39" s="67">
        <f t="shared" si="12"/>
        <v>26463</v>
      </c>
      <c r="C39" s="67">
        <f t="shared" si="12"/>
        <v>293</v>
      </c>
      <c r="D39" s="67">
        <f t="shared" si="12"/>
        <v>251</v>
      </c>
      <c r="E39" s="67">
        <f t="shared" si="12"/>
        <v>6</v>
      </c>
      <c r="F39" s="67">
        <f t="shared" si="12"/>
        <v>3</v>
      </c>
      <c r="G39" s="67">
        <f t="shared" si="12"/>
        <v>5</v>
      </c>
      <c r="H39" s="67">
        <f t="shared" si="12"/>
        <v>723</v>
      </c>
      <c r="I39" s="67">
        <f t="shared" si="12"/>
        <v>144</v>
      </c>
      <c r="J39" s="67">
        <f t="shared" si="12"/>
        <v>19</v>
      </c>
      <c r="K39" s="67">
        <f t="shared" si="12"/>
        <v>129</v>
      </c>
      <c r="L39" s="67">
        <f t="shared" si="12"/>
        <v>42</v>
      </c>
      <c r="M39" s="67">
        <f t="shared" si="12"/>
        <v>18</v>
      </c>
      <c r="N39" s="67">
        <f t="shared" si="12"/>
        <v>7</v>
      </c>
      <c r="O39" s="67">
        <f t="shared" si="12"/>
        <v>2</v>
      </c>
      <c r="P39" s="67">
        <f t="shared" si="12"/>
        <v>258</v>
      </c>
      <c r="Q39" s="67">
        <f t="shared" si="12"/>
        <v>31</v>
      </c>
      <c r="R39" s="67">
        <f t="shared" si="13"/>
        <v>2</v>
      </c>
      <c r="S39" s="67">
        <f t="shared" si="13"/>
        <v>24259</v>
      </c>
      <c r="T39" s="67">
        <f t="shared" si="13"/>
        <v>11</v>
      </c>
      <c r="U39" s="67">
        <f t="shared" si="13"/>
        <v>553</v>
      </c>
      <c r="V39" s="67">
        <f t="shared" si="13"/>
        <v>214</v>
      </c>
      <c r="W39" s="67">
        <f t="shared" si="13"/>
        <v>22</v>
      </c>
      <c r="X39" s="67">
        <f t="shared" si="13"/>
        <v>1925</v>
      </c>
      <c r="Y39" s="67">
        <f t="shared" si="13"/>
        <v>321</v>
      </c>
      <c r="Z39" s="67">
        <f t="shared" si="13"/>
        <v>1125</v>
      </c>
      <c r="AA39" s="67">
        <f t="shared" si="13"/>
        <v>90</v>
      </c>
      <c r="AB39" s="67">
        <f t="shared" si="13"/>
        <v>19</v>
      </c>
      <c r="AC39" s="67">
        <f t="shared" si="13"/>
        <v>17</v>
      </c>
      <c r="AD39" s="67">
        <f t="shared" si="13"/>
        <v>202</v>
      </c>
      <c r="AE39" s="67">
        <f t="shared" si="13"/>
        <v>5610</v>
      </c>
      <c r="AF39" s="67">
        <f t="shared" si="13"/>
        <v>165</v>
      </c>
      <c r="AG39" s="67">
        <f t="shared" si="13"/>
        <v>62</v>
      </c>
      <c r="AH39" s="67">
        <f t="shared" si="14"/>
        <v>48</v>
      </c>
      <c r="AI39" s="67">
        <f t="shared" si="14"/>
        <v>28</v>
      </c>
      <c r="AJ39" s="67">
        <f t="shared" si="14"/>
        <v>236</v>
      </c>
      <c r="AK39" s="67">
        <f t="shared" si="14"/>
        <v>10084</v>
      </c>
      <c r="AL39" s="67">
        <f t="shared" si="14"/>
        <v>997</v>
      </c>
      <c r="AM39" s="67">
        <f t="shared" si="14"/>
        <v>6</v>
      </c>
      <c r="AN39" s="67">
        <f t="shared" si="14"/>
        <v>13</v>
      </c>
      <c r="AO39" s="67">
        <f t="shared" si="14"/>
        <v>3676</v>
      </c>
      <c r="AP39" s="67">
        <f t="shared" si="14"/>
        <v>696</v>
      </c>
      <c r="AQ39" s="67">
        <f t="shared" si="14"/>
        <v>669</v>
      </c>
      <c r="AR39" s="67">
        <f t="shared" si="14"/>
        <v>-1</v>
      </c>
      <c r="AS39" s="67">
        <f t="shared" si="14"/>
        <v>3191762</v>
      </c>
      <c r="AT39" s="67">
        <f t="shared" si="14"/>
        <v>83470</v>
      </c>
      <c r="AU39" s="67">
        <f t="shared" si="14"/>
        <v>427</v>
      </c>
      <c r="AV39" s="67">
        <f t="shared" si="14"/>
        <v>229</v>
      </c>
      <c r="AW39" s="67">
        <f t="shared" si="14"/>
        <v>26</v>
      </c>
      <c r="AX39" s="67">
        <f t="shared" si="15"/>
        <v>722</v>
      </c>
      <c r="AY39" s="67">
        <f t="shared" si="15"/>
        <v>3</v>
      </c>
      <c r="AZ39" s="67">
        <f t="shared" si="15"/>
        <v>272</v>
      </c>
      <c r="BA39" s="67">
        <f t="shared" si="15"/>
        <v>4279</v>
      </c>
      <c r="BB39" s="67">
        <f t="shared" si="15"/>
        <v>63551</v>
      </c>
      <c r="BC39" s="67">
        <f t="shared" si="15"/>
        <v>3387637</v>
      </c>
      <c r="BD39" s="54"/>
      <c r="BE39" s="55" t="s">
        <v>45</v>
      </c>
      <c r="BF39" s="68">
        <v>3169</v>
      </c>
      <c r="BG39" s="68">
        <v>284</v>
      </c>
      <c r="BH39" s="68">
        <v>251</v>
      </c>
      <c r="BI39" s="68">
        <v>6</v>
      </c>
      <c r="BJ39" s="68">
        <v>3</v>
      </c>
      <c r="BK39" s="68">
        <v>5</v>
      </c>
      <c r="BL39" s="68">
        <v>723</v>
      </c>
      <c r="BM39" s="68">
        <v>144</v>
      </c>
      <c r="BN39" s="68">
        <v>2</v>
      </c>
      <c r="BO39" s="68">
        <v>11</v>
      </c>
      <c r="BP39" s="68">
        <v>30</v>
      </c>
      <c r="BQ39" s="68">
        <v>18</v>
      </c>
      <c r="BR39" s="68">
        <v>7</v>
      </c>
      <c r="BS39" s="68">
        <v>2</v>
      </c>
      <c r="BT39" s="68">
        <v>258</v>
      </c>
      <c r="BU39" s="68">
        <v>31</v>
      </c>
      <c r="BV39" s="68">
        <v>2</v>
      </c>
      <c r="BW39" s="68">
        <v>1112</v>
      </c>
      <c r="BX39" s="68">
        <v>11</v>
      </c>
      <c r="BY39" s="68">
        <v>553</v>
      </c>
      <c r="BZ39" s="68">
        <v>214</v>
      </c>
      <c r="CA39" s="68">
        <v>22</v>
      </c>
      <c r="CB39" s="68">
        <v>1925</v>
      </c>
      <c r="CC39" s="68">
        <v>321</v>
      </c>
      <c r="CD39" s="68">
        <v>159</v>
      </c>
      <c r="CE39" s="68">
        <v>90</v>
      </c>
      <c r="CF39" s="68">
        <v>19</v>
      </c>
      <c r="CG39" s="68">
        <v>17</v>
      </c>
      <c r="CH39" s="68">
        <v>202</v>
      </c>
      <c r="CI39" s="68">
        <v>5610</v>
      </c>
      <c r="CJ39" s="68">
        <v>165</v>
      </c>
      <c r="CK39" s="68">
        <v>62</v>
      </c>
      <c r="CL39" s="68">
        <v>48</v>
      </c>
      <c r="CM39" s="68">
        <v>28</v>
      </c>
      <c r="CN39" s="68">
        <v>236</v>
      </c>
      <c r="CO39" s="68">
        <v>9118</v>
      </c>
      <c r="CP39" s="68">
        <v>997</v>
      </c>
      <c r="CQ39" s="68">
        <v>6</v>
      </c>
      <c r="CR39" s="68">
        <v>13</v>
      </c>
      <c r="CS39" s="68">
        <v>3676</v>
      </c>
      <c r="CT39" s="68">
        <v>696</v>
      </c>
      <c r="CU39" s="68">
        <v>669</v>
      </c>
      <c r="CV39" s="68">
        <v>-1</v>
      </c>
      <c r="CW39" s="68">
        <v>2750489</v>
      </c>
      <c r="CX39" s="68">
        <v>41477</v>
      </c>
      <c r="CY39" s="68">
        <v>427</v>
      </c>
      <c r="CZ39" s="68">
        <v>229</v>
      </c>
      <c r="DA39" s="68">
        <v>11</v>
      </c>
      <c r="DB39" s="68">
        <v>722</v>
      </c>
      <c r="DC39" s="68">
        <v>3</v>
      </c>
      <c r="DD39" s="68">
        <v>272</v>
      </c>
      <c r="DE39" s="68">
        <v>4268</v>
      </c>
      <c r="DF39" s="68">
        <v>63551</v>
      </c>
      <c r="DG39" s="68">
        <v>2880076</v>
      </c>
      <c r="DH39" s="68"/>
      <c r="DI39" s="69" t="s">
        <v>45</v>
      </c>
      <c r="DJ39" s="70">
        <v>23294</v>
      </c>
      <c r="DK39" s="70">
        <v>9</v>
      </c>
      <c r="DL39" s="70">
        <v>0</v>
      </c>
      <c r="DM39" s="70">
        <v>0</v>
      </c>
      <c r="DN39" s="70">
        <v>0</v>
      </c>
      <c r="DO39" s="70">
        <v>0</v>
      </c>
      <c r="DP39" s="70">
        <v>0</v>
      </c>
      <c r="DQ39" s="70">
        <v>0</v>
      </c>
      <c r="DR39" s="70">
        <v>17</v>
      </c>
      <c r="DS39" s="70">
        <v>118</v>
      </c>
      <c r="DT39" s="70">
        <v>12</v>
      </c>
      <c r="DU39" s="70">
        <v>0</v>
      </c>
      <c r="DV39" s="70">
        <v>0</v>
      </c>
      <c r="DW39" s="70">
        <v>0</v>
      </c>
      <c r="DX39" s="70">
        <v>0</v>
      </c>
      <c r="DY39" s="70">
        <v>0</v>
      </c>
      <c r="DZ39" s="70">
        <v>0</v>
      </c>
      <c r="EA39" s="70">
        <v>23147</v>
      </c>
      <c r="EB39" s="70">
        <v>0</v>
      </c>
      <c r="EC39" s="70">
        <v>0</v>
      </c>
      <c r="ED39" s="70">
        <v>0</v>
      </c>
      <c r="EE39" s="70">
        <v>0</v>
      </c>
      <c r="EF39" s="70">
        <v>0</v>
      </c>
      <c r="EG39" s="70">
        <v>0</v>
      </c>
      <c r="EH39" s="70">
        <v>966</v>
      </c>
      <c r="EI39" s="70">
        <v>0</v>
      </c>
      <c r="EJ39" s="70">
        <v>0</v>
      </c>
      <c r="EK39" s="70">
        <v>0</v>
      </c>
      <c r="EL39" s="70">
        <v>0</v>
      </c>
      <c r="EM39" s="70">
        <v>0</v>
      </c>
      <c r="EN39" s="70">
        <v>0</v>
      </c>
      <c r="EO39" s="70">
        <v>0</v>
      </c>
      <c r="EP39" s="70">
        <v>0</v>
      </c>
      <c r="EQ39" s="70">
        <v>0</v>
      </c>
      <c r="ER39" s="70">
        <v>0</v>
      </c>
      <c r="ES39" s="70">
        <v>966</v>
      </c>
      <c r="ET39" s="70">
        <v>0</v>
      </c>
      <c r="EU39" s="70">
        <v>0</v>
      </c>
      <c r="EV39" s="70">
        <v>0</v>
      </c>
      <c r="EW39" s="70">
        <v>0</v>
      </c>
      <c r="EX39" s="70">
        <v>0</v>
      </c>
      <c r="EY39" s="70">
        <v>0</v>
      </c>
      <c r="EZ39" s="70">
        <v>0</v>
      </c>
      <c r="FA39" s="70">
        <v>441273</v>
      </c>
      <c r="FB39" s="70">
        <v>41993</v>
      </c>
      <c r="FC39" s="70">
        <v>0</v>
      </c>
      <c r="FD39" s="70">
        <v>0</v>
      </c>
      <c r="FE39" s="70">
        <v>15</v>
      </c>
      <c r="FF39" s="70">
        <v>0</v>
      </c>
      <c r="FG39" s="70">
        <v>0</v>
      </c>
      <c r="FH39" s="70">
        <v>0</v>
      </c>
      <c r="FI39" s="70">
        <v>11</v>
      </c>
      <c r="FJ39" s="70">
        <v>0</v>
      </c>
      <c r="FK39" s="70">
        <v>507561</v>
      </c>
    </row>
    <row r="40" spans="1:210" x14ac:dyDescent="0.35">
      <c r="A40" s="347" t="s">
        <v>580</v>
      </c>
      <c r="B40" s="67">
        <f t="shared" si="12"/>
        <v>69972</v>
      </c>
      <c r="C40" s="67">
        <f t="shared" si="12"/>
        <v>6178</v>
      </c>
      <c r="D40" s="67">
        <f t="shared" si="12"/>
        <v>7450</v>
      </c>
      <c r="E40" s="67">
        <f t="shared" si="12"/>
        <v>477</v>
      </c>
      <c r="F40" s="67">
        <f t="shared" si="12"/>
        <v>1023</v>
      </c>
      <c r="G40" s="67">
        <f t="shared" si="12"/>
        <v>310</v>
      </c>
      <c r="H40" s="67">
        <f t="shared" si="12"/>
        <v>1993</v>
      </c>
      <c r="I40" s="67">
        <f t="shared" si="12"/>
        <v>1456</v>
      </c>
      <c r="J40" s="67">
        <f t="shared" si="12"/>
        <v>251</v>
      </c>
      <c r="K40" s="67">
        <f t="shared" si="12"/>
        <v>3296</v>
      </c>
      <c r="L40" s="67">
        <f t="shared" si="12"/>
        <v>3916</v>
      </c>
      <c r="M40" s="67">
        <f t="shared" si="12"/>
        <v>2116</v>
      </c>
      <c r="N40" s="67">
        <f t="shared" si="12"/>
        <v>520</v>
      </c>
      <c r="O40" s="67">
        <f t="shared" si="12"/>
        <v>1196</v>
      </c>
      <c r="P40" s="67">
        <f t="shared" si="12"/>
        <v>9443</v>
      </c>
      <c r="Q40" s="67">
        <f t="shared" si="12"/>
        <v>1010</v>
      </c>
      <c r="R40" s="67">
        <f t="shared" si="13"/>
        <v>1723</v>
      </c>
      <c r="S40" s="67">
        <f t="shared" si="13"/>
        <v>28984</v>
      </c>
      <c r="T40" s="67">
        <f t="shared" si="13"/>
        <v>868</v>
      </c>
      <c r="U40" s="67">
        <f t="shared" si="13"/>
        <v>3940</v>
      </c>
      <c r="V40" s="67">
        <f t="shared" si="13"/>
        <v>855</v>
      </c>
      <c r="W40" s="67">
        <f t="shared" si="13"/>
        <v>226</v>
      </c>
      <c r="X40" s="67">
        <f t="shared" si="13"/>
        <v>5559</v>
      </c>
      <c r="Y40" s="67">
        <f t="shared" si="13"/>
        <v>2902</v>
      </c>
      <c r="Z40" s="67">
        <f t="shared" si="13"/>
        <v>8118</v>
      </c>
      <c r="AA40" s="67">
        <f t="shared" si="13"/>
        <v>511</v>
      </c>
      <c r="AB40" s="67">
        <f t="shared" si="13"/>
        <v>117</v>
      </c>
      <c r="AC40" s="67">
        <f t="shared" si="13"/>
        <v>152</v>
      </c>
      <c r="AD40" s="67">
        <f t="shared" si="13"/>
        <v>4882</v>
      </c>
      <c r="AE40" s="67">
        <f t="shared" si="13"/>
        <v>3453</v>
      </c>
      <c r="AF40" s="67">
        <f t="shared" si="13"/>
        <v>872</v>
      </c>
      <c r="AG40" s="67">
        <f t="shared" si="13"/>
        <v>1033</v>
      </c>
      <c r="AH40" s="67">
        <f t="shared" si="14"/>
        <v>136</v>
      </c>
      <c r="AI40" s="67">
        <f t="shared" si="14"/>
        <v>404</v>
      </c>
      <c r="AJ40" s="67">
        <f t="shared" si="14"/>
        <v>773</v>
      </c>
      <c r="AK40" s="67">
        <f t="shared" si="14"/>
        <v>29993</v>
      </c>
      <c r="AL40" s="67">
        <f t="shared" si="14"/>
        <v>5072</v>
      </c>
      <c r="AM40" s="67">
        <f t="shared" si="14"/>
        <v>489</v>
      </c>
      <c r="AN40" s="67">
        <f t="shared" si="14"/>
        <v>1742</v>
      </c>
      <c r="AO40" s="67">
        <f t="shared" si="14"/>
        <v>6867</v>
      </c>
      <c r="AP40" s="67">
        <f t="shared" si="14"/>
        <v>1542</v>
      </c>
      <c r="AQ40" s="67">
        <f t="shared" si="14"/>
        <v>2813</v>
      </c>
      <c r="AR40" s="67">
        <f t="shared" si="14"/>
        <v>512</v>
      </c>
      <c r="AS40" s="67">
        <f t="shared" si="14"/>
        <v>56909</v>
      </c>
      <c r="AT40" s="67">
        <f t="shared" si="14"/>
        <v>56255</v>
      </c>
      <c r="AU40" s="67">
        <f t="shared" si="14"/>
        <v>3555</v>
      </c>
      <c r="AV40" s="67">
        <f t="shared" si="14"/>
        <v>4632</v>
      </c>
      <c r="AW40" s="67">
        <f t="shared" si="14"/>
        <v>1815</v>
      </c>
      <c r="AX40" s="67">
        <f t="shared" si="15"/>
        <v>75140</v>
      </c>
      <c r="AY40" s="67">
        <f t="shared" si="15"/>
        <v>4958</v>
      </c>
      <c r="AZ40" s="67">
        <f t="shared" si="15"/>
        <v>93</v>
      </c>
      <c r="BA40" s="67">
        <f t="shared" si="15"/>
        <v>13177</v>
      </c>
      <c r="BB40" s="67">
        <f t="shared" si="15"/>
        <v>464992</v>
      </c>
      <c r="BC40" s="67">
        <f t="shared" si="15"/>
        <v>806706</v>
      </c>
      <c r="BD40" s="54"/>
      <c r="BE40" s="55" t="s">
        <v>46</v>
      </c>
      <c r="BF40" s="68">
        <v>34067</v>
      </c>
      <c r="BG40" s="68">
        <v>5369</v>
      </c>
      <c r="BH40" s="68">
        <v>6303</v>
      </c>
      <c r="BI40" s="68">
        <v>432</v>
      </c>
      <c r="BJ40" s="68">
        <v>957</v>
      </c>
      <c r="BK40" s="68">
        <v>306</v>
      </c>
      <c r="BL40" s="68">
        <v>1591</v>
      </c>
      <c r="BM40" s="68">
        <v>1371</v>
      </c>
      <c r="BN40" s="68">
        <v>22</v>
      </c>
      <c r="BO40" s="68">
        <v>2405</v>
      </c>
      <c r="BP40" s="68">
        <v>2752</v>
      </c>
      <c r="BQ40" s="68">
        <v>1839</v>
      </c>
      <c r="BR40" s="68">
        <v>466</v>
      </c>
      <c r="BS40" s="68">
        <v>208</v>
      </c>
      <c r="BT40" s="68">
        <v>7274</v>
      </c>
      <c r="BU40" s="68">
        <v>566</v>
      </c>
      <c r="BV40" s="68">
        <v>979</v>
      </c>
      <c r="BW40" s="68">
        <v>2754</v>
      </c>
      <c r="BX40" s="68">
        <v>509</v>
      </c>
      <c r="BY40" s="68">
        <v>3333</v>
      </c>
      <c r="BZ40" s="68">
        <v>855</v>
      </c>
      <c r="CA40" s="68">
        <v>226</v>
      </c>
      <c r="CB40" s="68">
        <v>5463</v>
      </c>
      <c r="CC40" s="68">
        <v>2342</v>
      </c>
      <c r="CD40" s="68">
        <v>859</v>
      </c>
      <c r="CE40" s="68">
        <v>508</v>
      </c>
      <c r="CF40" s="68">
        <v>115</v>
      </c>
      <c r="CG40" s="68">
        <v>146</v>
      </c>
      <c r="CH40" s="68">
        <v>4882</v>
      </c>
      <c r="CI40" s="68">
        <v>3345</v>
      </c>
      <c r="CJ40" s="68">
        <v>871</v>
      </c>
      <c r="CK40" s="68">
        <v>1033</v>
      </c>
      <c r="CL40" s="68">
        <v>135</v>
      </c>
      <c r="CM40" s="68">
        <v>404</v>
      </c>
      <c r="CN40" s="68">
        <v>770</v>
      </c>
      <c r="CO40" s="68">
        <v>21954</v>
      </c>
      <c r="CP40" s="68">
        <v>5062</v>
      </c>
      <c r="CQ40" s="68">
        <v>489</v>
      </c>
      <c r="CR40" s="68">
        <v>1741</v>
      </c>
      <c r="CS40" s="68">
        <v>6867</v>
      </c>
      <c r="CT40" s="68">
        <v>1542</v>
      </c>
      <c r="CU40" s="68">
        <v>2238</v>
      </c>
      <c r="CV40" s="68">
        <v>512</v>
      </c>
      <c r="CW40" s="68">
        <v>43076</v>
      </c>
      <c r="CX40" s="68">
        <v>46864</v>
      </c>
      <c r="CY40" s="68">
        <v>3501</v>
      </c>
      <c r="CZ40" s="68">
        <v>2881</v>
      </c>
      <c r="DA40" s="68">
        <v>1350</v>
      </c>
      <c r="DB40" s="68">
        <v>70169</v>
      </c>
      <c r="DC40" s="68">
        <v>4958</v>
      </c>
      <c r="DD40" s="68">
        <v>93</v>
      </c>
      <c r="DE40" s="68">
        <v>13156</v>
      </c>
      <c r="DF40" s="68">
        <v>464849</v>
      </c>
      <c r="DG40" s="68">
        <v>730738</v>
      </c>
      <c r="DH40" s="68"/>
      <c r="DI40" s="69" t="s">
        <v>46</v>
      </c>
      <c r="DJ40" s="70">
        <v>35905</v>
      </c>
      <c r="DK40" s="70">
        <v>809</v>
      </c>
      <c r="DL40" s="70">
        <v>1147</v>
      </c>
      <c r="DM40" s="70">
        <v>45</v>
      </c>
      <c r="DN40" s="70">
        <v>66</v>
      </c>
      <c r="DO40" s="70">
        <v>4</v>
      </c>
      <c r="DP40" s="70">
        <v>402</v>
      </c>
      <c r="DQ40" s="70">
        <v>85</v>
      </c>
      <c r="DR40" s="70">
        <v>229</v>
      </c>
      <c r="DS40" s="70">
        <v>891</v>
      </c>
      <c r="DT40" s="70">
        <v>1164</v>
      </c>
      <c r="DU40" s="70">
        <v>277</v>
      </c>
      <c r="DV40" s="70">
        <v>54</v>
      </c>
      <c r="DW40" s="70">
        <v>988</v>
      </c>
      <c r="DX40" s="70">
        <v>2169</v>
      </c>
      <c r="DY40" s="70">
        <v>444</v>
      </c>
      <c r="DZ40" s="70">
        <v>744</v>
      </c>
      <c r="EA40" s="70">
        <v>26230</v>
      </c>
      <c r="EB40" s="70">
        <v>359</v>
      </c>
      <c r="EC40" s="70">
        <v>607</v>
      </c>
      <c r="ED40" s="70">
        <v>0</v>
      </c>
      <c r="EE40" s="70">
        <v>0</v>
      </c>
      <c r="EF40" s="70">
        <v>96</v>
      </c>
      <c r="EG40" s="70">
        <v>560</v>
      </c>
      <c r="EH40" s="70">
        <v>7259</v>
      </c>
      <c r="EI40" s="70">
        <v>3</v>
      </c>
      <c r="EJ40" s="70">
        <v>2</v>
      </c>
      <c r="EK40" s="70">
        <v>6</v>
      </c>
      <c r="EL40" s="70">
        <v>0</v>
      </c>
      <c r="EM40" s="70">
        <v>108</v>
      </c>
      <c r="EN40" s="70">
        <v>1</v>
      </c>
      <c r="EO40" s="70">
        <v>0</v>
      </c>
      <c r="EP40" s="70">
        <v>1</v>
      </c>
      <c r="EQ40" s="70">
        <v>0</v>
      </c>
      <c r="ER40" s="70">
        <v>3</v>
      </c>
      <c r="ES40" s="70">
        <v>8039</v>
      </c>
      <c r="ET40" s="70">
        <v>10</v>
      </c>
      <c r="EU40" s="70">
        <v>0</v>
      </c>
      <c r="EV40" s="70">
        <v>1</v>
      </c>
      <c r="EW40" s="70">
        <v>0</v>
      </c>
      <c r="EX40" s="70">
        <v>0</v>
      </c>
      <c r="EY40" s="70">
        <v>575</v>
      </c>
      <c r="EZ40" s="70">
        <v>0</v>
      </c>
      <c r="FA40" s="70">
        <v>13833</v>
      </c>
      <c r="FB40" s="70">
        <v>9391</v>
      </c>
      <c r="FC40" s="70">
        <v>54</v>
      </c>
      <c r="FD40" s="70">
        <v>1751</v>
      </c>
      <c r="FE40" s="70">
        <v>465</v>
      </c>
      <c r="FF40" s="70">
        <v>4971</v>
      </c>
      <c r="FG40" s="70">
        <v>0</v>
      </c>
      <c r="FH40" s="70">
        <v>0</v>
      </c>
      <c r="FI40" s="70">
        <v>21</v>
      </c>
      <c r="FJ40" s="70">
        <v>143</v>
      </c>
      <c r="FK40" s="70">
        <v>75968</v>
      </c>
    </row>
    <row r="41" spans="1:210" x14ac:dyDescent="0.35">
      <c r="A41" s="347" t="s">
        <v>581</v>
      </c>
      <c r="B41" s="67">
        <f t="shared" si="12"/>
        <v>16446322</v>
      </c>
      <c r="C41" s="67">
        <f t="shared" si="12"/>
        <v>96239</v>
      </c>
      <c r="D41" s="67">
        <f t="shared" si="12"/>
        <v>313486</v>
      </c>
      <c r="E41" s="67">
        <f t="shared" si="12"/>
        <v>105428</v>
      </c>
      <c r="F41" s="67">
        <f t="shared" si="12"/>
        <v>113315</v>
      </c>
      <c r="G41" s="67">
        <f t="shared" si="12"/>
        <v>129120</v>
      </c>
      <c r="H41" s="67">
        <f t="shared" si="12"/>
        <v>1182139</v>
      </c>
      <c r="I41" s="67">
        <f t="shared" si="12"/>
        <v>246642</v>
      </c>
      <c r="J41" s="67">
        <f t="shared" si="12"/>
        <v>138529</v>
      </c>
      <c r="K41" s="67">
        <f t="shared" si="12"/>
        <v>499366</v>
      </c>
      <c r="L41" s="67">
        <f t="shared" si="12"/>
        <v>425791</v>
      </c>
      <c r="M41" s="67">
        <f t="shared" si="12"/>
        <v>704603</v>
      </c>
      <c r="N41" s="67">
        <f t="shared" si="12"/>
        <v>98507</v>
      </c>
      <c r="O41" s="67">
        <f t="shared" si="12"/>
        <v>70411</v>
      </c>
      <c r="P41" s="67">
        <f t="shared" si="12"/>
        <v>1137449</v>
      </c>
      <c r="Q41" s="67">
        <f t="shared" si="12"/>
        <v>326686</v>
      </c>
      <c r="R41" s="67">
        <f t="shared" si="13"/>
        <v>454085</v>
      </c>
      <c r="S41" s="67">
        <f t="shared" si="13"/>
        <v>9964935</v>
      </c>
      <c r="T41" s="67">
        <f t="shared" si="13"/>
        <v>63934</v>
      </c>
      <c r="U41" s="67">
        <f t="shared" si="13"/>
        <v>471896</v>
      </c>
      <c r="V41" s="67">
        <f t="shared" si="13"/>
        <v>274172</v>
      </c>
      <c r="W41" s="67">
        <f t="shared" si="13"/>
        <v>9392</v>
      </c>
      <c r="X41" s="67">
        <f t="shared" si="13"/>
        <v>300573</v>
      </c>
      <c r="Y41" s="67">
        <f t="shared" si="13"/>
        <v>63365</v>
      </c>
      <c r="Z41" s="67">
        <f t="shared" si="13"/>
        <v>1098569</v>
      </c>
      <c r="AA41" s="67">
        <f t="shared" si="13"/>
        <v>53920</v>
      </c>
      <c r="AB41" s="67">
        <f t="shared" si="13"/>
        <v>24425</v>
      </c>
      <c r="AC41" s="67">
        <f t="shared" si="13"/>
        <v>8203</v>
      </c>
      <c r="AD41" s="67">
        <f t="shared" si="13"/>
        <v>22621</v>
      </c>
      <c r="AE41" s="67">
        <f t="shared" si="13"/>
        <v>116020</v>
      </c>
      <c r="AF41" s="67">
        <f t="shared" si="13"/>
        <v>43351</v>
      </c>
      <c r="AG41" s="67">
        <f t="shared" si="13"/>
        <v>16188</v>
      </c>
      <c r="AH41" s="67">
        <f t="shared" si="14"/>
        <v>8324</v>
      </c>
      <c r="AI41" s="67">
        <f t="shared" si="14"/>
        <v>6195</v>
      </c>
      <c r="AJ41" s="67">
        <f t="shared" si="14"/>
        <v>11473</v>
      </c>
      <c r="AK41" s="67">
        <f t="shared" si="14"/>
        <v>2056791</v>
      </c>
      <c r="AL41" s="67">
        <f t="shared" si="14"/>
        <v>65725</v>
      </c>
      <c r="AM41" s="67">
        <f t="shared" si="14"/>
        <v>87465</v>
      </c>
      <c r="AN41" s="67">
        <f t="shared" si="14"/>
        <v>24746</v>
      </c>
      <c r="AO41" s="67">
        <f t="shared" si="14"/>
        <v>146168</v>
      </c>
      <c r="AP41" s="67">
        <f t="shared" si="14"/>
        <v>98936</v>
      </c>
      <c r="AQ41" s="67">
        <f t="shared" si="14"/>
        <v>316580</v>
      </c>
      <c r="AR41" s="67">
        <f t="shared" si="14"/>
        <v>152364</v>
      </c>
      <c r="AS41" s="67">
        <f t="shared" si="14"/>
        <v>4104303</v>
      </c>
      <c r="AT41" s="67">
        <f t="shared" si="14"/>
        <v>2799338</v>
      </c>
      <c r="AU41" s="67">
        <f t="shared" si="14"/>
        <v>84447</v>
      </c>
      <c r="AV41" s="67">
        <f t="shared" si="14"/>
        <v>897376</v>
      </c>
      <c r="AW41" s="67">
        <f t="shared" si="14"/>
        <v>152520</v>
      </c>
      <c r="AX41" s="67">
        <f t="shared" si="15"/>
        <v>1130956</v>
      </c>
      <c r="AY41" s="67">
        <f t="shared" si="15"/>
        <v>50785</v>
      </c>
      <c r="AZ41" s="67">
        <f t="shared" si="15"/>
        <v>18962</v>
      </c>
      <c r="BA41" s="67">
        <f t="shared" si="15"/>
        <v>82944</v>
      </c>
      <c r="BB41" s="67">
        <f t="shared" si="15"/>
        <v>1256561</v>
      </c>
      <c r="BC41" s="67">
        <f t="shared" si="15"/>
        <v>30069528</v>
      </c>
      <c r="BD41" s="54"/>
      <c r="BE41" s="55" t="s">
        <v>47</v>
      </c>
      <c r="BF41" s="68">
        <v>2046979</v>
      </c>
      <c r="BG41" s="68">
        <v>32841</v>
      </c>
      <c r="BH41" s="68">
        <v>66386</v>
      </c>
      <c r="BI41" s="68">
        <v>19120</v>
      </c>
      <c r="BJ41" s="68">
        <v>22821</v>
      </c>
      <c r="BK41" s="68">
        <v>74500</v>
      </c>
      <c r="BL41" s="68">
        <v>420801</v>
      </c>
      <c r="BM41" s="68">
        <v>52209</v>
      </c>
      <c r="BN41" s="68">
        <v>4529</v>
      </c>
      <c r="BO41" s="68">
        <v>65753</v>
      </c>
      <c r="BP41" s="68">
        <v>49024</v>
      </c>
      <c r="BQ41" s="68">
        <v>232879</v>
      </c>
      <c r="BR41" s="68">
        <v>40502</v>
      </c>
      <c r="BS41" s="68">
        <v>12134</v>
      </c>
      <c r="BT41" s="68">
        <v>267893</v>
      </c>
      <c r="BU41" s="68">
        <v>123321</v>
      </c>
      <c r="BV41" s="68">
        <v>127391</v>
      </c>
      <c r="BW41" s="68">
        <v>235208</v>
      </c>
      <c r="BX41" s="68">
        <v>42567</v>
      </c>
      <c r="BY41" s="68">
        <v>189941</v>
      </c>
      <c r="BZ41" s="68">
        <v>274172</v>
      </c>
      <c r="CA41" s="68">
        <v>9246</v>
      </c>
      <c r="CB41" s="68">
        <v>288874</v>
      </c>
      <c r="CC41" s="68">
        <v>29478</v>
      </c>
      <c r="CD41" s="68">
        <v>35123</v>
      </c>
      <c r="CE41" s="68">
        <v>43167</v>
      </c>
      <c r="CF41" s="68">
        <v>19760</v>
      </c>
      <c r="CG41" s="68">
        <v>2269</v>
      </c>
      <c r="CH41" s="68">
        <v>22621</v>
      </c>
      <c r="CI41" s="68">
        <v>110308</v>
      </c>
      <c r="CJ41" s="68">
        <v>38181</v>
      </c>
      <c r="CK41" s="68">
        <v>16188</v>
      </c>
      <c r="CL41" s="68">
        <v>5230</v>
      </c>
      <c r="CM41" s="68">
        <v>6195</v>
      </c>
      <c r="CN41" s="68">
        <v>10014</v>
      </c>
      <c r="CO41" s="68">
        <v>910826</v>
      </c>
      <c r="CP41" s="68">
        <v>59934</v>
      </c>
      <c r="CQ41" s="68">
        <v>87016</v>
      </c>
      <c r="CR41" s="68">
        <v>23595</v>
      </c>
      <c r="CS41" s="68">
        <v>146168</v>
      </c>
      <c r="CT41" s="68">
        <v>98936</v>
      </c>
      <c r="CU41" s="68">
        <v>260397</v>
      </c>
      <c r="CV41" s="68">
        <v>151605</v>
      </c>
      <c r="CW41" s="68">
        <v>3576745</v>
      </c>
      <c r="CX41" s="68">
        <v>1438342</v>
      </c>
      <c r="CY41" s="68">
        <v>74423</v>
      </c>
      <c r="CZ41" s="68">
        <v>603146</v>
      </c>
      <c r="DA41" s="68">
        <v>32053</v>
      </c>
      <c r="DB41" s="68">
        <v>465574</v>
      </c>
      <c r="DC41" s="68">
        <v>45429</v>
      </c>
      <c r="DD41" s="68">
        <v>18962</v>
      </c>
      <c r="DE41" s="68">
        <v>81844</v>
      </c>
      <c r="DF41" s="68">
        <v>1244742</v>
      </c>
      <c r="DG41" s="68">
        <v>11399557</v>
      </c>
      <c r="DH41" s="68"/>
      <c r="DI41" s="69" t="s">
        <v>47</v>
      </c>
      <c r="DJ41" s="70">
        <v>14399343</v>
      </c>
      <c r="DK41" s="70">
        <v>63398</v>
      </c>
      <c r="DL41" s="70">
        <v>247100</v>
      </c>
      <c r="DM41" s="70">
        <v>86308</v>
      </c>
      <c r="DN41" s="70">
        <v>90494</v>
      </c>
      <c r="DO41" s="70">
        <v>54620</v>
      </c>
      <c r="DP41" s="70">
        <v>761338</v>
      </c>
      <c r="DQ41" s="70">
        <v>194433</v>
      </c>
      <c r="DR41" s="70">
        <v>134000</v>
      </c>
      <c r="DS41" s="70">
        <v>433613</v>
      </c>
      <c r="DT41" s="70">
        <v>376767</v>
      </c>
      <c r="DU41" s="70">
        <v>471724</v>
      </c>
      <c r="DV41" s="70">
        <v>58005</v>
      </c>
      <c r="DW41" s="70">
        <v>58277</v>
      </c>
      <c r="DX41" s="70">
        <v>869556</v>
      </c>
      <c r="DY41" s="70">
        <v>203365</v>
      </c>
      <c r="DZ41" s="70">
        <v>326694</v>
      </c>
      <c r="EA41" s="70">
        <v>9729727</v>
      </c>
      <c r="EB41" s="70">
        <v>21367</v>
      </c>
      <c r="EC41" s="70">
        <v>281955</v>
      </c>
      <c r="ED41" s="70">
        <v>0</v>
      </c>
      <c r="EE41" s="70">
        <v>146</v>
      </c>
      <c r="EF41" s="70">
        <v>11699</v>
      </c>
      <c r="EG41" s="70">
        <v>33887</v>
      </c>
      <c r="EH41" s="70">
        <v>1063446</v>
      </c>
      <c r="EI41" s="70">
        <v>10753</v>
      </c>
      <c r="EJ41" s="70">
        <v>4665</v>
      </c>
      <c r="EK41" s="70">
        <v>5934</v>
      </c>
      <c r="EL41" s="70">
        <v>0</v>
      </c>
      <c r="EM41" s="70">
        <v>5712</v>
      </c>
      <c r="EN41" s="70">
        <v>5170</v>
      </c>
      <c r="EO41" s="70">
        <v>0</v>
      </c>
      <c r="EP41" s="70">
        <v>3094</v>
      </c>
      <c r="EQ41" s="70">
        <v>0</v>
      </c>
      <c r="ER41" s="70">
        <v>1459</v>
      </c>
      <c r="ES41" s="70">
        <v>1145965</v>
      </c>
      <c r="ET41" s="70">
        <v>5791</v>
      </c>
      <c r="EU41" s="70">
        <v>449</v>
      </c>
      <c r="EV41" s="70">
        <v>1151</v>
      </c>
      <c r="EW41" s="70">
        <v>0</v>
      </c>
      <c r="EX41" s="70">
        <v>0</v>
      </c>
      <c r="EY41" s="70">
        <v>56183</v>
      </c>
      <c r="EZ41" s="70">
        <v>759</v>
      </c>
      <c r="FA41" s="70">
        <v>527558</v>
      </c>
      <c r="FB41" s="70">
        <v>1360996</v>
      </c>
      <c r="FC41" s="70">
        <v>10024</v>
      </c>
      <c r="FD41" s="70">
        <v>294230</v>
      </c>
      <c r="FE41" s="70">
        <v>120467</v>
      </c>
      <c r="FF41" s="70">
        <v>665382</v>
      </c>
      <c r="FG41" s="70">
        <v>5356</v>
      </c>
      <c r="FH41" s="70">
        <v>0</v>
      </c>
      <c r="FI41" s="70">
        <v>1100</v>
      </c>
      <c r="FJ41" s="70">
        <v>11819</v>
      </c>
      <c r="FK41" s="70">
        <v>18669971</v>
      </c>
    </row>
    <row r="42" spans="1:210" x14ac:dyDescent="0.35">
      <c r="A42" s="347" t="s">
        <v>582</v>
      </c>
      <c r="B42" s="67">
        <f t="shared" si="12"/>
        <v>287831</v>
      </c>
      <c r="C42" s="67">
        <f t="shared" si="12"/>
        <v>20191</v>
      </c>
      <c r="D42" s="67">
        <f t="shared" si="12"/>
        <v>990</v>
      </c>
      <c r="E42" s="67">
        <f t="shared" si="12"/>
        <v>523</v>
      </c>
      <c r="F42" s="67">
        <f t="shared" si="12"/>
        <v>2487</v>
      </c>
      <c r="G42" s="67">
        <f t="shared" si="12"/>
        <v>1361</v>
      </c>
      <c r="H42" s="67">
        <f t="shared" si="12"/>
        <v>9356</v>
      </c>
      <c r="I42" s="67">
        <f t="shared" si="12"/>
        <v>6573</v>
      </c>
      <c r="J42" s="67">
        <f t="shared" si="12"/>
        <v>5905</v>
      </c>
      <c r="K42" s="67">
        <f t="shared" si="12"/>
        <v>2176</v>
      </c>
      <c r="L42" s="67">
        <f t="shared" si="12"/>
        <v>4540</v>
      </c>
      <c r="M42" s="67">
        <f t="shared" si="12"/>
        <v>7884</v>
      </c>
      <c r="N42" s="67">
        <f t="shared" si="12"/>
        <v>2953</v>
      </c>
      <c r="O42" s="67">
        <f t="shared" si="12"/>
        <v>418</v>
      </c>
      <c r="P42" s="67">
        <f t="shared" si="12"/>
        <v>67637</v>
      </c>
      <c r="Q42" s="67">
        <f t="shared" si="12"/>
        <v>1374</v>
      </c>
      <c r="R42" s="67">
        <f t="shared" si="13"/>
        <v>5661</v>
      </c>
      <c r="S42" s="67">
        <f t="shared" si="13"/>
        <v>159717</v>
      </c>
      <c r="T42" s="67">
        <f t="shared" si="13"/>
        <v>447</v>
      </c>
      <c r="U42" s="67">
        <f t="shared" si="13"/>
        <v>7829</v>
      </c>
      <c r="V42" s="67">
        <f t="shared" si="13"/>
        <v>2484</v>
      </c>
      <c r="W42" s="67">
        <f t="shared" si="13"/>
        <v>384</v>
      </c>
      <c r="X42" s="67">
        <f t="shared" si="13"/>
        <v>6253</v>
      </c>
      <c r="Y42" s="67">
        <f t="shared" si="13"/>
        <v>1621</v>
      </c>
      <c r="Z42" s="67">
        <f t="shared" si="13"/>
        <v>14530</v>
      </c>
      <c r="AA42" s="67">
        <f t="shared" si="13"/>
        <v>2040</v>
      </c>
      <c r="AB42" s="67">
        <f t="shared" si="13"/>
        <v>546</v>
      </c>
      <c r="AC42" s="67">
        <f t="shared" si="13"/>
        <v>448</v>
      </c>
      <c r="AD42" s="67">
        <f t="shared" si="13"/>
        <v>710</v>
      </c>
      <c r="AE42" s="67">
        <f t="shared" si="13"/>
        <v>20342</v>
      </c>
      <c r="AF42" s="67">
        <f t="shared" si="13"/>
        <v>1424</v>
      </c>
      <c r="AG42" s="67">
        <f t="shared" si="13"/>
        <v>420</v>
      </c>
      <c r="AH42" s="67">
        <f t="shared" si="14"/>
        <v>146</v>
      </c>
      <c r="AI42" s="67">
        <f t="shared" si="14"/>
        <v>206</v>
      </c>
      <c r="AJ42" s="67">
        <f t="shared" si="14"/>
        <v>939</v>
      </c>
      <c r="AK42" s="67">
        <f t="shared" si="14"/>
        <v>52493</v>
      </c>
      <c r="AL42" s="67">
        <f t="shared" si="14"/>
        <v>15665</v>
      </c>
      <c r="AM42" s="67">
        <f t="shared" si="14"/>
        <v>2940</v>
      </c>
      <c r="AN42" s="67">
        <f t="shared" si="14"/>
        <v>2076</v>
      </c>
      <c r="AO42" s="67">
        <f t="shared" si="14"/>
        <v>85917</v>
      </c>
      <c r="AP42" s="67">
        <f t="shared" si="14"/>
        <v>49260</v>
      </c>
      <c r="AQ42" s="67">
        <f t="shared" si="14"/>
        <v>16273</v>
      </c>
      <c r="AR42" s="67">
        <f t="shared" si="14"/>
        <v>20</v>
      </c>
      <c r="AS42" s="67">
        <f t="shared" si="14"/>
        <v>3330196</v>
      </c>
      <c r="AT42" s="67">
        <f t="shared" si="14"/>
        <v>2217190</v>
      </c>
      <c r="AU42" s="67">
        <f t="shared" si="14"/>
        <v>3334</v>
      </c>
      <c r="AV42" s="67">
        <f t="shared" si="14"/>
        <v>35156</v>
      </c>
      <c r="AW42" s="67">
        <f t="shared" si="14"/>
        <v>1608</v>
      </c>
      <c r="AX42" s="67">
        <f t="shared" si="15"/>
        <v>10189</v>
      </c>
      <c r="AY42" s="67">
        <f t="shared" si="15"/>
        <v>6635</v>
      </c>
      <c r="AZ42" s="67">
        <f t="shared" si="15"/>
        <v>290</v>
      </c>
      <c r="BA42" s="67">
        <f t="shared" si="15"/>
        <v>6933</v>
      </c>
      <c r="BB42" s="67">
        <f t="shared" si="15"/>
        <v>72616</v>
      </c>
      <c r="BC42" s="67">
        <f t="shared" si="15"/>
        <v>6216813</v>
      </c>
      <c r="BD42" s="54"/>
      <c r="BE42" s="55" t="s">
        <v>48</v>
      </c>
      <c r="BF42" s="68">
        <v>79395</v>
      </c>
      <c r="BG42" s="68">
        <v>19436</v>
      </c>
      <c r="BH42" s="68">
        <v>668</v>
      </c>
      <c r="BI42" s="68">
        <v>241</v>
      </c>
      <c r="BJ42" s="68">
        <v>1268</v>
      </c>
      <c r="BK42" s="68">
        <v>941</v>
      </c>
      <c r="BL42" s="68">
        <v>4157</v>
      </c>
      <c r="BM42" s="68">
        <v>1239</v>
      </c>
      <c r="BN42" s="68">
        <v>7</v>
      </c>
      <c r="BO42" s="68">
        <v>528</v>
      </c>
      <c r="BP42" s="68">
        <v>1299</v>
      </c>
      <c r="BQ42" s="68">
        <v>5442</v>
      </c>
      <c r="BR42" s="68">
        <v>2694</v>
      </c>
      <c r="BS42" s="68">
        <v>172</v>
      </c>
      <c r="BT42" s="68">
        <v>48837</v>
      </c>
      <c r="BU42" s="68">
        <v>877</v>
      </c>
      <c r="BV42" s="68">
        <v>1989</v>
      </c>
      <c r="BW42" s="68">
        <v>3300</v>
      </c>
      <c r="BX42" s="68">
        <v>444</v>
      </c>
      <c r="BY42" s="68">
        <v>5292</v>
      </c>
      <c r="BZ42" s="68">
        <v>2484</v>
      </c>
      <c r="CA42" s="68">
        <v>381</v>
      </c>
      <c r="CB42" s="68">
        <v>6168</v>
      </c>
      <c r="CC42" s="68">
        <v>1281</v>
      </c>
      <c r="CD42" s="68">
        <v>10808</v>
      </c>
      <c r="CE42" s="68">
        <v>2011</v>
      </c>
      <c r="CF42" s="68">
        <v>546</v>
      </c>
      <c r="CG42" s="68">
        <v>441</v>
      </c>
      <c r="CH42" s="68">
        <v>710</v>
      </c>
      <c r="CI42" s="68">
        <v>20312</v>
      </c>
      <c r="CJ42" s="68">
        <v>1347</v>
      </c>
      <c r="CK42" s="68">
        <v>420</v>
      </c>
      <c r="CL42" s="68">
        <v>143</v>
      </c>
      <c r="CM42" s="68">
        <v>206</v>
      </c>
      <c r="CN42" s="68">
        <v>934</v>
      </c>
      <c r="CO42" s="68">
        <v>48192</v>
      </c>
      <c r="CP42" s="68">
        <v>15622</v>
      </c>
      <c r="CQ42" s="68">
        <v>2940</v>
      </c>
      <c r="CR42" s="68">
        <v>2012</v>
      </c>
      <c r="CS42" s="68">
        <v>85917</v>
      </c>
      <c r="CT42" s="68">
        <v>49260</v>
      </c>
      <c r="CU42" s="68">
        <v>15442</v>
      </c>
      <c r="CV42" s="68">
        <v>20</v>
      </c>
      <c r="CW42" s="68">
        <v>2873231</v>
      </c>
      <c r="CX42" s="68">
        <v>1186548</v>
      </c>
      <c r="CY42" s="68">
        <v>3334</v>
      </c>
      <c r="CZ42" s="68">
        <v>33331</v>
      </c>
      <c r="DA42" s="68">
        <v>846</v>
      </c>
      <c r="DB42" s="68">
        <v>10189</v>
      </c>
      <c r="DC42" s="68">
        <v>6635</v>
      </c>
      <c r="DD42" s="68">
        <v>290</v>
      </c>
      <c r="DE42" s="68">
        <v>6922</v>
      </c>
      <c r="DF42" s="68">
        <v>71768</v>
      </c>
      <c r="DG42" s="68">
        <v>4511330</v>
      </c>
      <c r="DH42" s="68"/>
      <c r="DI42" s="69" t="s">
        <v>48</v>
      </c>
      <c r="DJ42" s="70">
        <v>208436</v>
      </c>
      <c r="DK42" s="70">
        <v>755</v>
      </c>
      <c r="DL42" s="70">
        <v>322</v>
      </c>
      <c r="DM42" s="70">
        <v>282</v>
      </c>
      <c r="DN42" s="70">
        <v>1219</v>
      </c>
      <c r="DO42" s="70">
        <v>420</v>
      </c>
      <c r="DP42" s="70">
        <v>5199</v>
      </c>
      <c r="DQ42" s="70">
        <v>5334</v>
      </c>
      <c r="DR42" s="70">
        <v>5898</v>
      </c>
      <c r="DS42" s="70">
        <v>1648</v>
      </c>
      <c r="DT42" s="70">
        <v>3241</v>
      </c>
      <c r="DU42" s="70">
        <v>2442</v>
      </c>
      <c r="DV42" s="70">
        <v>259</v>
      </c>
      <c r="DW42" s="70">
        <v>246</v>
      </c>
      <c r="DX42" s="70">
        <v>18800</v>
      </c>
      <c r="DY42" s="70">
        <v>497</v>
      </c>
      <c r="DZ42" s="70">
        <v>3672</v>
      </c>
      <c r="EA42" s="70">
        <v>156417</v>
      </c>
      <c r="EB42" s="70">
        <v>3</v>
      </c>
      <c r="EC42" s="70">
        <v>2537</v>
      </c>
      <c r="ED42" s="70">
        <v>0</v>
      </c>
      <c r="EE42" s="70">
        <v>3</v>
      </c>
      <c r="EF42" s="70">
        <v>85</v>
      </c>
      <c r="EG42" s="70">
        <v>340</v>
      </c>
      <c r="EH42" s="70">
        <v>3722</v>
      </c>
      <c r="EI42" s="70">
        <v>29</v>
      </c>
      <c r="EJ42" s="70">
        <v>0</v>
      </c>
      <c r="EK42" s="70">
        <v>7</v>
      </c>
      <c r="EL42" s="70">
        <v>0</v>
      </c>
      <c r="EM42" s="70">
        <v>30</v>
      </c>
      <c r="EN42" s="70">
        <v>77</v>
      </c>
      <c r="EO42" s="70">
        <v>0</v>
      </c>
      <c r="EP42" s="70">
        <v>3</v>
      </c>
      <c r="EQ42" s="70">
        <v>0</v>
      </c>
      <c r="ER42" s="70">
        <v>5</v>
      </c>
      <c r="ES42" s="70">
        <v>4301</v>
      </c>
      <c r="ET42" s="70">
        <v>43</v>
      </c>
      <c r="EU42" s="70">
        <v>0</v>
      </c>
      <c r="EV42" s="70">
        <v>64</v>
      </c>
      <c r="EW42" s="70">
        <v>0</v>
      </c>
      <c r="EX42" s="70">
        <v>0</v>
      </c>
      <c r="EY42" s="70">
        <v>831</v>
      </c>
      <c r="EZ42" s="70">
        <v>0</v>
      </c>
      <c r="FA42" s="70">
        <v>456965</v>
      </c>
      <c r="FB42" s="70">
        <v>1030642</v>
      </c>
      <c r="FC42" s="70">
        <v>0</v>
      </c>
      <c r="FD42" s="70">
        <v>1825</v>
      </c>
      <c r="FE42" s="70">
        <v>762</v>
      </c>
      <c r="FF42" s="70">
        <v>0</v>
      </c>
      <c r="FG42" s="70">
        <v>0</v>
      </c>
      <c r="FH42" s="70">
        <v>0</v>
      </c>
      <c r="FI42" s="70">
        <v>11</v>
      </c>
      <c r="FJ42" s="70">
        <v>848</v>
      </c>
      <c r="FK42" s="70">
        <v>1705483</v>
      </c>
    </row>
    <row r="43" spans="1:210" x14ac:dyDescent="0.35">
      <c r="A43" s="347" t="s">
        <v>583</v>
      </c>
      <c r="B43" s="67">
        <f t="shared" si="12"/>
        <v>0</v>
      </c>
      <c r="C43" s="67">
        <f t="shared" si="12"/>
        <v>0</v>
      </c>
      <c r="D43" s="67">
        <f t="shared" si="12"/>
        <v>0</v>
      </c>
      <c r="E43" s="67">
        <f t="shared" si="12"/>
        <v>0</v>
      </c>
      <c r="F43" s="67">
        <f t="shared" si="12"/>
        <v>0</v>
      </c>
      <c r="G43" s="67">
        <f t="shared" si="12"/>
        <v>0</v>
      </c>
      <c r="H43" s="67">
        <f t="shared" si="12"/>
        <v>0</v>
      </c>
      <c r="I43" s="67">
        <f t="shared" si="12"/>
        <v>0</v>
      </c>
      <c r="J43" s="67">
        <f t="shared" si="12"/>
        <v>0</v>
      </c>
      <c r="K43" s="67">
        <f t="shared" si="12"/>
        <v>0</v>
      </c>
      <c r="L43" s="67">
        <f t="shared" si="12"/>
        <v>0</v>
      </c>
      <c r="M43" s="67">
        <f t="shared" si="12"/>
        <v>0</v>
      </c>
      <c r="N43" s="67">
        <f t="shared" si="12"/>
        <v>0</v>
      </c>
      <c r="O43" s="67">
        <f t="shared" si="12"/>
        <v>0</v>
      </c>
      <c r="P43" s="67">
        <f t="shared" si="12"/>
        <v>0</v>
      </c>
      <c r="Q43" s="67">
        <f t="shared" si="12"/>
        <v>0</v>
      </c>
      <c r="R43" s="67">
        <f t="shared" si="13"/>
        <v>0</v>
      </c>
      <c r="S43" s="67">
        <f t="shared" si="13"/>
        <v>0</v>
      </c>
      <c r="T43" s="67">
        <f t="shared" si="13"/>
        <v>0</v>
      </c>
      <c r="U43" s="67">
        <f t="shared" si="13"/>
        <v>0</v>
      </c>
      <c r="V43" s="67">
        <f t="shared" si="13"/>
        <v>0</v>
      </c>
      <c r="W43" s="67">
        <f t="shared" si="13"/>
        <v>0</v>
      </c>
      <c r="X43" s="67">
        <f t="shared" si="13"/>
        <v>0</v>
      </c>
      <c r="Y43" s="67">
        <f t="shared" si="13"/>
        <v>0</v>
      </c>
      <c r="Z43" s="67">
        <f t="shared" si="13"/>
        <v>-484</v>
      </c>
      <c r="AA43" s="67">
        <f t="shared" si="13"/>
        <v>0</v>
      </c>
      <c r="AB43" s="67">
        <f t="shared" si="13"/>
        <v>0</v>
      </c>
      <c r="AC43" s="67">
        <f t="shared" si="13"/>
        <v>0</v>
      </c>
      <c r="AD43" s="67">
        <f t="shared" si="13"/>
        <v>0</v>
      </c>
      <c r="AE43" s="67">
        <f t="shared" si="13"/>
        <v>0</v>
      </c>
      <c r="AF43" s="67">
        <f t="shared" si="13"/>
        <v>0</v>
      </c>
      <c r="AG43" s="67">
        <f t="shared" si="13"/>
        <v>0</v>
      </c>
      <c r="AH43" s="67">
        <f t="shared" si="14"/>
        <v>0</v>
      </c>
      <c r="AI43" s="67">
        <f t="shared" si="14"/>
        <v>0</v>
      </c>
      <c r="AJ43" s="67">
        <f t="shared" si="14"/>
        <v>0</v>
      </c>
      <c r="AK43" s="67">
        <f t="shared" si="14"/>
        <v>-484</v>
      </c>
      <c r="AL43" s="67">
        <f t="shared" si="14"/>
        <v>0</v>
      </c>
      <c r="AM43" s="67">
        <f t="shared" si="14"/>
        <v>0</v>
      </c>
      <c r="AN43" s="67">
        <f t="shared" si="14"/>
        <v>0</v>
      </c>
      <c r="AO43" s="67">
        <f t="shared" si="14"/>
        <v>0</v>
      </c>
      <c r="AP43" s="67">
        <f t="shared" si="14"/>
        <v>0</v>
      </c>
      <c r="AQ43" s="67">
        <f t="shared" si="14"/>
        <v>0</v>
      </c>
      <c r="AR43" s="67">
        <f t="shared" si="14"/>
        <v>0</v>
      </c>
      <c r="AS43" s="67">
        <f t="shared" si="14"/>
        <v>0</v>
      </c>
      <c r="AT43" s="67">
        <f t="shared" si="14"/>
        <v>13</v>
      </c>
      <c r="AU43" s="67">
        <f t="shared" si="14"/>
        <v>0</v>
      </c>
      <c r="AV43" s="67">
        <f t="shared" si="14"/>
        <v>-2</v>
      </c>
      <c r="AW43" s="67">
        <f t="shared" si="14"/>
        <v>0</v>
      </c>
      <c r="AX43" s="67">
        <f t="shared" si="15"/>
        <v>0</v>
      </c>
      <c r="AY43" s="67">
        <f t="shared" si="15"/>
        <v>0</v>
      </c>
      <c r="AZ43" s="67">
        <f t="shared" si="15"/>
        <v>0</v>
      </c>
      <c r="BA43" s="67">
        <f t="shared" si="15"/>
        <v>-12</v>
      </c>
      <c r="BB43" s="67">
        <f t="shared" si="15"/>
        <v>0</v>
      </c>
      <c r="BC43" s="67">
        <f t="shared" si="15"/>
        <v>-485</v>
      </c>
      <c r="BD43" s="54"/>
      <c r="BE43" s="55" t="s">
        <v>49</v>
      </c>
      <c r="BF43" s="68">
        <v>0</v>
      </c>
      <c r="BG43" s="68">
        <v>0</v>
      </c>
      <c r="BH43" s="68">
        <v>0</v>
      </c>
      <c r="BI43" s="68">
        <v>0</v>
      </c>
      <c r="BJ43" s="68">
        <v>0</v>
      </c>
      <c r="BK43" s="68">
        <v>0</v>
      </c>
      <c r="BL43" s="68">
        <v>0</v>
      </c>
      <c r="BM43" s="68">
        <v>0</v>
      </c>
      <c r="BN43" s="68">
        <v>0</v>
      </c>
      <c r="BO43" s="68">
        <v>0</v>
      </c>
      <c r="BP43" s="68">
        <v>0</v>
      </c>
      <c r="BQ43" s="68">
        <v>0</v>
      </c>
      <c r="BR43" s="68">
        <v>0</v>
      </c>
      <c r="BS43" s="68">
        <v>0</v>
      </c>
      <c r="BT43" s="68">
        <v>0</v>
      </c>
      <c r="BU43" s="68">
        <v>0</v>
      </c>
      <c r="BV43" s="68">
        <v>0</v>
      </c>
      <c r="BW43" s="68">
        <v>0</v>
      </c>
      <c r="BX43" s="68">
        <v>0</v>
      </c>
      <c r="BY43" s="68">
        <v>0</v>
      </c>
      <c r="BZ43" s="68">
        <v>0</v>
      </c>
      <c r="CA43" s="68">
        <v>0</v>
      </c>
      <c r="CB43" s="68">
        <v>0</v>
      </c>
      <c r="CC43" s="68">
        <v>0</v>
      </c>
      <c r="CD43" s="68">
        <v>0</v>
      </c>
      <c r="CE43" s="68">
        <v>0</v>
      </c>
      <c r="CF43" s="68">
        <v>0</v>
      </c>
      <c r="CG43" s="68">
        <v>0</v>
      </c>
      <c r="CH43" s="68">
        <v>0</v>
      </c>
      <c r="CI43" s="68">
        <v>0</v>
      </c>
      <c r="CJ43" s="68">
        <v>0</v>
      </c>
      <c r="CK43" s="68">
        <v>0</v>
      </c>
      <c r="CL43" s="68">
        <v>0</v>
      </c>
      <c r="CM43" s="68">
        <v>0</v>
      </c>
      <c r="CN43" s="68">
        <v>0</v>
      </c>
      <c r="CO43" s="68">
        <v>0</v>
      </c>
      <c r="CP43" s="68">
        <v>0</v>
      </c>
      <c r="CQ43" s="68">
        <v>0</v>
      </c>
      <c r="CR43" s="68">
        <v>0</v>
      </c>
      <c r="CS43" s="68">
        <v>0</v>
      </c>
      <c r="CT43" s="68">
        <v>0</v>
      </c>
      <c r="CU43" s="68">
        <v>0</v>
      </c>
      <c r="CV43" s="68">
        <v>0</v>
      </c>
      <c r="CW43" s="68">
        <v>0</v>
      </c>
      <c r="CX43" s="68">
        <v>0</v>
      </c>
      <c r="CY43" s="68">
        <v>0</v>
      </c>
      <c r="CZ43" s="68">
        <v>0</v>
      </c>
      <c r="DA43" s="68">
        <v>0</v>
      </c>
      <c r="DB43" s="68">
        <v>0</v>
      </c>
      <c r="DC43" s="68">
        <v>0</v>
      </c>
      <c r="DD43" s="68">
        <v>0</v>
      </c>
      <c r="DE43" s="68">
        <v>0</v>
      </c>
      <c r="DF43" s="68">
        <v>0</v>
      </c>
      <c r="DG43" s="68">
        <v>0</v>
      </c>
      <c r="DH43" s="68"/>
      <c r="DI43" s="69" t="s">
        <v>49</v>
      </c>
      <c r="DJ43" s="70">
        <v>0</v>
      </c>
      <c r="DK43" s="70">
        <v>0</v>
      </c>
      <c r="DL43" s="70">
        <v>0</v>
      </c>
      <c r="DM43" s="70">
        <v>0</v>
      </c>
      <c r="DN43" s="70">
        <v>0</v>
      </c>
      <c r="DO43" s="70">
        <v>0</v>
      </c>
      <c r="DP43" s="70">
        <v>0</v>
      </c>
      <c r="DQ43" s="70">
        <v>0</v>
      </c>
      <c r="DR43" s="70">
        <v>0</v>
      </c>
      <c r="DS43" s="70">
        <v>0</v>
      </c>
      <c r="DT43" s="70">
        <v>0</v>
      </c>
      <c r="DU43" s="70">
        <v>0</v>
      </c>
      <c r="DV43" s="70">
        <v>0</v>
      </c>
      <c r="DW43" s="70">
        <v>0</v>
      </c>
      <c r="DX43" s="70">
        <v>0</v>
      </c>
      <c r="DY43" s="70">
        <v>0</v>
      </c>
      <c r="DZ43" s="70">
        <v>0</v>
      </c>
      <c r="EA43" s="70">
        <v>0</v>
      </c>
      <c r="EB43" s="70">
        <v>0</v>
      </c>
      <c r="EC43" s="70">
        <v>0</v>
      </c>
      <c r="ED43" s="70">
        <v>0</v>
      </c>
      <c r="EE43" s="70">
        <v>0</v>
      </c>
      <c r="EF43" s="70">
        <v>0</v>
      </c>
      <c r="EG43" s="70">
        <v>0</v>
      </c>
      <c r="EH43" s="70">
        <v>-484</v>
      </c>
      <c r="EI43" s="70">
        <v>0</v>
      </c>
      <c r="EJ43" s="70">
        <v>0</v>
      </c>
      <c r="EK43" s="70">
        <v>0</v>
      </c>
      <c r="EL43" s="70">
        <v>0</v>
      </c>
      <c r="EM43" s="70">
        <v>0</v>
      </c>
      <c r="EN43" s="70">
        <v>0</v>
      </c>
      <c r="EO43" s="70">
        <v>0</v>
      </c>
      <c r="EP43" s="70">
        <v>0</v>
      </c>
      <c r="EQ43" s="70">
        <v>0</v>
      </c>
      <c r="ER43" s="70">
        <v>0</v>
      </c>
      <c r="ES43" s="70">
        <v>-484</v>
      </c>
      <c r="ET43" s="70">
        <v>0</v>
      </c>
      <c r="EU43" s="70">
        <v>0</v>
      </c>
      <c r="EV43" s="70">
        <v>0</v>
      </c>
      <c r="EW43" s="70">
        <v>0</v>
      </c>
      <c r="EX43" s="70">
        <v>0</v>
      </c>
      <c r="EY43" s="70">
        <v>0</v>
      </c>
      <c r="EZ43" s="70">
        <v>0</v>
      </c>
      <c r="FA43" s="70">
        <v>0</v>
      </c>
      <c r="FB43" s="70">
        <v>13</v>
      </c>
      <c r="FC43" s="70">
        <v>0</v>
      </c>
      <c r="FD43" s="70">
        <v>-2</v>
      </c>
      <c r="FE43" s="70">
        <v>0</v>
      </c>
      <c r="FF43" s="70">
        <v>0</v>
      </c>
      <c r="FG43" s="70">
        <v>0</v>
      </c>
      <c r="FH43" s="70">
        <v>0</v>
      </c>
      <c r="FI43" s="70">
        <v>-12</v>
      </c>
      <c r="FJ43" s="70">
        <v>0</v>
      </c>
      <c r="FK43" s="70">
        <v>-485</v>
      </c>
    </row>
    <row r="44" spans="1:210" x14ac:dyDescent="0.35">
      <c r="A44" s="347" t="s">
        <v>584</v>
      </c>
      <c r="B44" s="67">
        <f t="shared" si="12"/>
        <v>3399</v>
      </c>
      <c r="C44" s="67">
        <f t="shared" si="12"/>
        <v>477</v>
      </c>
      <c r="D44" s="67">
        <f t="shared" si="12"/>
        <v>2</v>
      </c>
      <c r="E44" s="67">
        <f t="shared" si="12"/>
        <v>1</v>
      </c>
      <c r="F44" s="67">
        <f t="shared" si="12"/>
        <v>0</v>
      </c>
      <c r="G44" s="67">
        <f t="shared" si="12"/>
        <v>1</v>
      </c>
      <c r="H44" s="67">
        <f t="shared" si="12"/>
        <v>3</v>
      </c>
      <c r="I44" s="67">
        <f t="shared" si="12"/>
        <v>1</v>
      </c>
      <c r="J44" s="67">
        <f t="shared" si="12"/>
        <v>0</v>
      </c>
      <c r="K44" s="67">
        <f t="shared" si="12"/>
        <v>1</v>
      </c>
      <c r="L44" s="67">
        <f t="shared" si="12"/>
        <v>379</v>
      </c>
      <c r="M44" s="67">
        <f t="shared" si="12"/>
        <v>1</v>
      </c>
      <c r="N44" s="67">
        <f t="shared" si="12"/>
        <v>33</v>
      </c>
      <c r="O44" s="67">
        <f t="shared" si="12"/>
        <v>2</v>
      </c>
      <c r="P44" s="67">
        <f t="shared" si="12"/>
        <v>435</v>
      </c>
      <c r="Q44" s="67">
        <f t="shared" si="12"/>
        <v>1</v>
      </c>
      <c r="R44" s="67">
        <f t="shared" si="13"/>
        <v>91</v>
      </c>
      <c r="S44" s="67">
        <f t="shared" si="13"/>
        <v>2155</v>
      </c>
      <c r="T44" s="67">
        <f t="shared" si="13"/>
        <v>0</v>
      </c>
      <c r="U44" s="67">
        <f t="shared" si="13"/>
        <v>293</v>
      </c>
      <c r="V44" s="67">
        <f t="shared" si="13"/>
        <v>355</v>
      </c>
      <c r="W44" s="67">
        <f t="shared" si="13"/>
        <v>2</v>
      </c>
      <c r="X44" s="67">
        <f t="shared" si="13"/>
        <v>2874</v>
      </c>
      <c r="Y44" s="67">
        <f t="shared" si="13"/>
        <v>4</v>
      </c>
      <c r="Z44" s="67">
        <f t="shared" si="13"/>
        <v>38</v>
      </c>
      <c r="AA44" s="67">
        <f t="shared" si="13"/>
        <v>0</v>
      </c>
      <c r="AB44" s="67">
        <f t="shared" si="13"/>
        <v>0</v>
      </c>
      <c r="AC44" s="67">
        <f t="shared" si="13"/>
        <v>0</v>
      </c>
      <c r="AD44" s="67">
        <f t="shared" si="13"/>
        <v>78</v>
      </c>
      <c r="AE44" s="67">
        <f t="shared" si="13"/>
        <v>8929</v>
      </c>
      <c r="AF44" s="67">
        <f t="shared" si="13"/>
        <v>32</v>
      </c>
      <c r="AG44" s="67">
        <f t="shared" si="13"/>
        <v>52</v>
      </c>
      <c r="AH44" s="67">
        <f t="shared" si="14"/>
        <v>115</v>
      </c>
      <c r="AI44" s="67">
        <f t="shared" si="14"/>
        <v>5</v>
      </c>
      <c r="AJ44" s="67">
        <f t="shared" si="14"/>
        <v>8</v>
      </c>
      <c r="AK44" s="67">
        <f t="shared" si="14"/>
        <v>12492</v>
      </c>
      <c r="AL44" s="67">
        <f t="shared" si="14"/>
        <v>7720</v>
      </c>
      <c r="AM44" s="67">
        <f t="shared" si="14"/>
        <v>266</v>
      </c>
      <c r="AN44" s="67">
        <f t="shared" si="14"/>
        <v>3519</v>
      </c>
      <c r="AO44" s="67">
        <f t="shared" si="14"/>
        <v>113407</v>
      </c>
      <c r="AP44" s="67">
        <f t="shared" si="14"/>
        <v>33191</v>
      </c>
      <c r="AQ44" s="67">
        <f t="shared" si="14"/>
        <v>54</v>
      </c>
      <c r="AR44" s="67">
        <f t="shared" si="14"/>
        <v>0</v>
      </c>
      <c r="AS44" s="67">
        <f t="shared" si="14"/>
        <v>120834</v>
      </c>
      <c r="AT44" s="67">
        <f t="shared" si="14"/>
        <v>18855</v>
      </c>
      <c r="AU44" s="67">
        <f t="shared" si="14"/>
        <v>129</v>
      </c>
      <c r="AV44" s="67">
        <f t="shared" si="14"/>
        <v>10910</v>
      </c>
      <c r="AW44" s="67">
        <f t="shared" si="14"/>
        <v>668</v>
      </c>
      <c r="AX44" s="67">
        <f t="shared" si="15"/>
        <v>5493</v>
      </c>
      <c r="AY44" s="67">
        <f t="shared" si="15"/>
        <v>13</v>
      </c>
      <c r="AZ44" s="67">
        <f t="shared" si="15"/>
        <v>125</v>
      </c>
      <c r="BA44" s="67">
        <f t="shared" si="15"/>
        <v>751</v>
      </c>
      <c r="BB44" s="67">
        <f t="shared" si="15"/>
        <v>1334</v>
      </c>
      <c r="BC44" s="67">
        <f t="shared" si="15"/>
        <v>333637</v>
      </c>
      <c r="BD44" s="54"/>
      <c r="BE44" s="55" t="s">
        <v>50</v>
      </c>
      <c r="BF44" s="68">
        <v>1089</v>
      </c>
      <c r="BG44" s="68">
        <v>477</v>
      </c>
      <c r="BH44" s="68">
        <v>2</v>
      </c>
      <c r="BI44" s="68">
        <v>1</v>
      </c>
      <c r="BJ44" s="68">
        <v>0</v>
      </c>
      <c r="BK44" s="68">
        <v>1</v>
      </c>
      <c r="BL44" s="68">
        <v>3</v>
      </c>
      <c r="BM44" s="68">
        <v>1</v>
      </c>
      <c r="BN44" s="68">
        <v>0</v>
      </c>
      <c r="BO44" s="68">
        <v>1</v>
      </c>
      <c r="BP44" s="68">
        <v>379</v>
      </c>
      <c r="BQ44" s="68">
        <v>1</v>
      </c>
      <c r="BR44" s="68">
        <v>33</v>
      </c>
      <c r="BS44" s="68">
        <v>2</v>
      </c>
      <c r="BT44" s="68">
        <v>435</v>
      </c>
      <c r="BU44" s="68">
        <v>1</v>
      </c>
      <c r="BV44" s="68">
        <v>91</v>
      </c>
      <c r="BW44" s="68">
        <v>0</v>
      </c>
      <c r="BX44" s="68">
        <v>0</v>
      </c>
      <c r="BY44" s="68">
        <v>138</v>
      </c>
      <c r="BZ44" s="68">
        <v>355</v>
      </c>
      <c r="CA44" s="68">
        <v>2</v>
      </c>
      <c r="CB44" s="68">
        <v>2874</v>
      </c>
      <c r="CC44" s="68">
        <v>4</v>
      </c>
      <c r="CD44" s="68">
        <v>16</v>
      </c>
      <c r="CE44" s="68">
        <v>0</v>
      </c>
      <c r="CF44" s="68">
        <v>0</v>
      </c>
      <c r="CG44" s="68">
        <v>0</v>
      </c>
      <c r="CH44" s="68">
        <v>78</v>
      </c>
      <c r="CI44" s="68">
        <v>8929</v>
      </c>
      <c r="CJ44" s="68">
        <v>32</v>
      </c>
      <c r="CK44" s="68">
        <v>52</v>
      </c>
      <c r="CL44" s="68">
        <v>115</v>
      </c>
      <c r="CM44" s="68">
        <v>5</v>
      </c>
      <c r="CN44" s="68">
        <v>8</v>
      </c>
      <c r="CO44" s="68">
        <v>12470</v>
      </c>
      <c r="CP44" s="68">
        <v>7720</v>
      </c>
      <c r="CQ44" s="68">
        <v>266</v>
      </c>
      <c r="CR44" s="68">
        <v>3519</v>
      </c>
      <c r="CS44" s="68">
        <v>113407</v>
      </c>
      <c r="CT44" s="68">
        <v>33191</v>
      </c>
      <c r="CU44" s="68">
        <v>54</v>
      </c>
      <c r="CV44" s="68">
        <v>0</v>
      </c>
      <c r="CW44" s="68">
        <v>115954</v>
      </c>
      <c r="CX44" s="68">
        <v>17586</v>
      </c>
      <c r="CY44" s="68">
        <v>129</v>
      </c>
      <c r="CZ44" s="68">
        <v>8652</v>
      </c>
      <c r="DA44" s="68">
        <v>668</v>
      </c>
      <c r="DB44" s="68">
        <v>5493</v>
      </c>
      <c r="DC44" s="68">
        <v>13</v>
      </c>
      <c r="DD44" s="68">
        <v>125</v>
      </c>
      <c r="DE44" s="68">
        <v>751</v>
      </c>
      <c r="DF44" s="68">
        <v>1334</v>
      </c>
      <c r="DG44" s="68">
        <v>322898</v>
      </c>
      <c r="DH44" s="68"/>
      <c r="DI44" s="69" t="s">
        <v>50</v>
      </c>
      <c r="DJ44" s="70">
        <v>2310</v>
      </c>
      <c r="DK44" s="70">
        <v>0</v>
      </c>
      <c r="DL44" s="70">
        <v>0</v>
      </c>
      <c r="DM44" s="70">
        <v>0</v>
      </c>
      <c r="DN44" s="70">
        <v>0</v>
      </c>
      <c r="DO44" s="70">
        <v>0</v>
      </c>
      <c r="DP44" s="70">
        <v>0</v>
      </c>
      <c r="DQ44" s="70">
        <v>0</v>
      </c>
      <c r="DR44" s="70">
        <v>0</v>
      </c>
      <c r="DS44" s="70">
        <v>0</v>
      </c>
      <c r="DT44" s="70">
        <v>0</v>
      </c>
      <c r="DU44" s="70">
        <v>0</v>
      </c>
      <c r="DV44" s="70">
        <v>0</v>
      </c>
      <c r="DW44" s="70">
        <v>0</v>
      </c>
      <c r="DX44" s="70">
        <v>0</v>
      </c>
      <c r="DY44" s="70">
        <v>0</v>
      </c>
      <c r="DZ44" s="70">
        <v>0</v>
      </c>
      <c r="EA44" s="70">
        <v>2155</v>
      </c>
      <c r="EB44" s="70">
        <v>0</v>
      </c>
      <c r="EC44" s="70">
        <v>155</v>
      </c>
      <c r="ED44" s="70">
        <v>0</v>
      </c>
      <c r="EE44" s="70">
        <v>0</v>
      </c>
      <c r="EF44" s="70">
        <v>0</v>
      </c>
      <c r="EG44" s="70">
        <v>0</v>
      </c>
      <c r="EH44" s="70">
        <v>22</v>
      </c>
      <c r="EI44" s="70">
        <v>0</v>
      </c>
      <c r="EJ44" s="70">
        <v>0</v>
      </c>
      <c r="EK44" s="70">
        <v>0</v>
      </c>
      <c r="EL44" s="70">
        <v>0</v>
      </c>
      <c r="EM44" s="70">
        <v>0</v>
      </c>
      <c r="EN44" s="70">
        <v>0</v>
      </c>
      <c r="EO44" s="70">
        <v>0</v>
      </c>
      <c r="EP44" s="70">
        <v>0</v>
      </c>
      <c r="EQ44" s="70">
        <v>0</v>
      </c>
      <c r="ER44" s="70">
        <v>0</v>
      </c>
      <c r="ES44" s="70">
        <v>22</v>
      </c>
      <c r="ET44" s="70">
        <v>0</v>
      </c>
      <c r="EU44" s="70">
        <v>0</v>
      </c>
      <c r="EV44" s="70">
        <v>0</v>
      </c>
      <c r="EW44" s="70">
        <v>0</v>
      </c>
      <c r="EX44" s="70">
        <v>0</v>
      </c>
      <c r="EY44" s="70">
        <v>0</v>
      </c>
      <c r="EZ44" s="70">
        <v>0</v>
      </c>
      <c r="FA44" s="70">
        <v>4880</v>
      </c>
      <c r="FB44" s="70">
        <v>1269</v>
      </c>
      <c r="FC44" s="70">
        <v>0</v>
      </c>
      <c r="FD44" s="70">
        <v>2258</v>
      </c>
      <c r="FE44" s="70">
        <v>0</v>
      </c>
      <c r="FF44" s="70">
        <v>0</v>
      </c>
      <c r="FG44" s="70">
        <v>0</v>
      </c>
      <c r="FH44" s="70">
        <v>0</v>
      </c>
      <c r="FI44" s="70">
        <v>0</v>
      </c>
      <c r="FJ44" s="70">
        <v>0</v>
      </c>
      <c r="FK44" s="70">
        <v>10739</v>
      </c>
    </row>
    <row r="45" spans="1:210" x14ac:dyDescent="0.35">
      <c r="A45" s="347" t="s">
        <v>585</v>
      </c>
      <c r="B45" s="67">
        <f t="shared" si="12"/>
        <v>93237</v>
      </c>
      <c r="C45" s="67">
        <f t="shared" si="12"/>
        <v>32413</v>
      </c>
      <c r="D45" s="67">
        <f t="shared" si="12"/>
        <v>247</v>
      </c>
      <c r="E45" s="67">
        <f t="shared" si="12"/>
        <v>199</v>
      </c>
      <c r="F45" s="67">
        <f t="shared" si="12"/>
        <v>704</v>
      </c>
      <c r="G45" s="67">
        <f t="shared" si="12"/>
        <v>606</v>
      </c>
      <c r="H45" s="67">
        <f t="shared" si="12"/>
        <v>3883</v>
      </c>
      <c r="I45" s="67">
        <f t="shared" si="12"/>
        <v>323</v>
      </c>
      <c r="J45" s="67">
        <f t="shared" si="12"/>
        <v>56</v>
      </c>
      <c r="K45" s="67">
        <f t="shared" si="12"/>
        <v>819</v>
      </c>
      <c r="L45" s="67">
        <f t="shared" si="12"/>
        <v>6099</v>
      </c>
      <c r="M45" s="67">
        <f t="shared" si="12"/>
        <v>1658</v>
      </c>
      <c r="N45" s="67">
        <f t="shared" si="12"/>
        <v>2558</v>
      </c>
      <c r="O45" s="67">
        <f t="shared" si="12"/>
        <v>67</v>
      </c>
      <c r="P45" s="67">
        <f t="shared" si="12"/>
        <v>26518</v>
      </c>
      <c r="Q45" s="67">
        <f t="shared" si="12"/>
        <v>358</v>
      </c>
      <c r="R45" s="67">
        <f t="shared" si="13"/>
        <v>3076</v>
      </c>
      <c r="S45" s="67">
        <f t="shared" si="13"/>
        <v>42617</v>
      </c>
      <c r="T45" s="67">
        <f t="shared" si="13"/>
        <v>98</v>
      </c>
      <c r="U45" s="67">
        <f t="shared" si="13"/>
        <v>3351</v>
      </c>
      <c r="V45" s="67">
        <f t="shared" si="13"/>
        <v>6709</v>
      </c>
      <c r="W45" s="67">
        <f t="shared" si="13"/>
        <v>149</v>
      </c>
      <c r="X45" s="67">
        <f t="shared" si="13"/>
        <v>13801</v>
      </c>
      <c r="Y45" s="67">
        <f t="shared" si="13"/>
        <v>363</v>
      </c>
      <c r="Z45" s="67">
        <f t="shared" si="13"/>
        <v>246</v>
      </c>
      <c r="AA45" s="67">
        <f t="shared" si="13"/>
        <v>908</v>
      </c>
      <c r="AB45" s="67">
        <f t="shared" si="13"/>
        <v>576</v>
      </c>
      <c r="AC45" s="67">
        <f t="shared" si="13"/>
        <v>1022</v>
      </c>
      <c r="AD45" s="67">
        <f t="shared" si="13"/>
        <v>352</v>
      </c>
      <c r="AE45" s="67">
        <f t="shared" si="13"/>
        <v>1641</v>
      </c>
      <c r="AF45" s="67">
        <f t="shared" si="13"/>
        <v>484</v>
      </c>
      <c r="AG45" s="67">
        <f t="shared" si="13"/>
        <v>322</v>
      </c>
      <c r="AH45" s="67">
        <f t="shared" si="14"/>
        <v>0</v>
      </c>
      <c r="AI45" s="67">
        <f t="shared" si="14"/>
        <v>0</v>
      </c>
      <c r="AJ45" s="67">
        <f t="shared" si="14"/>
        <v>1503</v>
      </c>
      <c r="AK45" s="67">
        <f t="shared" si="14"/>
        <v>28076</v>
      </c>
      <c r="AL45" s="67">
        <f t="shared" si="14"/>
        <v>5552</v>
      </c>
      <c r="AM45" s="67">
        <f t="shared" si="14"/>
        <v>58</v>
      </c>
      <c r="AN45" s="67">
        <f t="shared" si="14"/>
        <v>289</v>
      </c>
      <c r="AO45" s="67">
        <f t="shared" si="14"/>
        <v>1338</v>
      </c>
      <c r="AP45" s="67">
        <f t="shared" si="14"/>
        <v>817</v>
      </c>
      <c r="AQ45" s="67">
        <f t="shared" si="14"/>
        <v>100</v>
      </c>
      <c r="AR45" s="67">
        <f t="shared" si="14"/>
        <v>15</v>
      </c>
      <c r="AS45" s="67">
        <f t="shared" si="14"/>
        <v>102704</v>
      </c>
      <c r="AT45" s="67">
        <f t="shared" si="14"/>
        <v>561843</v>
      </c>
      <c r="AU45" s="67">
        <f t="shared" si="14"/>
        <v>743</v>
      </c>
      <c r="AV45" s="67">
        <f t="shared" si="14"/>
        <v>746</v>
      </c>
      <c r="AW45" s="67">
        <f t="shared" si="14"/>
        <v>80</v>
      </c>
      <c r="AX45" s="67">
        <f t="shared" si="15"/>
        <v>74</v>
      </c>
      <c r="AY45" s="67">
        <f t="shared" si="15"/>
        <v>2</v>
      </c>
      <c r="AZ45" s="67">
        <f t="shared" si="15"/>
        <v>-3</v>
      </c>
      <c r="BA45" s="67">
        <f t="shared" si="15"/>
        <v>20</v>
      </c>
      <c r="BB45" s="67">
        <f t="shared" si="15"/>
        <v>1265</v>
      </c>
      <c r="BC45" s="67">
        <f t="shared" si="15"/>
        <v>829369</v>
      </c>
      <c r="BD45" s="54"/>
      <c r="BE45" s="55" t="s">
        <v>51</v>
      </c>
      <c r="BF45" s="68">
        <v>35001</v>
      </c>
      <c r="BG45" s="68">
        <v>32285</v>
      </c>
      <c r="BH45" s="68">
        <v>43</v>
      </c>
      <c r="BI45" s="68">
        <v>6</v>
      </c>
      <c r="BJ45" s="68">
        <v>514</v>
      </c>
      <c r="BK45" s="68">
        <v>281</v>
      </c>
      <c r="BL45" s="68">
        <v>2518</v>
      </c>
      <c r="BM45" s="68">
        <v>17</v>
      </c>
      <c r="BN45" s="68">
        <v>8</v>
      </c>
      <c r="BO45" s="68">
        <v>337</v>
      </c>
      <c r="BP45" s="68">
        <v>535</v>
      </c>
      <c r="BQ45" s="68">
        <v>764</v>
      </c>
      <c r="BR45" s="68">
        <v>2525</v>
      </c>
      <c r="BS45" s="68">
        <v>27</v>
      </c>
      <c r="BT45" s="68">
        <v>20947</v>
      </c>
      <c r="BU45" s="68">
        <v>53</v>
      </c>
      <c r="BV45" s="68">
        <v>2550</v>
      </c>
      <c r="BW45" s="68">
        <v>1182</v>
      </c>
      <c r="BX45" s="68">
        <v>6</v>
      </c>
      <c r="BY45" s="68">
        <v>2688</v>
      </c>
      <c r="BZ45" s="68">
        <v>6709</v>
      </c>
      <c r="CA45" s="68">
        <v>149</v>
      </c>
      <c r="CB45" s="68">
        <v>13801</v>
      </c>
      <c r="CC45" s="68">
        <v>363</v>
      </c>
      <c r="CD45" s="68">
        <v>0</v>
      </c>
      <c r="CE45" s="68">
        <v>908</v>
      </c>
      <c r="CF45" s="68">
        <v>576</v>
      </c>
      <c r="CG45" s="68">
        <v>1022</v>
      </c>
      <c r="CH45" s="68">
        <v>352</v>
      </c>
      <c r="CI45" s="68">
        <v>1641</v>
      </c>
      <c r="CJ45" s="68">
        <v>484</v>
      </c>
      <c r="CK45" s="68">
        <v>322</v>
      </c>
      <c r="CL45" s="68">
        <v>0</v>
      </c>
      <c r="CM45" s="68">
        <v>0</v>
      </c>
      <c r="CN45" s="68">
        <v>1503</v>
      </c>
      <c r="CO45" s="68">
        <v>27830</v>
      </c>
      <c r="CP45" s="68">
        <v>5552</v>
      </c>
      <c r="CQ45" s="68">
        <v>58</v>
      </c>
      <c r="CR45" s="68">
        <v>269</v>
      </c>
      <c r="CS45" s="68">
        <v>1338</v>
      </c>
      <c r="CT45" s="68">
        <v>817</v>
      </c>
      <c r="CU45" s="68">
        <v>100</v>
      </c>
      <c r="CV45" s="68">
        <v>15</v>
      </c>
      <c r="CW45" s="68">
        <v>88973</v>
      </c>
      <c r="CX45" s="68">
        <v>298853</v>
      </c>
      <c r="CY45" s="68">
        <v>743</v>
      </c>
      <c r="CZ45" s="68">
        <v>746</v>
      </c>
      <c r="DA45" s="68">
        <v>80</v>
      </c>
      <c r="DB45" s="68">
        <v>74</v>
      </c>
      <c r="DC45" s="68">
        <v>2</v>
      </c>
      <c r="DD45" s="68">
        <v>-3</v>
      </c>
      <c r="DE45" s="68">
        <v>20</v>
      </c>
      <c r="DF45" s="68">
        <v>1244</v>
      </c>
      <c r="DG45" s="68">
        <v>493997</v>
      </c>
      <c r="DH45" s="68"/>
      <c r="DI45" s="72" t="s">
        <v>51</v>
      </c>
      <c r="DJ45" s="70">
        <v>58236</v>
      </c>
      <c r="DK45" s="70">
        <v>128</v>
      </c>
      <c r="DL45" s="70">
        <v>204</v>
      </c>
      <c r="DM45" s="70">
        <v>193</v>
      </c>
      <c r="DN45" s="70">
        <v>190</v>
      </c>
      <c r="DO45" s="70">
        <v>325</v>
      </c>
      <c r="DP45" s="70">
        <v>1365</v>
      </c>
      <c r="DQ45" s="70">
        <v>306</v>
      </c>
      <c r="DR45" s="70">
        <v>48</v>
      </c>
      <c r="DS45" s="70">
        <v>482</v>
      </c>
      <c r="DT45" s="70">
        <v>5564</v>
      </c>
      <c r="DU45" s="70">
        <v>894</v>
      </c>
      <c r="DV45" s="70">
        <v>33</v>
      </c>
      <c r="DW45" s="70">
        <v>40</v>
      </c>
      <c r="DX45" s="70">
        <v>5571</v>
      </c>
      <c r="DY45" s="70">
        <v>305</v>
      </c>
      <c r="DZ45" s="70">
        <v>526</v>
      </c>
      <c r="EA45" s="70">
        <v>41435</v>
      </c>
      <c r="EB45" s="70">
        <v>92</v>
      </c>
      <c r="EC45" s="70">
        <v>663</v>
      </c>
      <c r="ED45" s="70">
        <v>0</v>
      </c>
      <c r="EE45" s="70">
        <v>0</v>
      </c>
      <c r="EF45" s="70">
        <v>0</v>
      </c>
      <c r="EG45" s="70">
        <v>0</v>
      </c>
      <c r="EH45" s="70">
        <v>246</v>
      </c>
      <c r="EI45" s="70">
        <v>0</v>
      </c>
      <c r="EJ45" s="70">
        <v>0</v>
      </c>
      <c r="EK45" s="70">
        <v>0</v>
      </c>
      <c r="EL45" s="70">
        <v>0</v>
      </c>
      <c r="EM45" s="70">
        <v>0</v>
      </c>
      <c r="EN45" s="70">
        <v>0</v>
      </c>
      <c r="EO45" s="70">
        <v>0</v>
      </c>
      <c r="EP45" s="70">
        <v>0</v>
      </c>
      <c r="EQ45" s="70">
        <v>0</v>
      </c>
      <c r="ER45" s="70">
        <v>0</v>
      </c>
      <c r="ES45" s="70">
        <v>246</v>
      </c>
      <c r="ET45" s="70">
        <v>0</v>
      </c>
      <c r="EU45" s="70">
        <v>0</v>
      </c>
      <c r="EV45" s="70">
        <v>20</v>
      </c>
      <c r="EW45" s="70">
        <v>0</v>
      </c>
      <c r="EX45" s="70">
        <v>0</v>
      </c>
      <c r="EY45" s="70">
        <v>0</v>
      </c>
      <c r="EZ45" s="70">
        <v>0</v>
      </c>
      <c r="FA45" s="70">
        <v>13731</v>
      </c>
      <c r="FB45" s="70">
        <v>262990</v>
      </c>
      <c r="FC45" s="70">
        <v>0</v>
      </c>
      <c r="FD45" s="70">
        <v>0</v>
      </c>
      <c r="FE45" s="70">
        <v>0</v>
      </c>
      <c r="FF45" s="70">
        <v>0</v>
      </c>
      <c r="FG45" s="70">
        <v>0</v>
      </c>
      <c r="FH45" s="70">
        <v>0</v>
      </c>
      <c r="FI45" s="70">
        <v>0</v>
      </c>
      <c r="FJ45" s="70">
        <v>21</v>
      </c>
      <c r="FK45" s="70">
        <v>335372</v>
      </c>
    </row>
    <row r="46" spans="1:210" x14ac:dyDescent="0.35">
      <c r="A46" s="348" t="s">
        <v>586</v>
      </c>
      <c r="B46" s="73">
        <f t="shared" ref="B46:BC46" si="16">B19+B21+B22</f>
        <v>36537965</v>
      </c>
      <c r="C46" s="73">
        <f t="shared" si="16"/>
        <v>653766</v>
      </c>
      <c r="D46" s="73">
        <f t="shared" si="16"/>
        <v>1205363</v>
      </c>
      <c r="E46" s="73">
        <f t="shared" si="16"/>
        <v>443153</v>
      </c>
      <c r="F46" s="73">
        <f t="shared" si="16"/>
        <v>456219</v>
      </c>
      <c r="G46" s="73">
        <f t="shared" si="16"/>
        <v>462010</v>
      </c>
      <c r="H46" s="73">
        <f t="shared" si="16"/>
        <v>3037155</v>
      </c>
      <c r="I46" s="73">
        <f t="shared" si="16"/>
        <v>700988</v>
      </c>
      <c r="J46" s="73">
        <f t="shared" si="16"/>
        <v>229394</v>
      </c>
      <c r="K46" s="73">
        <f t="shared" si="16"/>
        <v>1357768</v>
      </c>
      <c r="L46" s="73">
        <f t="shared" si="16"/>
        <v>1486795</v>
      </c>
      <c r="M46" s="73">
        <f t="shared" si="16"/>
        <v>1900032</v>
      </c>
      <c r="N46" s="73">
        <f t="shared" si="16"/>
        <v>666437</v>
      </c>
      <c r="O46" s="73">
        <f t="shared" si="16"/>
        <v>290615</v>
      </c>
      <c r="P46" s="73">
        <f t="shared" si="16"/>
        <v>3489277</v>
      </c>
      <c r="Q46" s="73">
        <f t="shared" si="16"/>
        <v>819836</v>
      </c>
      <c r="R46" s="73">
        <f t="shared" si="16"/>
        <v>1367518</v>
      </c>
      <c r="S46" s="73">
        <f t="shared" si="16"/>
        <v>17346278</v>
      </c>
      <c r="T46" s="73">
        <f t="shared" si="16"/>
        <v>142812</v>
      </c>
      <c r="U46" s="73">
        <f t="shared" si="16"/>
        <v>1136315</v>
      </c>
      <c r="V46" s="73">
        <f t="shared" si="16"/>
        <v>3236137</v>
      </c>
      <c r="W46" s="73">
        <f t="shared" si="16"/>
        <v>375279</v>
      </c>
      <c r="X46" s="73">
        <f t="shared" si="16"/>
        <v>5582686</v>
      </c>
      <c r="Y46" s="73">
        <f t="shared" si="16"/>
        <v>729174</v>
      </c>
      <c r="Z46" s="73">
        <f t="shared" si="16"/>
        <v>1418903</v>
      </c>
      <c r="AA46" s="73">
        <f t="shared" si="16"/>
        <v>186838</v>
      </c>
      <c r="AB46" s="73">
        <f t="shared" si="16"/>
        <v>96162</v>
      </c>
      <c r="AC46" s="73">
        <f t="shared" si="16"/>
        <v>21208</v>
      </c>
      <c r="AD46" s="73">
        <f t="shared" si="16"/>
        <v>346516</v>
      </c>
      <c r="AE46" s="73">
        <f t="shared" si="16"/>
        <v>782230</v>
      </c>
      <c r="AF46" s="73">
        <f t="shared" si="16"/>
        <v>228387</v>
      </c>
      <c r="AG46" s="73">
        <f t="shared" si="16"/>
        <v>145088</v>
      </c>
      <c r="AH46" s="73">
        <f t="shared" si="16"/>
        <v>82531</v>
      </c>
      <c r="AI46" s="73">
        <f t="shared" si="16"/>
        <v>79096</v>
      </c>
      <c r="AJ46" s="73">
        <f t="shared" si="16"/>
        <v>158844</v>
      </c>
      <c r="AK46" s="73">
        <f t="shared" si="16"/>
        <v>13469079</v>
      </c>
      <c r="AL46" s="73">
        <f t="shared" si="16"/>
        <v>337589</v>
      </c>
      <c r="AM46" s="73">
        <f t="shared" si="16"/>
        <v>91283</v>
      </c>
      <c r="AN46" s="73">
        <f t="shared" si="16"/>
        <v>86509</v>
      </c>
      <c r="AO46" s="73">
        <f t="shared" si="16"/>
        <v>1157543</v>
      </c>
      <c r="AP46" s="73">
        <f t="shared" si="16"/>
        <v>395585</v>
      </c>
      <c r="AQ46" s="73">
        <f t="shared" si="16"/>
        <v>759851</v>
      </c>
      <c r="AR46" s="73">
        <f t="shared" si="16"/>
        <v>153052</v>
      </c>
      <c r="AS46" s="73">
        <f t="shared" si="16"/>
        <v>4049960</v>
      </c>
      <c r="AT46" s="73">
        <f t="shared" si="16"/>
        <v>3886702</v>
      </c>
      <c r="AU46" s="73">
        <f t="shared" si="16"/>
        <v>397505</v>
      </c>
      <c r="AV46" s="73">
        <f t="shared" si="16"/>
        <v>713945</v>
      </c>
      <c r="AW46" s="73">
        <f t="shared" si="16"/>
        <v>149404</v>
      </c>
      <c r="AX46" s="73">
        <f t="shared" si="16"/>
        <v>1669165</v>
      </c>
      <c r="AY46" s="73">
        <f t="shared" si="16"/>
        <v>43221</v>
      </c>
      <c r="AZ46" s="73">
        <f t="shared" si="16"/>
        <v>14112</v>
      </c>
      <c r="BA46" s="73">
        <f t="shared" si="16"/>
        <v>37452</v>
      </c>
      <c r="BB46" s="73">
        <f t="shared" si="16"/>
        <v>215263</v>
      </c>
      <c r="BC46" s="73">
        <f t="shared" si="16"/>
        <v>64818951</v>
      </c>
      <c r="BD46" s="54"/>
      <c r="BE46" s="74" t="s">
        <v>52</v>
      </c>
      <c r="BF46" s="73">
        <f t="shared" ref="BF46:DG46" si="17">BF19+BF21+BF22</f>
        <v>22070028</v>
      </c>
      <c r="BG46" s="73">
        <f t="shared" si="17"/>
        <v>598584</v>
      </c>
      <c r="BH46" s="73">
        <f t="shared" si="17"/>
        <v>954827</v>
      </c>
      <c r="BI46" s="73">
        <f t="shared" si="17"/>
        <v>353843</v>
      </c>
      <c r="BJ46" s="73">
        <f t="shared" si="17"/>
        <v>365287</v>
      </c>
      <c r="BK46" s="73">
        <f t="shared" si="17"/>
        <v>404393</v>
      </c>
      <c r="BL46" s="73">
        <f t="shared" si="17"/>
        <v>2287262</v>
      </c>
      <c r="BM46" s="73">
        <f t="shared" si="17"/>
        <v>516941</v>
      </c>
      <c r="BN46" s="73">
        <f t="shared" si="17"/>
        <v>108335</v>
      </c>
      <c r="BO46" s="73">
        <f t="shared" si="17"/>
        <v>932773</v>
      </c>
      <c r="BP46" s="73">
        <f t="shared" si="17"/>
        <v>1086400</v>
      </c>
      <c r="BQ46" s="73">
        <f t="shared" si="17"/>
        <v>1425004</v>
      </c>
      <c r="BR46" s="73">
        <f t="shared" si="17"/>
        <v>607081</v>
      </c>
      <c r="BS46" s="73">
        <f t="shared" si="17"/>
        <v>231640</v>
      </c>
      <c r="BT46" s="73">
        <f t="shared" si="17"/>
        <v>2592357</v>
      </c>
      <c r="BU46" s="73">
        <f t="shared" si="17"/>
        <v>617337</v>
      </c>
      <c r="BV46" s="73">
        <f t="shared" si="17"/>
        <v>1029649</v>
      </c>
      <c r="BW46" s="73">
        <f t="shared" si="17"/>
        <v>7578816</v>
      </c>
      <c r="BX46" s="73">
        <f t="shared" si="17"/>
        <v>121365</v>
      </c>
      <c r="BY46" s="73">
        <f t="shared" si="17"/>
        <v>856718</v>
      </c>
      <c r="BZ46" s="73">
        <f t="shared" si="17"/>
        <v>3236137</v>
      </c>
      <c r="CA46" s="73">
        <f t="shared" si="17"/>
        <v>375046</v>
      </c>
      <c r="CB46" s="73">
        <f t="shared" si="17"/>
        <v>5571198</v>
      </c>
      <c r="CC46" s="73">
        <f t="shared" si="17"/>
        <v>694925</v>
      </c>
      <c r="CD46" s="73">
        <f t="shared" si="17"/>
        <v>412739</v>
      </c>
      <c r="CE46" s="73">
        <f t="shared" si="17"/>
        <v>175891</v>
      </c>
      <c r="CF46" s="73">
        <f t="shared" si="17"/>
        <v>91556</v>
      </c>
      <c r="CG46" s="73">
        <f t="shared" si="17"/>
        <v>15631</v>
      </c>
      <c r="CH46" s="73">
        <f t="shared" si="17"/>
        <v>346516</v>
      </c>
      <c r="CI46" s="73">
        <f t="shared" si="17"/>
        <v>775838</v>
      </c>
      <c r="CJ46" s="73">
        <f t="shared" si="17"/>
        <v>223296</v>
      </c>
      <c r="CK46" s="73">
        <f t="shared" si="17"/>
        <v>145088</v>
      </c>
      <c r="CL46" s="73">
        <f t="shared" si="17"/>
        <v>79426</v>
      </c>
      <c r="CM46" s="73">
        <f t="shared" si="17"/>
        <v>79096</v>
      </c>
      <c r="CN46" s="73">
        <f t="shared" si="17"/>
        <v>157123</v>
      </c>
      <c r="CO46" s="73">
        <f t="shared" si="17"/>
        <v>12379506</v>
      </c>
      <c r="CP46" s="73">
        <f t="shared" si="17"/>
        <v>326040</v>
      </c>
      <c r="CQ46" s="73">
        <f t="shared" si="17"/>
        <v>91001</v>
      </c>
      <c r="CR46" s="73">
        <f t="shared" si="17"/>
        <v>85370</v>
      </c>
      <c r="CS46" s="73">
        <f t="shared" si="17"/>
        <v>1157543</v>
      </c>
      <c r="CT46" s="73">
        <f t="shared" si="17"/>
        <v>395585</v>
      </c>
      <c r="CU46" s="73">
        <f t="shared" si="17"/>
        <v>704370</v>
      </c>
      <c r="CV46" s="73">
        <f t="shared" si="17"/>
        <v>152270</v>
      </c>
      <c r="CW46" s="73">
        <f t="shared" si="17"/>
        <v>3502038</v>
      </c>
      <c r="CX46" s="73">
        <f t="shared" si="17"/>
        <v>2221801</v>
      </c>
      <c r="CY46" s="73">
        <f t="shared" si="17"/>
        <v>387672</v>
      </c>
      <c r="CZ46" s="73">
        <f t="shared" si="17"/>
        <v>503200</v>
      </c>
      <c r="DA46" s="73">
        <f t="shared" si="17"/>
        <v>36601</v>
      </c>
      <c r="DB46" s="73">
        <f t="shared" si="17"/>
        <v>932464</v>
      </c>
      <c r="DC46" s="73">
        <f t="shared" si="17"/>
        <v>40293</v>
      </c>
      <c r="DD46" s="73">
        <f t="shared" si="17"/>
        <v>14112</v>
      </c>
      <c r="DE46" s="73">
        <f t="shared" si="17"/>
        <v>35958</v>
      </c>
      <c r="DF46" s="73">
        <f t="shared" si="17"/>
        <v>203389</v>
      </c>
      <c r="DG46" s="73">
        <f t="shared" si="17"/>
        <v>45837825</v>
      </c>
      <c r="DH46" s="73"/>
      <c r="DI46" s="74" t="s">
        <v>52</v>
      </c>
      <c r="DJ46" s="73">
        <f t="shared" ref="DJ46:FK46" si="18">DJ19+DJ21+DJ22</f>
        <v>14467937</v>
      </c>
      <c r="DK46" s="73">
        <f t="shared" si="18"/>
        <v>55182</v>
      </c>
      <c r="DL46" s="73">
        <f t="shared" si="18"/>
        <v>250536</v>
      </c>
      <c r="DM46" s="73">
        <f t="shared" si="18"/>
        <v>89310</v>
      </c>
      <c r="DN46" s="73">
        <f t="shared" si="18"/>
        <v>90932</v>
      </c>
      <c r="DO46" s="73">
        <f t="shared" si="18"/>
        <v>57617</v>
      </c>
      <c r="DP46" s="73">
        <f t="shared" si="18"/>
        <v>749893</v>
      </c>
      <c r="DQ46" s="73">
        <f t="shared" si="18"/>
        <v>184047</v>
      </c>
      <c r="DR46" s="73">
        <f t="shared" si="18"/>
        <v>121059</v>
      </c>
      <c r="DS46" s="73">
        <f t="shared" si="18"/>
        <v>424995</v>
      </c>
      <c r="DT46" s="73">
        <f t="shared" si="18"/>
        <v>400395</v>
      </c>
      <c r="DU46" s="73">
        <f t="shared" si="18"/>
        <v>475028</v>
      </c>
      <c r="DV46" s="73">
        <f t="shared" si="18"/>
        <v>59356</v>
      </c>
      <c r="DW46" s="73">
        <f t="shared" si="18"/>
        <v>58975</v>
      </c>
      <c r="DX46" s="73">
        <f t="shared" si="18"/>
        <v>896920</v>
      </c>
      <c r="DY46" s="73">
        <f t="shared" si="18"/>
        <v>202499</v>
      </c>
      <c r="DZ46" s="73">
        <f t="shared" si="18"/>
        <v>337869</v>
      </c>
      <c r="EA46" s="73">
        <f t="shared" si="18"/>
        <v>9767462</v>
      </c>
      <c r="EB46" s="73">
        <f t="shared" si="18"/>
        <v>21447</v>
      </c>
      <c r="EC46" s="73">
        <f t="shared" si="18"/>
        <v>279597</v>
      </c>
      <c r="ED46" s="73">
        <f t="shared" si="18"/>
        <v>0</v>
      </c>
      <c r="EE46" s="73">
        <f t="shared" si="18"/>
        <v>233</v>
      </c>
      <c r="EF46" s="73">
        <f t="shared" si="18"/>
        <v>11488</v>
      </c>
      <c r="EG46" s="73">
        <f t="shared" si="18"/>
        <v>34249</v>
      </c>
      <c r="EH46" s="73">
        <f t="shared" si="18"/>
        <v>1006164</v>
      </c>
      <c r="EI46" s="73">
        <f t="shared" si="18"/>
        <v>10947</v>
      </c>
      <c r="EJ46" s="73">
        <f t="shared" si="18"/>
        <v>4606</v>
      </c>
      <c r="EK46" s="73">
        <f t="shared" si="18"/>
        <v>5577</v>
      </c>
      <c r="EL46" s="73">
        <f t="shared" si="18"/>
        <v>0</v>
      </c>
      <c r="EM46" s="73">
        <f t="shared" si="18"/>
        <v>6392</v>
      </c>
      <c r="EN46" s="73">
        <f t="shared" si="18"/>
        <v>5091</v>
      </c>
      <c r="EO46" s="73">
        <f t="shared" si="18"/>
        <v>0</v>
      </c>
      <c r="EP46" s="73">
        <f t="shared" si="18"/>
        <v>3105</v>
      </c>
      <c r="EQ46" s="73">
        <f t="shared" si="18"/>
        <v>0</v>
      </c>
      <c r="ER46" s="73">
        <f t="shared" si="18"/>
        <v>1721</v>
      </c>
      <c r="ES46" s="73">
        <f t="shared" si="18"/>
        <v>1089573</v>
      </c>
      <c r="ET46" s="73">
        <f t="shared" si="18"/>
        <v>11549</v>
      </c>
      <c r="EU46" s="73">
        <f t="shared" si="18"/>
        <v>282</v>
      </c>
      <c r="EV46" s="73">
        <f t="shared" si="18"/>
        <v>1139</v>
      </c>
      <c r="EW46" s="73">
        <f t="shared" si="18"/>
        <v>0</v>
      </c>
      <c r="EX46" s="73">
        <f t="shared" si="18"/>
        <v>0</v>
      </c>
      <c r="EY46" s="73">
        <f t="shared" si="18"/>
        <v>55481</v>
      </c>
      <c r="EZ46" s="73">
        <f t="shared" si="18"/>
        <v>782</v>
      </c>
      <c r="FA46" s="73">
        <f t="shared" si="18"/>
        <v>547922</v>
      </c>
      <c r="FB46" s="73">
        <f t="shared" si="18"/>
        <v>1664901</v>
      </c>
      <c r="FC46" s="73">
        <f t="shared" si="18"/>
        <v>9833</v>
      </c>
      <c r="FD46" s="73">
        <f t="shared" si="18"/>
        <v>210745</v>
      </c>
      <c r="FE46" s="73">
        <f t="shared" si="18"/>
        <v>112803</v>
      </c>
      <c r="FF46" s="73">
        <f t="shared" si="18"/>
        <v>736701</v>
      </c>
      <c r="FG46" s="73">
        <f t="shared" si="18"/>
        <v>2928</v>
      </c>
      <c r="FH46" s="73">
        <f t="shared" si="18"/>
        <v>0</v>
      </c>
      <c r="FI46" s="73">
        <f t="shared" si="18"/>
        <v>1494</v>
      </c>
      <c r="FJ46" s="73">
        <f t="shared" si="18"/>
        <v>11874</v>
      </c>
      <c r="FK46" s="73">
        <f t="shared" si="18"/>
        <v>18981126</v>
      </c>
      <c r="FL46" s="54"/>
      <c r="FM46" s="54"/>
      <c r="FN46" s="54"/>
      <c r="FO46" s="54"/>
      <c r="FP46" s="54"/>
      <c r="FQ46" s="54"/>
      <c r="FR46" s="54"/>
      <c r="FS46" s="54"/>
      <c r="FT46" s="54"/>
      <c r="FU46" s="54"/>
      <c r="FV46" s="54"/>
      <c r="FW46" s="54"/>
      <c r="FX46" s="54"/>
      <c r="FY46" s="54"/>
      <c r="FZ46" s="54"/>
      <c r="GA46" s="54"/>
      <c r="GB46" s="54"/>
      <c r="GC46" s="54"/>
      <c r="GD46" s="54"/>
      <c r="GE46" s="54"/>
      <c r="GF46" s="54"/>
      <c r="GG46" s="54"/>
      <c r="GH46" s="54"/>
      <c r="GI46" s="54"/>
      <c r="GJ46" s="54"/>
      <c r="GK46" s="54"/>
      <c r="GL46" s="54"/>
      <c r="GM46" s="54"/>
      <c r="GN46" s="54"/>
      <c r="GO46" s="54"/>
      <c r="GP46" s="54"/>
      <c r="GQ46" s="54"/>
      <c r="GR46" s="54"/>
      <c r="GS46" s="54"/>
      <c r="GT46" s="54"/>
      <c r="GU46" s="54"/>
      <c r="GV46" s="54"/>
      <c r="GW46" s="54"/>
      <c r="GX46" s="54"/>
      <c r="GY46" s="54"/>
      <c r="GZ46" s="54"/>
      <c r="HA46" s="54"/>
      <c r="HB46" s="54"/>
    </row>
    <row r="47" spans="1:210" x14ac:dyDescent="0.35">
      <c r="A47" s="58" t="s">
        <v>587</v>
      </c>
      <c r="B47" s="73">
        <f t="shared" ref="B47:BC47" si="19">B41+B43+B44+B45</f>
        <v>16542958</v>
      </c>
      <c r="C47" s="73">
        <f t="shared" si="19"/>
        <v>129129</v>
      </c>
      <c r="D47" s="73">
        <f t="shared" si="19"/>
        <v>313735</v>
      </c>
      <c r="E47" s="73">
        <f t="shared" si="19"/>
        <v>105628</v>
      </c>
      <c r="F47" s="73">
        <f t="shared" si="19"/>
        <v>114019</v>
      </c>
      <c r="G47" s="73">
        <f t="shared" si="19"/>
        <v>129727</v>
      </c>
      <c r="H47" s="73">
        <f t="shared" si="19"/>
        <v>1186025</v>
      </c>
      <c r="I47" s="73">
        <f t="shared" si="19"/>
        <v>246966</v>
      </c>
      <c r="J47" s="73">
        <f t="shared" si="19"/>
        <v>138585</v>
      </c>
      <c r="K47" s="73">
        <f t="shared" si="19"/>
        <v>500186</v>
      </c>
      <c r="L47" s="73">
        <f t="shared" si="19"/>
        <v>432269</v>
      </c>
      <c r="M47" s="73">
        <f t="shared" si="19"/>
        <v>706262</v>
      </c>
      <c r="N47" s="73">
        <f t="shared" si="19"/>
        <v>101098</v>
      </c>
      <c r="O47" s="73">
        <f t="shared" si="19"/>
        <v>70480</v>
      </c>
      <c r="P47" s="73">
        <f t="shared" si="19"/>
        <v>1164402</v>
      </c>
      <c r="Q47" s="73">
        <f t="shared" si="19"/>
        <v>327045</v>
      </c>
      <c r="R47" s="73">
        <f t="shared" si="19"/>
        <v>457252</v>
      </c>
      <c r="S47" s="73">
        <f t="shared" si="19"/>
        <v>10009707</v>
      </c>
      <c r="T47" s="73">
        <f t="shared" si="19"/>
        <v>64032</v>
      </c>
      <c r="U47" s="73">
        <f t="shared" si="19"/>
        <v>475540</v>
      </c>
      <c r="V47" s="73">
        <f t="shared" si="19"/>
        <v>281236</v>
      </c>
      <c r="W47" s="73">
        <f t="shared" si="19"/>
        <v>9543</v>
      </c>
      <c r="X47" s="73">
        <f t="shared" si="19"/>
        <v>317248</v>
      </c>
      <c r="Y47" s="73">
        <f t="shared" si="19"/>
        <v>63732</v>
      </c>
      <c r="Z47" s="73">
        <f t="shared" si="19"/>
        <v>1098369</v>
      </c>
      <c r="AA47" s="73">
        <f t="shared" si="19"/>
        <v>54828</v>
      </c>
      <c r="AB47" s="73">
        <f t="shared" si="19"/>
        <v>25001</v>
      </c>
      <c r="AC47" s="73">
        <f t="shared" si="19"/>
        <v>9225</v>
      </c>
      <c r="AD47" s="73">
        <f t="shared" si="19"/>
        <v>23051</v>
      </c>
      <c r="AE47" s="73">
        <f t="shared" si="19"/>
        <v>126590</v>
      </c>
      <c r="AF47" s="73">
        <f t="shared" si="19"/>
        <v>43867</v>
      </c>
      <c r="AG47" s="73">
        <f t="shared" si="19"/>
        <v>16562</v>
      </c>
      <c r="AH47" s="73">
        <f t="shared" si="19"/>
        <v>8439</v>
      </c>
      <c r="AI47" s="73">
        <f t="shared" si="19"/>
        <v>6200</v>
      </c>
      <c r="AJ47" s="73">
        <f t="shared" si="19"/>
        <v>12984</v>
      </c>
      <c r="AK47" s="73">
        <f t="shared" si="19"/>
        <v>2096875</v>
      </c>
      <c r="AL47" s="73">
        <f t="shared" si="19"/>
        <v>78997</v>
      </c>
      <c r="AM47" s="73">
        <f t="shared" si="19"/>
        <v>87789</v>
      </c>
      <c r="AN47" s="73">
        <f t="shared" si="19"/>
        <v>28554</v>
      </c>
      <c r="AO47" s="73">
        <f t="shared" si="19"/>
        <v>260913</v>
      </c>
      <c r="AP47" s="73">
        <f t="shared" si="19"/>
        <v>132944</v>
      </c>
      <c r="AQ47" s="73">
        <f t="shared" si="19"/>
        <v>316734</v>
      </c>
      <c r="AR47" s="73">
        <f t="shared" si="19"/>
        <v>152379</v>
      </c>
      <c r="AS47" s="73">
        <f t="shared" si="19"/>
        <v>4327841</v>
      </c>
      <c r="AT47" s="73">
        <f t="shared" si="19"/>
        <v>3380049</v>
      </c>
      <c r="AU47" s="73">
        <f t="shared" si="19"/>
        <v>85319</v>
      </c>
      <c r="AV47" s="73">
        <f t="shared" si="19"/>
        <v>909030</v>
      </c>
      <c r="AW47" s="73">
        <f t="shared" si="19"/>
        <v>153268</v>
      </c>
      <c r="AX47" s="73">
        <f t="shared" si="19"/>
        <v>1136523</v>
      </c>
      <c r="AY47" s="73">
        <f t="shared" si="19"/>
        <v>50800</v>
      </c>
      <c r="AZ47" s="73">
        <f t="shared" si="19"/>
        <v>19084</v>
      </c>
      <c r="BA47" s="73">
        <f t="shared" si="19"/>
        <v>83703</v>
      </c>
      <c r="BB47" s="73">
        <f t="shared" si="19"/>
        <v>1259160</v>
      </c>
      <c r="BC47" s="73">
        <f t="shared" si="19"/>
        <v>31232049</v>
      </c>
      <c r="BD47" s="54"/>
      <c r="BE47" s="74" t="s">
        <v>53</v>
      </c>
      <c r="BF47" s="73">
        <f t="shared" ref="BF47:DG47" si="20">BF41+BF43+BF44+BF45</f>
        <v>2083069</v>
      </c>
      <c r="BG47" s="73">
        <f t="shared" si="20"/>
        <v>65603</v>
      </c>
      <c r="BH47" s="73">
        <f t="shared" si="20"/>
        <v>66431</v>
      </c>
      <c r="BI47" s="73">
        <f t="shared" si="20"/>
        <v>19127</v>
      </c>
      <c r="BJ47" s="73">
        <f t="shared" si="20"/>
        <v>23335</v>
      </c>
      <c r="BK47" s="73">
        <f t="shared" si="20"/>
        <v>74782</v>
      </c>
      <c r="BL47" s="73">
        <f t="shared" si="20"/>
        <v>423322</v>
      </c>
      <c r="BM47" s="73">
        <f t="shared" si="20"/>
        <v>52227</v>
      </c>
      <c r="BN47" s="73">
        <f t="shared" si="20"/>
        <v>4537</v>
      </c>
      <c r="BO47" s="73">
        <f t="shared" si="20"/>
        <v>66091</v>
      </c>
      <c r="BP47" s="73">
        <f t="shared" si="20"/>
        <v>49938</v>
      </c>
      <c r="BQ47" s="73">
        <f t="shared" si="20"/>
        <v>233644</v>
      </c>
      <c r="BR47" s="73">
        <f t="shared" si="20"/>
        <v>43060</v>
      </c>
      <c r="BS47" s="73">
        <f t="shared" si="20"/>
        <v>12163</v>
      </c>
      <c r="BT47" s="73">
        <f t="shared" si="20"/>
        <v>289275</v>
      </c>
      <c r="BU47" s="73">
        <f t="shared" si="20"/>
        <v>123375</v>
      </c>
      <c r="BV47" s="73">
        <f t="shared" si="20"/>
        <v>130032</v>
      </c>
      <c r="BW47" s="73">
        <f t="shared" si="20"/>
        <v>236390</v>
      </c>
      <c r="BX47" s="73">
        <f t="shared" si="20"/>
        <v>42573</v>
      </c>
      <c r="BY47" s="73">
        <f t="shared" si="20"/>
        <v>192767</v>
      </c>
      <c r="BZ47" s="73">
        <f t="shared" si="20"/>
        <v>281236</v>
      </c>
      <c r="CA47" s="73">
        <f t="shared" si="20"/>
        <v>9397</v>
      </c>
      <c r="CB47" s="73">
        <f t="shared" si="20"/>
        <v>305549</v>
      </c>
      <c r="CC47" s="73">
        <f t="shared" si="20"/>
        <v>29845</v>
      </c>
      <c r="CD47" s="73">
        <f t="shared" si="20"/>
        <v>35139</v>
      </c>
      <c r="CE47" s="73">
        <f t="shared" si="20"/>
        <v>44075</v>
      </c>
      <c r="CF47" s="73">
        <f t="shared" si="20"/>
        <v>20336</v>
      </c>
      <c r="CG47" s="73">
        <f t="shared" si="20"/>
        <v>3291</v>
      </c>
      <c r="CH47" s="73">
        <f t="shared" si="20"/>
        <v>23051</v>
      </c>
      <c r="CI47" s="73">
        <f t="shared" si="20"/>
        <v>120878</v>
      </c>
      <c r="CJ47" s="73">
        <f t="shared" si="20"/>
        <v>38697</v>
      </c>
      <c r="CK47" s="73">
        <f t="shared" si="20"/>
        <v>16562</v>
      </c>
      <c r="CL47" s="73">
        <f t="shared" si="20"/>
        <v>5345</v>
      </c>
      <c r="CM47" s="73">
        <f t="shared" si="20"/>
        <v>6200</v>
      </c>
      <c r="CN47" s="73">
        <f t="shared" si="20"/>
        <v>11525</v>
      </c>
      <c r="CO47" s="73">
        <f t="shared" si="20"/>
        <v>951126</v>
      </c>
      <c r="CP47" s="73">
        <f t="shared" si="20"/>
        <v>73206</v>
      </c>
      <c r="CQ47" s="73">
        <f t="shared" si="20"/>
        <v>87340</v>
      </c>
      <c r="CR47" s="73">
        <f t="shared" si="20"/>
        <v>27383</v>
      </c>
      <c r="CS47" s="73">
        <f t="shared" si="20"/>
        <v>260913</v>
      </c>
      <c r="CT47" s="73">
        <f t="shared" si="20"/>
        <v>132944</v>
      </c>
      <c r="CU47" s="73">
        <f t="shared" si="20"/>
        <v>260551</v>
      </c>
      <c r="CV47" s="73">
        <f t="shared" si="20"/>
        <v>151620</v>
      </c>
      <c r="CW47" s="73">
        <f t="shared" si="20"/>
        <v>3781672</v>
      </c>
      <c r="CX47" s="73">
        <f t="shared" si="20"/>
        <v>1754781</v>
      </c>
      <c r="CY47" s="73">
        <f t="shared" si="20"/>
        <v>75295</v>
      </c>
      <c r="CZ47" s="73">
        <f t="shared" si="20"/>
        <v>612544</v>
      </c>
      <c r="DA47" s="73">
        <f t="shared" si="20"/>
        <v>32801</v>
      </c>
      <c r="DB47" s="73">
        <f t="shared" si="20"/>
        <v>471141</v>
      </c>
      <c r="DC47" s="73">
        <f t="shared" si="20"/>
        <v>45444</v>
      </c>
      <c r="DD47" s="73">
        <f t="shared" si="20"/>
        <v>19084</v>
      </c>
      <c r="DE47" s="73">
        <f t="shared" si="20"/>
        <v>82615</v>
      </c>
      <c r="DF47" s="73">
        <f t="shared" si="20"/>
        <v>1247320</v>
      </c>
      <c r="DG47" s="73">
        <f t="shared" si="20"/>
        <v>12216452</v>
      </c>
      <c r="DH47" s="73"/>
      <c r="DI47" s="74" t="s">
        <v>53</v>
      </c>
      <c r="DJ47" s="73">
        <f t="shared" ref="DJ47:FK47" si="21">DJ41+DJ43+DJ44+DJ45</f>
        <v>14459889</v>
      </c>
      <c r="DK47" s="73">
        <f t="shared" si="21"/>
        <v>63526</v>
      </c>
      <c r="DL47" s="73">
        <f t="shared" si="21"/>
        <v>247304</v>
      </c>
      <c r="DM47" s="73">
        <f t="shared" si="21"/>
        <v>86501</v>
      </c>
      <c r="DN47" s="73">
        <f t="shared" si="21"/>
        <v>90684</v>
      </c>
      <c r="DO47" s="73">
        <f t="shared" si="21"/>
        <v>54945</v>
      </c>
      <c r="DP47" s="73">
        <f t="shared" si="21"/>
        <v>762703</v>
      </c>
      <c r="DQ47" s="73">
        <f t="shared" si="21"/>
        <v>194739</v>
      </c>
      <c r="DR47" s="73">
        <f t="shared" si="21"/>
        <v>134048</v>
      </c>
      <c r="DS47" s="73">
        <f t="shared" si="21"/>
        <v>434095</v>
      </c>
      <c r="DT47" s="73">
        <f t="shared" si="21"/>
        <v>382331</v>
      </c>
      <c r="DU47" s="73">
        <f t="shared" si="21"/>
        <v>472618</v>
      </c>
      <c r="DV47" s="73">
        <f t="shared" si="21"/>
        <v>58038</v>
      </c>
      <c r="DW47" s="73">
        <f t="shared" si="21"/>
        <v>58317</v>
      </c>
      <c r="DX47" s="73">
        <f t="shared" si="21"/>
        <v>875127</v>
      </c>
      <c r="DY47" s="73">
        <f t="shared" si="21"/>
        <v>203670</v>
      </c>
      <c r="DZ47" s="73">
        <f t="shared" si="21"/>
        <v>327220</v>
      </c>
      <c r="EA47" s="73">
        <f t="shared" si="21"/>
        <v>9773317</v>
      </c>
      <c r="EB47" s="73">
        <f t="shared" si="21"/>
        <v>21459</v>
      </c>
      <c r="EC47" s="73">
        <f t="shared" si="21"/>
        <v>282773</v>
      </c>
      <c r="ED47" s="73">
        <f t="shared" si="21"/>
        <v>0</v>
      </c>
      <c r="EE47" s="73">
        <f t="shared" si="21"/>
        <v>146</v>
      </c>
      <c r="EF47" s="73">
        <f t="shared" si="21"/>
        <v>11699</v>
      </c>
      <c r="EG47" s="73">
        <f t="shared" si="21"/>
        <v>33887</v>
      </c>
      <c r="EH47" s="73">
        <f t="shared" si="21"/>
        <v>1063230</v>
      </c>
      <c r="EI47" s="73">
        <f t="shared" si="21"/>
        <v>10753</v>
      </c>
      <c r="EJ47" s="73">
        <f t="shared" si="21"/>
        <v>4665</v>
      </c>
      <c r="EK47" s="73">
        <f t="shared" si="21"/>
        <v>5934</v>
      </c>
      <c r="EL47" s="73">
        <f t="shared" si="21"/>
        <v>0</v>
      </c>
      <c r="EM47" s="73">
        <f t="shared" si="21"/>
        <v>5712</v>
      </c>
      <c r="EN47" s="73">
        <f t="shared" si="21"/>
        <v>5170</v>
      </c>
      <c r="EO47" s="73">
        <f t="shared" si="21"/>
        <v>0</v>
      </c>
      <c r="EP47" s="73">
        <f t="shared" si="21"/>
        <v>3094</v>
      </c>
      <c r="EQ47" s="73">
        <f t="shared" si="21"/>
        <v>0</v>
      </c>
      <c r="ER47" s="73">
        <f t="shared" si="21"/>
        <v>1459</v>
      </c>
      <c r="ES47" s="73">
        <f t="shared" si="21"/>
        <v>1145749</v>
      </c>
      <c r="ET47" s="73">
        <f t="shared" si="21"/>
        <v>5791</v>
      </c>
      <c r="EU47" s="73">
        <f t="shared" si="21"/>
        <v>449</v>
      </c>
      <c r="EV47" s="73">
        <f t="shared" si="21"/>
        <v>1171</v>
      </c>
      <c r="EW47" s="73">
        <f t="shared" si="21"/>
        <v>0</v>
      </c>
      <c r="EX47" s="73">
        <f t="shared" si="21"/>
        <v>0</v>
      </c>
      <c r="EY47" s="73">
        <f t="shared" si="21"/>
        <v>56183</v>
      </c>
      <c r="EZ47" s="73">
        <f t="shared" si="21"/>
        <v>759</v>
      </c>
      <c r="FA47" s="73">
        <f t="shared" si="21"/>
        <v>546169</v>
      </c>
      <c r="FB47" s="73">
        <f t="shared" si="21"/>
        <v>1625268</v>
      </c>
      <c r="FC47" s="73">
        <f t="shared" si="21"/>
        <v>10024</v>
      </c>
      <c r="FD47" s="73">
        <f t="shared" si="21"/>
        <v>296486</v>
      </c>
      <c r="FE47" s="73">
        <f t="shared" si="21"/>
        <v>120467</v>
      </c>
      <c r="FF47" s="73">
        <f t="shared" si="21"/>
        <v>665382</v>
      </c>
      <c r="FG47" s="73">
        <f t="shared" si="21"/>
        <v>5356</v>
      </c>
      <c r="FH47" s="73">
        <f t="shared" si="21"/>
        <v>0</v>
      </c>
      <c r="FI47" s="73">
        <f t="shared" si="21"/>
        <v>1088</v>
      </c>
      <c r="FJ47" s="73">
        <f t="shared" si="21"/>
        <v>11840</v>
      </c>
      <c r="FK47" s="73">
        <f t="shared" si="21"/>
        <v>19015597</v>
      </c>
      <c r="FL47" s="54"/>
      <c r="FM47" s="54"/>
      <c r="FN47" s="54"/>
      <c r="FO47" s="54"/>
      <c r="FP47" s="54"/>
      <c r="FQ47" s="54"/>
      <c r="FR47" s="54"/>
      <c r="FS47" s="54"/>
      <c r="FT47" s="54"/>
      <c r="FU47" s="54"/>
      <c r="FV47" s="54"/>
      <c r="FW47" s="54"/>
      <c r="FX47" s="54"/>
      <c r="FY47" s="54"/>
      <c r="FZ47" s="54"/>
      <c r="GA47" s="54"/>
      <c r="GB47" s="54"/>
      <c r="GC47" s="54"/>
      <c r="GD47" s="54"/>
      <c r="GE47" s="54"/>
      <c r="GF47" s="54"/>
      <c r="GG47" s="54"/>
      <c r="GH47" s="54"/>
      <c r="GI47" s="54"/>
      <c r="GJ47" s="54"/>
      <c r="GK47" s="54"/>
      <c r="GL47" s="54"/>
      <c r="GM47" s="54"/>
      <c r="GN47" s="54"/>
      <c r="GO47" s="54"/>
      <c r="GP47" s="54"/>
      <c r="GQ47" s="54"/>
      <c r="GR47" s="54"/>
      <c r="GS47" s="54"/>
      <c r="GT47" s="54"/>
      <c r="GU47" s="54"/>
      <c r="GV47" s="54"/>
      <c r="GW47" s="54"/>
      <c r="GX47" s="54"/>
      <c r="GY47" s="54"/>
      <c r="GZ47" s="54"/>
      <c r="HA47" s="54"/>
      <c r="HB47" s="54"/>
    </row>
    <row r="48" spans="1:210" x14ac:dyDescent="0.35">
      <c r="A48" s="58" t="s">
        <v>588</v>
      </c>
      <c r="B48" s="73">
        <f t="shared" ref="B48:BC48" si="22">B46-B47</f>
        <v>19995007</v>
      </c>
      <c r="C48" s="73">
        <f t="shared" si="22"/>
        <v>524637</v>
      </c>
      <c r="D48" s="73">
        <f t="shared" si="22"/>
        <v>891628</v>
      </c>
      <c r="E48" s="73">
        <f t="shared" si="22"/>
        <v>337525</v>
      </c>
      <c r="F48" s="73">
        <f t="shared" si="22"/>
        <v>342200</v>
      </c>
      <c r="G48" s="73">
        <f t="shared" si="22"/>
        <v>332283</v>
      </c>
      <c r="H48" s="73">
        <f t="shared" si="22"/>
        <v>1851130</v>
      </c>
      <c r="I48" s="73">
        <f t="shared" si="22"/>
        <v>454022</v>
      </c>
      <c r="J48" s="73">
        <f t="shared" si="22"/>
        <v>90809</v>
      </c>
      <c r="K48" s="73">
        <f t="shared" si="22"/>
        <v>857582</v>
      </c>
      <c r="L48" s="73">
        <f t="shared" si="22"/>
        <v>1054526</v>
      </c>
      <c r="M48" s="73">
        <f t="shared" si="22"/>
        <v>1193770</v>
      </c>
      <c r="N48" s="73">
        <f t="shared" si="22"/>
        <v>565339</v>
      </c>
      <c r="O48" s="73">
        <f t="shared" si="22"/>
        <v>220135</v>
      </c>
      <c r="P48" s="73">
        <f t="shared" si="22"/>
        <v>2324875</v>
      </c>
      <c r="Q48" s="73">
        <f t="shared" si="22"/>
        <v>492791</v>
      </c>
      <c r="R48" s="73">
        <f t="shared" si="22"/>
        <v>910266</v>
      </c>
      <c r="S48" s="73">
        <f t="shared" si="22"/>
        <v>7336571</v>
      </c>
      <c r="T48" s="73">
        <f t="shared" si="22"/>
        <v>78780</v>
      </c>
      <c r="U48" s="73">
        <f t="shared" si="22"/>
        <v>660775</v>
      </c>
      <c r="V48" s="73">
        <f t="shared" si="22"/>
        <v>2954901</v>
      </c>
      <c r="W48" s="73">
        <f t="shared" si="22"/>
        <v>365736</v>
      </c>
      <c r="X48" s="73">
        <f t="shared" si="22"/>
        <v>5265438</v>
      </c>
      <c r="Y48" s="73">
        <f t="shared" si="22"/>
        <v>665442</v>
      </c>
      <c r="Z48" s="73">
        <f t="shared" si="22"/>
        <v>320534</v>
      </c>
      <c r="AA48" s="73">
        <f t="shared" si="22"/>
        <v>132010</v>
      </c>
      <c r="AB48" s="73">
        <f t="shared" si="22"/>
        <v>71161</v>
      </c>
      <c r="AC48" s="73">
        <f t="shared" si="22"/>
        <v>11983</v>
      </c>
      <c r="AD48" s="73">
        <f t="shared" si="22"/>
        <v>323465</v>
      </c>
      <c r="AE48" s="73">
        <f t="shared" si="22"/>
        <v>655640</v>
      </c>
      <c r="AF48" s="73">
        <f t="shared" si="22"/>
        <v>184520</v>
      </c>
      <c r="AG48" s="73">
        <f t="shared" si="22"/>
        <v>128526</v>
      </c>
      <c r="AH48" s="73">
        <f t="shared" si="22"/>
        <v>74092</v>
      </c>
      <c r="AI48" s="73">
        <f t="shared" si="22"/>
        <v>72896</v>
      </c>
      <c r="AJ48" s="73">
        <f t="shared" si="22"/>
        <v>145860</v>
      </c>
      <c r="AK48" s="73">
        <f t="shared" si="22"/>
        <v>11372204</v>
      </c>
      <c r="AL48" s="73">
        <f t="shared" si="22"/>
        <v>258592</v>
      </c>
      <c r="AM48" s="73">
        <f t="shared" si="22"/>
        <v>3494</v>
      </c>
      <c r="AN48" s="73">
        <f t="shared" si="22"/>
        <v>57955</v>
      </c>
      <c r="AO48" s="73">
        <f t="shared" si="22"/>
        <v>896630</v>
      </c>
      <c r="AP48" s="73">
        <f t="shared" si="22"/>
        <v>262641</v>
      </c>
      <c r="AQ48" s="73">
        <f t="shared" si="22"/>
        <v>443117</v>
      </c>
      <c r="AR48" s="73">
        <f t="shared" si="22"/>
        <v>673</v>
      </c>
      <c r="AS48" s="73">
        <f t="shared" si="22"/>
        <v>-277881</v>
      </c>
      <c r="AT48" s="73">
        <f t="shared" si="22"/>
        <v>506653</v>
      </c>
      <c r="AU48" s="73">
        <f t="shared" si="22"/>
        <v>312186</v>
      </c>
      <c r="AV48" s="73">
        <f t="shared" si="22"/>
        <v>-195085</v>
      </c>
      <c r="AW48" s="73">
        <f t="shared" si="22"/>
        <v>-3864</v>
      </c>
      <c r="AX48" s="73">
        <f t="shared" si="22"/>
        <v>532642</v>
      </c>
      <c r="AY48" s="73">
        <f t="shared" si="22"/>
        <v>-7579</v>
      </c>
      <c r="AZ48" s="73">
        <f t="shared" si="22"/>
        <v>-4972</v>
      </c>
      <c r="BA48" s="73">
        <f t="shared" si="22"/>
        <v>-46251</v>
      </c>
      <c r="BB48" s="73">
        <f t="shared" si="22"/>
        <v>-1043897</v>
      </c>
      <c r="BC48" s="73">
        <f t="shared" si="22"/>
        <v>33586902</v>
      </c>
      <c r="BD48" s="54"/>
      <c r="BE48" s="74" t="s">
        <v>54</v>
      </c>
      <c r="BF48" s="73">
        <f t="shared" ref="BF48:DG48" si="23">BF46-BF47</f>
        <v>19986959</v>
      </c>
      <c r="BG48" s="73">
        <f t="shared" si="23"/>
        <v>532981</v>
      </c>
      <c r="BH48" s="73">
        <f t="shared" si="23"/>
        <v>888396</v>
      </c>
      <c r="BI48" s="73">
        <f t="shared" si="23"/>
        <v>334716</v>
      </c>
      <c r="BJ48" s="73">
        <f t="shared" si="23"/>
        <v>341952</v>
      </c>
      <c r="BK48" s="73">
        <f t="shared" si="23"/>
        <v>329611</v>
      </c>
      <c r="BL48" s="73">
        <f t="shared" si="23"/>
        <v>1863940</v>
      </c>
      <c r="BM48" s="73">
        <f t="shared" si="23"/>
        <v>464714</v>
      </c>
      <c r="BN48" s="73">
        <f t="shared" si="23"/>
        <v>103798</v>
      </c>
      <c r="BO48" s="73">
        <f t="shared" si="23"/>
        <v>866682</v>
      </c>
      <c r="BP48" s="73">
        <f t="shared" si="23"/>
        <v>1036462</v>
      </c>
      <c r="BQ48" s="73">
        <f t="shared" si="23"/>
        <v>1191360</v>
      </c>
      <c r="BR48" s="73">
        <f t="shared" si="23"/>
        <v>564021</v>
      </c>
      <c r="BS48" s="73">
        <f t="shared" si="23"/>
        <v>219477</v>
      </c>
      <c r="BT48" s="73">
        <f t="shared" si="23"/>
        <v>2303082</v>
      </c>
      <c r="BU48" s="73">
        <f t="shared" si="23"/>
        <v>493962</v>
      </c>
      <c r="BV48" s="73">
        <f t="shared" si="23"/>
        <v>899617</v>
      </c>
      <c r="BW48" s="73">
        <f t="shared" si="23"/>
        <v>7342426</v>
      </c>
      <c r="BX48" s="73">
        <f t="shared" si="23"/>
        <v>78792</v>
      </c>
      <c r="BY48" s="73">
        <f t="shared" si="23"/>
        <v>663951</v>
      </c>
      <c r="BZ48" s="73">
        <f t="shared" si="23"/>
        <v>2954901</v>
      </c>
      <c r="CA48" s="73">
        <f t="shared" si="23"/>
        <v>365649</v>
      </c>
      <c r="CB48" s="73">
        <f t="shared" si="23"/>
        <v>5265649</v>
      </c>
      <c r="CC48" s="73">
        <f t="shared" si="23"/>
        <v>665080</v>
      </c>
      <c r="CD48" s="73">
        <f t="shared" si="23"/>
        <v>377600</v>
      </c>
      <c r="CE48" s="73">
        <f t="shared" si="23"/>
        <v>131816</v>
      </c>
      <c r="CF48" s="73">
        <f t="shared" si="23"/>
        <v>71220</v>
      </c>
      <c r="CG48" s="73">
        <f t="shared" si="23"/>
        <v>12340</v>
      </c>
      <c r="CH48" s="73">
        <f t="shared" si="23"/>
        <v>323465</v>
      </c>
      <c r="CI48" s="73">
        <f t="shared" si="23"/>
        <v>654960</v>
      </c>
      <c r="CJ48" s="73">
        <f t="shared" si="23"/>
        <v>184599</v>
      </c>
      <c r="CK48" s="73">
        <f t="shared" si="23"/>
        <v>128526</v>
      </c>
      <c r="CL48" s="73">
        <f t="shared" si="23"/>
        <v>74081</v>
      </c>
      <c r="CM48" s="73">
        <f t="shared" si="23"/>
        <v>72896</v>
      </c>
      <c r="CN48" s="73">
        <f t="shared" si="23"/>
        <v>145598</v>
      </c>
      <c r="CO48" s="73">
        <f t="shared" si="23"/>
        <v>11428380</v>
      </c>
      <c r="CP48" s="73">
        <f t="shared" si="23"/>
        <v>252834</v>
      </c>
      <c r="CQ48" s="73">
        <f t="shared" si="23"/>
        <v>3661</v>
      </c>
      <c r="CR48" s="73">
        <f t="shared" si="23"/>
        <v>57987</v>
      </c>
      <c r="CS48" s="73">
        <f t="shared" si="23"/>
        <v>896630</v>
      </c>
      <c r="CT48" s="73">
        <f t="shared" si="23"/>
        <v>262641</v>
      </c>
      <c r="CU48" s="73">
        <f t="shared" si="23"/>
        <v>443819</v>
      </c>
      <c r="CV48" s="73">
        <f t="shared" si="23"/>
        <v>650</v>
      </c>
      <c r="CW48" s="73">
        <f t="shared" si="23"/>
        <v>-279634</v>
      </c>
      <c r="CX48" s="73">
        <f t="shared" si="23"/>
        <v>467020</v>
      </c>
      <c r="CY48" s="73">
        <f t="shared" si="23"/>
        <v>312377</v>
      </c>
      <c r="CZ48" s="73">
        <f t="shared" si="23"/>
        <v>-109344</v>
      </c>
      <c r="DA48" s="73">
        <f t="shared" si="23"/>
        <v>3800</v>
      </c>
      <c r="DB48" s="73">
        <f t="shared" si="23"/>
        <v>461323</v>
      </c>
      <c r="DC48" s="73">
        <f t="shared" si="23"/>
        <v>-5151</v>
      </c>
      <c r="DD48" s="73">
        <f t="shared" si="23"/>
        <v>-4972</v>
      </c>
      <c r="DE48" s="73">
        <f t="shared" si="23"/>
        <v>-46657</v>
      </c>
      <c r="DF48" s="73">
        <f t="shared" si="23"/>
        <v>-1043931</v>
      </c>
      <c r="DG48" s="73">
        <f t="shared" si="23"/>
        <v>33621373</v>
      </c>
      <c r="DH48" s="73"/>
      <c r="DI48" s="74" t="s">
        <v>54</v>
      </c>
      <c r="DJ48" s="73">
        <f t="shared" ref="DJ48:FK48" si="24">DJ46-DJ47</f>
        <v>8048</v>
      </c>
      <c r="DK48" s="73">
        <f t="shared" si="24"/>
        <v>-8344</v>
      </c>
      <c r="DL48" s="73">
        <f t="shared" si="24"/>
        <v>3232</v>
      </c>
      <c r="DM48" s="73">
        <f t="shared" si="24"/>
        <v>2809</v>
      </c>
      <c r="DN48" s="73">
        <f t="shared" si="24"/>
        <v>248</v>
      </c>
      <c r="DO48" s="73">
        <f t="shared" si="24"/>
        <v>2672</v>
      </c>
      <c r="DP48" s="73">
        <f t="shared" si="24"/>
        <v>-12810</v>
      </c>
      <c r="DQ48" s="73">
        <f t="shared" si="24"/>
        <v>-10692</v>
      </c>
      <c r="DR48" s="73">
        <f t="shared" si="24"/>
        <v>-12989</v>
      </c>
      <c r="DS48" s="73">
        <f t="shared" si="24"/>
        <v>-9100</v>
      </c>
      <c r="DT48" s="73">
        <f t="shared" si="24"/>
        <v>18064</v>
      </c>
      <c r="DU48" s="73">
        <f t="shared" si="24"/>
        <v>2410</v>
      </c>
      <c r="DV48" s="73">
        <f t="shared" si="24"/>
        <v>1318</v>
      </c>
      <c r="DW48" s="73">
        <f t="shared" si="24"/>
        <v>658</v>
      </c>
      <c r="DX48" s="73">
        <f t="shared" si="24"/>
        <v>21793</v>
      </c>
      <c r="DY48" s="73">
        <f t="shared" si="24"/>
        <v>-1171</v>
      </c>
      <c r="DZ48" s="73">
        <f t="shared" si="24"/>
        <v>10649</v>
      </c>
      <c r="EA48" s="73">
        <f t="shared" si="24"/>
        <v>-5855</v>
      </c>
      <c r="EB48" s="73">
        <f t="shared" si="24"/>
        <v>-12</v>
      </c>
      <c r="EC48" s="73">
        <f t="shared" si="24"/>
        <v>-3176</v>
      </c>
      <c r="ED48" s="73">
        <f t="shared" si="24"/>
        <v>0</v>
      </c>
      <c r="EE48" s="73">
        <f t="shared" si="24"/>
        <v>87</v>
      </c>
      <c r="EF48" s="73">
        <f t="shared" si="24"/>
        <v>-211</v>
      </c>
      <c r="EG48" s="73">
        <f t="shared" si="24"/>
        <v>362</v>
      </c>
      <c r="EH48" s="73">
        <f t="shared" si="24"/>
        <v>-57066</v>
      </c>
      <c r="EI48" s="73">
        <f t="shared" si="24"/>
        <v>194</v>
      </c>
      <c r="EJ48" s="73">
        <f t="shared" si="24"/>
        <v>-59</v>
      </c>
      <c r="EK48" s="73">
        <f t="shared" si="24"/>
        <v>-357</v>
      </c>
      <c r="EL48" s="73">
        <f t="shared" si="24"/>
        <v>0</v>
      </c>
      <c r="EM48" s="73">
        <f t="shared" si="24"/>
        <v>680</v>
      </c>
      <c r="EN48" s="73">
        <f t="shared" si="24"/>
        <v>-79</v>
      </c>
      <c r="EO48" s="73">
        <f t="shared" si="24"/>
        <v>0</v>
      </c>
      <c r="EP48" s="73">
        <f t="shared" si="24"/>
        <v>11</v>
      </c>
      <c r="EQ48" s="73">
        <f t="shared" si="24"/>
        <v>0</v>
      </c>
      <c r="ER48" s="73">
        <f t="shared" si="24"/>
        <v>262</v>
      </c>
      <c r="ES48" s="73">
        <f t="shared" si="24"/>
        <v>-56176</v>
      </c>
      <c r="ET48" s="73">
        <f t="shared" si="24"/>
        <v>5758</v>
      </c>
      <c r="EU48" s="73">
        <f t="shared" si="24"/>
        <v>-167</v>
      </c>
      <c r="EV48" s="73">
        <f t="shared" si="24"/>
        <v>-32</v>
      </c>
      <c r="EW48" s="73">
        <f t="shared" si="24"/>
        <v>0</v>
      </c>
      <c r="EX48" s="73">
        <f t="shared" si="24"/>
        <v>0</v>
      </c>
      <c r="EY48" s="73">
        <f t="shared" si="24"/>
        <v>-702</v>
      </c>
      <c r="EZ48" s="73">
        <f t="shared" si="24"/>
        <v>23</v>
      </c>
      <c r="FA48" s="73">
        <f t="shared" si="24"/>
        <v>1753</v>
      </c>
      <c r="FB48" s="73">
        <f t="shared" si="24"/>
        <v>39633</v>
      </c>
      <c r="FC48" s="73">
        <f t="shared" si="24"/>
        <v>-191</v>
      </c>
      <c r="FD48" s="73">
        <f t="shared" si="24"/>
        <v>-85741</v>
      </c>
      <c r="FE48" s="73">
        <f t="shared" si="24"/>
        <v>-7664</v>
      </c>
      <c r="FF48" s="73">
        <f t="shared" si="24"/>
        <v>71319</v>
      </c>
      <c r="FG48" s="73">
        <f t="shared" si="24"/>
        <v>-2428</v>
      </c>
      <c r="FH48" s="73">
        <f t="shared" si="24"/>
        <v>0</v>
      </c>
      <c r="FI48" s="73">
        <f t="shared" si="24"/>
        <v>406</v>
      </c>
      <c r="FJ48" s="73">
        <f t="shared" si="24"/>
        <v>34</v>
      </c>
      <c r="FK48" s="73">
        <f t="shared" si="24"/>
        <v>-34471</v>
      </c>
      <c r="FL48" s="54"/>
      <c r="FM48" s="54"/>
      <c r="FN48" s="54"/>
      <c r="FO48" s="54"/>
      <c r="FP48" s="54"/>
      <c r="FQ48" s="54"/>
      <c r="FR48" s="54"/>
      <c r="FS48" s="54"/>
      <c r="FT48" s="54"/>
      <c r="FU48" s="54"/>
      <c r="FV48" s="54"/>
      <c r="FW48" s="54"/>
      <c r="FX48" s="54"/>
      <c r="FY48" s="54"/>
      <c r="FZ48" s="54"/>
      <c r="GA48" s="54"/>
      <c r="GB48" s="54"/>
      <c r="GC48" s="54"/>
      <c r="GD48" s="54"/>
      <c r="GE48" s="54"/>
      <c r="GF48" s="54"/>
      <c r="GG48" s="54"/>
      <c r="GH48" s="54"/>
      <c r="GI48" s="54"/>
      <c r="GJ48" s="54"/>
      <c r="GK48" s="54"/>
      <c r="GL48" s="54"/>
      <c r="GM48" s="54"/>
      <c r="GN48" s="54"/>
      <c r="GO48" s="54"/>
      <c r="GP48" s="54"/>
      <c r="GQ48" s="54"/>
      <c r="GR48" s="54"/>
      <c r="GS48" s="54"/>
      <c r="GT48" s="54"/>
      <c r="GU48" s="54"/>
      <c r="GV48" s="54"/>
      <c r="GW48" s="54"/>
      <c r="GX48" s="54"/>
      <c r="GY48" s="54"/>
      <c r="GZ48" s="54"/>
      <c r="HA48" s="54"/>
      <c r="HB48" s="54"/>
    </row>
    <row r="50" spans="1:63" x14ac:dyDescent="0.35">
      <c r="A50" s="76" t="s">
        <v>589</v>
      </c>
      <c r="B50" s="77"/>
      <c r="C50" s="77"/>
      <c r="D50" s="77"/>
      <c r="E50" s="77"/>
      <c r="F50" s="78"/>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59"/>
      <c r="BF50" s="59"/>
    </row>
    <row r="51" spans="1:63" x14ac:dyDescent="0.35">
      <c r="A51" s="54" t="s">
        <v>590</v>
      </c>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9"/>
      <c r="BF51" s="59"/>
    </row>
    <row r="52" spans="1:63" x14ac:dyDescent="0.35">
      <c r="A52" s="54" t="s">
        <v>591</v>
      </c>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9"/>
      <c r="BF52" s="59"/>
    </row>
    <row r="53" spans="1:63" x14ac:dyDescent="0.35">
      <c r="BF53"/>
      <c r="BG53"/>
      <c r="BH53"/>
      <c r="BI53"/>
    </row>
    <row r="54" spans="1:63" x14ac:dyDescent="0.35">
      <c r="A54" s="62" t="s">
        <v>592</v>
      </c>
      <c r="B54" s="79" t="s">
        <v>593</v>
      </c>
      <c r="C54" s="79" t="s">
        <v>594</v>
      </c>
      <c r="BF54"/>
      <c r="BG54"/>
      <c r="BH54"/>
      <c r="BI54"/>
    </row>
    <row r="55" spans="1:63" x14ac:dyDescent="0.35">
      <c r="A55" s="55" t="s">
        <v>595</v>
      </c>
      <c r="B55" s="67">
        <f>SUM(P48:S48)</f>
        <v>11064503</v>
      </c>
      <c r="C55" s="80">
        <f>B55/$B$58</f>
        <v>0.58859411593104249</v>
      </c>
      <c r="D55" s="81"/>
      <c r="E55" s="82"/>
      <c r="F55" s="83"/>
      <c r="G55" s="84"/>
      <c r="BF55"/>
      <c r="BG55"/>
      <c r="BH55"/>
      <c r="BI55"/>
      <c r="BK55" s="75"/>
    </row>
    <row r="56" spans="1:63" x14ac:dyDescent="0.35">
      <c r="A56" s="55" t="s">
        <v>596</v>
      </c>
      <c r="B56" s="67">
        <f>SUM(G48:I48,B62)</f>
        <v>3711828</v>
      </c>
      <c r="C56" s="80">
        <f>B56/$B$58</f>
        <v>0.19745668830747204</v>
      </c>
      <c r="D56" s="81"/>
      <c r="E56" s="82"/>
      <c r="F56" s="83"/>
      <c r="G56" s="84"/>
      <c r="BF56"/>
      <c r="BG56"/>
      <c r="BH56"/>
      <c r="BI56"/>
      <c r="BK56" s="75"/>
    </row>
    <row r="57" spans="1:63" x14ac:dyDescent="0.35">
      <c r="A57" s="55" t="s">
        <v>597</v>
      </c>
      <c r="B57" s="85">
        <f>SUM(D48:F48,J48:L48,N48:O48,B63)-B67</f>
        <v>4021857.26</v>
      </c>
      <c r="C57" s="80">
        <f>B57/$B$58</f>
        <v>0.21394919576148561</v>
      </c>
      <c r="D57" s="81"/>
      <c r="E57" s="82"/>
      <c r="F57" s="83"/>
      <c r="G57" s="84"/>
      <c r="BF57"/>
      <c r="BG57"/>
      <c r="BH57"/>
      <c r="BI57"/>
      <c r="BK57" s="75"/>
    </row>
    <row r="58" spans="1:63" x14ac:dyDescent="0.35">
      <c r="A58" s="55" t="s">
        <v>195</v>
      </c>
      <c r="B58" s="73">
        <f>SUM(B55:B57)</f>
        <v>18798188.259999998</v>
      </c>
      <c r="C58" s="86">
        <f>SUM(C55:C57)</f>
        <v>1.0000000000000002</v>
      </c>
      <c r="D58" s="81"/>
      <c r="E58" s="82"/>
      <c r="BF58"/>
      <c r="BG58"/>
      <c r="BH58"/>
      <c r="BI58"/>
      <c r="BK58" s="75"/>
    </row>
    <row r="59" spans="1:63" x14ac:dyDescent="0.35">
      <c r="A59" s="59"/>
      <c r="B59" s="54"/>
      <c r="C59" s="54"/>
      <c r="D59" s="54"/>
      <c r="E59" s="67"/>
      <c r="BF59"/>
      <c r="BG59"/>
      <c r="BH59"/>
      <c r="BI59"/>
    </row>
    <row r="60" spans="1:63" x14ac:dyDescent="0.35">
      <c r="A60" s="87" t="s">
        <v>598</v>
      </c>
      <c r="B60" s="88" t="s">
        <v>593</v>
      </c>
      <c r="E60" s="82"/>
      <c r="BF60"/>
      <c r="BG60"/>
      <c r="BH60"/>
      <c r="BI60"/>
    </row>
    <row r="61" spans="1:63" x14ac:dyDescent="0.35">
      <c r="A61" s="59" t="s">
        <v>195</v>
      </c>
      <c r="B61" s="89">
        <f>M48</f>
        <v>1193770</v>
      </c>
      <c r="E61" s="82"/>
      <c r="BF61"/>
      <c r="BG61"/>
      <c r="BH61"/>
      <c r="BI61"/>
    </row>
    <row r="62" spans="1:63" x14ac:dyDescent="0.35">
      <c r="A62" s="90" t="s">
        <v>599</v>
      </c>
      <c r="B62" s="91">
        <f>B61*0.9</f>
        <v>1074393</v>
      </c>
      <c r="BF62"/>
      <c r="BG62"/>
      <c r="BH62"/>
      <c r="BI62"/>
    </row>
    <row r="63" spans="1:63" x14ac:dyDescent="0.35">
      <c r="A63" s="90" t="s">
        <v>600</v>
      </c>
      <c r="B63" s="91">
        <f>B61*0.1</f>
        <v>119377</v>
      </c>
      <c r="D63" s="85"/>
      <c r="E63" s="67"/>
      <c r="BF63"/>
      <c r="BG63"/>
      <c r="BH63"/>
      <c r="BI63"/>
    </row>
    <row r="64" spans="1:63" x14ac:dyDescent="0.35">
      <c r="A64" s="92"/>
      <c r="B64" s="93"/>
      <c r="D64" s="85"/>
      <c r="E64" s="67"/>
      <c r="BF64"/>
      <c r="BG64"/>
      <c r="BH64"/>
      <c r="BI64"/>
    </row>
    <row r="65" spans="1:61" x14ac:dyDescent="0.35">
      <c r="A65" s="94" t="s">
        <v>601</v>
      </c>
      <c r="B65" s="94" t="s">
        <v>593</v>
      </c>
      <c r="C65" s="94" t="s">
        <v>602</v>
      </c>
      <c r="BF65"/>
      <c r="BG65"/>
      <c r="BH65"/>
      <c r="BI65"/>
    </row>
    <row r="66" spans="1:61" x14ac:dyDescent="0.35">
      <c r="A66" s="59" t="s">
        <v>603</v>
      </c>
      <c r="B66" s="95">
        <v>565339</v>
      </c>
      <c r="C66" s="67" t="s">
        <v>604</v>
      </c>
      <c r="BF66"/>
      <c r="BG66"/>
      <c r="BH66"/>
      <c r="BI66"/>
    </row>
    <row r="67" spans="1:61" x14ac:dyDescent="0.35">
      <c r="A67" s="59" t="s">
        <v>605</v>
      </c>
      <c r="B67" s="95">
        <v>457263.74</v>
      </c>
      <c r="C67" s="67" t="s">
        <v>606</v>
      </c>
      <c r="D67" s="59"/>
      <c r="E67" s="96"/>
      <c r="BF67"/>
      <c r="BG67"/>
      <c r="BH67"/>
      <c r="BI67"/>
    </row>
    <row r="68" spans="1:61" x14ac:dyDescent="0.35">
      <c r="A68" s="54" t="s">
        <v>507</v>
      </c>
      <c r="B68" s="85">
        <v>78780</v>
      </c>
      <c r="C68" s="67" t="s">
        <v>604</v>
      </c>
      <c r="D68" s="59"/>
      <c r="E68" s="97"/>
      <c r="BF68"/>
      <c r="BG68"/>
      <c r="BH68"/>
      <c r="BI68"/>
    </row>
    <row r="69" spans="1:61" x14ac:dyDescent="0.35">
      <c r="A69" s="54" t="s">
        <v>508</v>
      </c>
      <c r="B69" s="85">
        <v>660775</v>
      </c>
      <c r="C69" s="67" t="s">
        <v>604</v>
      </c>
      <c r="D69" s="59"/>
      <c r="BF69"/>
      <c r="BG69"/>
      <c r="BH69"/>
      <c r="BI69"/>
    </row>
    <row r="70" spans="1:61" x14ac:dyDescent="0.35">
      <c r="A70" s="59"/>
      <c r="B70" s="59"/>
      <c r="C70" s="67"/>
      <c r="D70" s="59"/>
      <c r="BF70"/>
      <c r="BG70"/>
      <c r="BH70"/>
      <c r="BI70"/>
    </row>
    <row r="71" spans="1:61" x14ac:dyDescent="0.35">
      <c r="A71" s="98"/>
      <c r="B71" s="75"/>
      <c r="C71" s="95"/>
      <c r="D71" s="59"/>
    </row>
    <row r="72" spans="1:61" x14ac:dyDescent="0.35">
      <c r="B72" s="75"/>
      <c r="C72" s="75"/>
    </row>
    <row r="73" spans="1:61" x14ac:dyDescent="0.35">
      <c r="B73" s="99"/>
    </row>
    <row r="74" spans="1:61" x14ac:dyDescent="0.35">
      <c r="B74" s="75"/>
    </row>
    <row r="75" spans="1:61" x14ac:dyDescent="0.35">
      <c r="B75" s="75"/>
      <c r="D75" s="75"/>
    </row>
    <row r="76" spans="1:61" x14ac:dyDescent="0.35">
      <c r="B76" s="75"/>
    </row>
    <row r="77" spans="1:61" x14ac:dyDescent="0.35">
      <c r="B77" s="75"/>
    </row>
  </sheetData>
  <pageMargins left="0.7" right="0.7" top="0.75" bottom="0.75" header="0.3" footer="0.3"/>
  <tableParts count="6">
    <tablePart r:id="rId1"/>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9</vt:i4>
      </vt:variant>
    </vt:vector>
  </HeadingPairs>
  <TitlesOfParts>
    <vt:vector size="9" baseType="lpstr">
      <vt:lpstr>INFO</vt:lpstr>
      <vt:lpstr>Yhteenveto</vt:lpstr>
      <vt:lpstr>Rahoituksen taso 2024</vt:lpstr>
      <vt:lpstr>SOTE laskennallinen rahoitus</vt:lpstr>
      <vt:lpstr>PELA laskennallinen rahoitus</vt:lpstr>
      <vt:lpstr>Määräytymistekijät</vt:lpstr>
      <vt:lpstr>Tarvekertoimet</vt:lpstr>
      <vt:lpstr>Tarvetekijät</vt:lpstr>
      <vt:lpstr>Sektoripainot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Finansiering av välfärdsområdena 2024</dc:title>
  <dc:creator/>
  <cp:lastModifiedBy>Valkama Roosa (VM)</cp:lastModifiedBy>
  <dcterms:created xsi:type="dcterms:W3CDTF">2020-05-15T09:22:39Z</dcterms:created>
  <dcterms:modified xsi:type="dcterms:W3CDTF">2024-06-28T07:52:18Z</dcterms:modified>
</cp:coreProperties>
</file>