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govfi.sharepoint.com/sites/VMHVOtiimi/Shared Documents/💰 Talous- ja rahoitusyksikkö/Rahoituslaskelmat/Julkaistut rahoituslaskelmat/2025/JULKAISU 22.9.2025/"/>
    </mc:Choice>
  </mc:AlternateContent>
  <xr:revisionPtr revIDLastSave="796" documentId="8_{315F4E10-B8DA-4ABA-9423-462A2A239B2B}" xr6:coauthVersionLast="47" xr6:coauthVersionMax="47" xr10:uidLastSave="{253C86F5-2F8A-40FE-A064-D3FA8E499B30}"/>
  <bookViews>
    <workbookView xWindow="-10" yWindow="170" windowWidth="15060" windowHeight="9320" xr2:uid="{00000000-000D-0000-FFFF-FFFF00000000}"/>
  </bookViews>
  <sheets>
    <sheet name="INFO" sheetId="13" r:id="rId1"/>
    <sheet name="Yhteenveto" sheetId="4" r:id="rId2"/>
    <sheet name="Rahoitus ilman jk-tarkistusta" sheetId="9" r:id="rId3"/>
    <sheet name="Jälkikäteistarkistus"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4" l="1"/>
  <c r="K8" i="4"/>
  <c r="J9" i="4"/>
  <c r="K9" i="4"/>
  <c r="J10" i="4"/>
  <c r="K10" i="4"/>
  <c r="J11" i="4"/>
  <c r="K11" i="4"/>
  <c r="J12" i="4"/>
  <c r="K12" i="4"/>
  <c r="J13" i="4"/>
  <c r="K13" i="4"/>
  <c r="J14" i="4"/>
  <c r="K14" i="4"/>
  <c r="J15" i="4"/>
  <c r="K15" i="4"/>
  <c r="J16" i="4"/>
  <c r="K16" i="4"/>
  <c r="J17" i="4"/>
  <c r="K17" i="4"/>
  <c r="J18" i="4"/>
  <c r="K18" i="4"/>
  <c r="J19" i="4"/>
  <c r="K19" i="4"/>
  <c r="J20" i="4"/>
  <c r="K20" i="4"/>
  <c r="J21" i="4"/>
  <c r="K21" i="4"/>
  <c r="J22" i="4"/>
  <c r="K22" i="4"/>
  <c r="J23" i="4"/>
  <c r="K23" i="4"/>
  <c r="J24" i="4"/>
  <c r="K24" i="4"/>
  <c r="J25" i="4"/>
  <c r="K25" i="4"/>
  <c r="J26" i="4"/>
  <c r="K26" i="4"/>
  <c r="J27" i="4"/>
  <c r="K27" i="4"/>
  <c r="J28" i="4"/>
  <c r="K28" i="4"/>
  <c r="J29" i="4"/>
  <c r="K29" i="4"/>
  <c r="K7" i="4"/>
  <c r="J7" i="4"/>
  <c r="D17" i="12" l="1"/>
  <c r="D16" i="12"/>
  <c r="E16" i="12" s="1"/>
  <c r="E17" i="12" l="1"/>
  <c r="E26" i="12" s="1"/>
  <c r="C19" i="12"/>
  <c r="D19" i="12"/>
  <c r="E19" i="12"/>
  <c r="B23" i="12"/>
  <c r="D23" i="12"/>
  <c r="E23" i="12"/>
  <c r="B25" i="12"/>
  <c r="D30" i="12" s="1"/>
  <c r="C25" i="12"/>
  <c r="D25" i="12"/>
  <c r="E25" i="12"/>
  <c r="B26" i="12"/>
  <c r="D31" i="12" s="1"/>
  <c r="C26" i="12"/>
  <c r="D26" i="12"/>
  <c r="A2" i="12"/>
  <c r="A2" i="4"/>
  <c r="A2" i="9"/>
  <c r="E30" i="12" l="1"/>
  <c r="E31" i="12"/>
  <c r="E27" i="12"/>
  <c r="G31" i="12"/>
  <c r="E32" i="12"/>
  <c r="C27" i="12"/>
  <c r="G30" i="12"/>
  <c r="D32" i="12"/>
  <c r="D34" i="12"/>
  <c r="F30" i="12"/>
  <c r="D35" i="12"/>
  <c r="F31" i="12"/>
  <c r="B27" i="12"/>
  <c r="D27" i="12"/>
  <c r="C151" i="9"/>
  <c r="D151" i="9" s="1"/>
  <c r="C150" i="9"/>
  <c r="C149" i="9"/>
  <c r="C148" i="9"/>
  <c r="D148" i="9" s="1"/>
  <c r="C147" i="9"/>
  <c r="D147" i="9" s="1"/>
  <c r="C146" i="9"/>
  <c r="D146" i="9" s="1"/>
  <c r="C145" i="9"/>
  <c r="D145" i="9" s="1"/>
  <c r="C144" i="9"/>
  <c r="D144" i="9" s="1"/>
  <c r="C143" i="9"/>
  <c r="D143" i="9" s="1"/>
  <c r="C142" i="9"/>
  <c r="D142" i="9" s="1"/>
  <c r="C141" i="9"/>
  <c r="D141" i="9" s="1"/>
  <c r="C140" i="9"/>
  <c r="D140" i="9" s="1"/>
  <c r="C139" i="9"/>
  <c r="D139" i="9" s="1"/>
  <c r="C138" i="9"/>
  <c r="D138" i="9" s="1"/>
  <c r="C137" i="9"/>
  <c r="D137" i="9" s="1"/>
  <c r="C136" i="9"/>
  <c r="D136" i="9" s="1"/>
  <c r="C135" i="9"/>
  <c r="D135" i="9" s="1"/>
  <c r="C134" i="9"/>
  <c r="D134" i="9" s="1"/>
  <c r="C133" i="9"/>
  <c r="D133" i="9" s="1"/>
  <c r="C132" i="9"/>
  <c r="D132" i="9" s="1"/>
  <c r="C131" i="9"/>
  <c r="D131" i="9" s="1"/>
  <c r="C130" i="9"/>
  <c r="C124" i="9"/>
  <c r="C123" i="9"/>
  <c r="C122" i="9"/>
  <c r="C121" i="9"/>
  <c r="C120" i="9"/>
  <c r="C119" i="9"/>
  <c r="C118" i="9"/>
  <c r="C117" i="9"/>
  <c r="C116" i="9"/>
  <c r="C115" i="9"/>
  <c r="C114" i="9"/>
  <c r="C113" i="9"/>
  <c r="C112" i="9"/>
  <c r="D112" i="9" s="1"/>
  <c r="C111" i="9"/>
  <c r="C110" i="9"/>
  <c r="C109" i="9"/>
  <c r="C108" i="9"/>
  <c r="C107" i="9"/>
  <c r="C106" i="9"/>
  <c r="C105" i="9"/>
  <c r="C104" i="9"/>
  <c r="C103" i="9"/>
  <c r="B61" i="9"/>
  <c r="B30" i="9" s="1"/>
  <c r="E29" i="4" s="1"/>
  <c r="L29" i="4" s="1"/>
  <c r="B60" i="9"/>
  <c r="B29" i="9" s="1"/>
  <c r="E28" i="4" s="1"/>
  <c r="L28" i="4" s="1"/>
  <c r="B59" i="9"/>
  <c r="B28" i="9" s="1"/>
  <c r="E27" i="4" s="1"/>
  <c r="L27" i="4" s="1"/>
  <c r="B58" i="9"/>
  <c r="B27" i="9" s="1"/>
  <c r="E26" i="4" s="1"/>
  <c r="L26" i="4" s="1"/>
  <c r="B57" i="9"/>
  <c r="B26" i="9" s="1"/>
  <c r="E25" i="4" s="1"/>
  <c r="L25" i="4" s="1"/>
  <c r="B56" i="9"/>
  <c r="B25" i="9" s="1"/>
  <c r="E24" i="4" s="1"/>
  <c r="L24" i="4" s="1"/>
  <c r="B55" i="9"/>
  <c r="B24" i="9" s="1"/>
  <c r="E23" i="4" s="1"/>
  <c r="L23" i="4" s="1"/>
  <c r="B54" i="9"/>
  <c r="B23" i="9" s="1"/>
  <c r="E22" i="4" s="1"/>
  <c r="L22" i="4" s="1"/>
  <c r="B53" i="9"/>
  <c r="B22" i="9" s="1"/>
  <c r="E21" i="4" s="1"/>
  <c r="L21" i="4" s="1"/>
  <c r="B52" i="9"/>
  <c r="B21" i="9" s="1"/>
  <c r="E20" i="4" s="1"/>
  <c r="L20" i="4" s="1"/>
  <c r="B51" i="9"/>
  <c r="B20" i="9" s="1"/>
  <c r="E19" i="4" s="1"/>
  <c r="L19" i="4" s="1"/>
  <c r="B50" i="9"/>
  <c r="B19" i="9" s="1"/>
  <c r="E18" i="4" s="1"/>
  <c r="L18" i="4" s="1"/>
  <c r="B49" i="9"/>
  <c r="B18" i="9" s="1"/>
  <c r="E17" i="4" s="1"/>
  <c r="L17" i="4" s="1"/>
  <c r="B48" i="9"/>
  <c r="B17" i="9" s="1"/>
  <c r="E16" i="4" s="1"/>
  <c r="L16" i="4" s="1"/>
  <c r="B47" i="9"/>
  <c r="B16" i="9" s="1"/>
  <c r="E15" i="4" s="1"/>
  <c r="L15" i="4" s="1"/>
  <c r="B46" i="9"/>
  <c r="B15" i="9" s="1"/>
  <c r="E14" i="4" s="1"/>
  <c r="L14" i="4" s="1"/>
  <c r="B45" i="9"/>
  <c r="B14" i="9" s="1"/>
  <c r="E13" i="4" s="1"/>
  <c r="L13" i="4" s="1"/>
  <c r="B44" i="9"/>
  <c r="B13" i="9" s="1"/>
  <c r="E12" i="4" s="1"/>
  <c r="L12" i="4" s="1"/>
  <c r="B43" i="9"/>
  <c r="B12" i="9" s="1"/>
  <c r="E11" i="4" s="1"/>
  <c r="L11" i="4" s="1"/>
  <c r="B42" i="9"/>
  <c r="B11" i="9" s="1"/>
  <c r="E10" i="4" s="1"/>
  <c r="L10" i="4" s="1"/>
  <c r="B41" i="9"/>
  <c r="B10" i="9" s="1"/>
  <c r="E9" i="4" s="1"/>
  <c r="L9" i="4" s="1"/>
  <c r="B40" i="9"/>
  <c r="B9" i="9" s="1"/>
  <c r="E8" i="4" s="1"/>
  <c r="L8" i="4" s="1"/>
  <c r="B39" i="9"/>
  <c r="B8" i="9" s="1"/>
  <c r="E7" i="4" s="1"/>
  <c r="L7" i="4" s="1"/>
  <c r="E35" i="12" l="1"/>
  <c r="G32" i="12"/>
  <c r="F35" i="12"/>
  <c r="G35" i="12" s="1"/>
  <c r="E34" i="12"/>
  <c r="D36" i="12"/>
  <c r="F32" i="12"/>
  <c r="C60" i="9"/>
  <c r="C40" i="9"/>
  <c r="C52" i="9"/>
  <c r="C51" i="9"/>
  <c r="D118" i="9"/>
  <c r="D54" i="9" s="1"/>
  <c r="D119" i="9"/>
  <c r="D123" i="9"/>
  <c r="C59" i="9"/>
  <c r="C49" i="9"/>
  <c r="C57" i="9"/>
  <c r="C42" i="9"/>
  <c r="D103" i="9"/>
  <c r="C50" i="9"/>
  <c r="D124" i="9"/>
  <c r="D60" i="9" s="1"/>
  <c r="D122" i="9"/>
  <c r="D104" i="9"/>
  <c r="D40" i="9" s="1"/>
  <c r="D115" i="9"/>
  <c r="C41" i="9"/>
  <c r="D107" i="9"/>
  <c r="C53" i="9"/>
  <c r="D108" i="9"/>
  <c r="D44" i="9" s="1"/>
  <c r="D109" i="9"/>
  <c r="D45" i="9" s="1"/>
  <c r="D110" i="9"/>
  <c r="C56" i="9"/>
  <c r="D111" i="9"/>
  <c r="C48" i="9"/>
  <c r="D106" i="9"/>
  <c r="D116" i="9"/>
  <c r="D52" i="9" s="1"/>
  <c r="C152" i="9"/>
  <c r="C43" i="9"/>
  <c r="C44" i="9"/>
  <c r="C45" i="9"/>
  <c r="D120" i="9"/>
  <c r="D56" i="9" s="1"/>
  <c r="C47" i="9"/>
  <c r="C54" i="9"/>
  <c r="C55" i="9"/>
  <c r="C58" i="9"/>
  <c r="C39" i="9"/>
  <c r="C125" i="9"/>
  <c r="D117" i="9"/>
  <c r="D114" i="9"/>
  <c r="D130" i="9"/>
  <c r="D150" i="9"/>
  <c r="D105" i="9"/>
  <c r="D113" i="9"/>
  <c r="D121" i="9"/>
  <c r="D149" i="9"/>
  <c r="C46" i="9"/>
  <c r="D48" i="9"/>
  <c r="F34" i="12" l="1"/>
  <c r="E36" i="12"/>
  <c r="H54" i="12"/>
  <c r="D55" i="9"/>
  <c r="H45" i="12"/>
  <c r="H49" i="12"/>
  <c r="H61" i="12"/>
  <c r="H50" i="12"/>
  <c r="D43" i="9"/>
  <c r="D39" i="9"/>
  <c r="H41" i="12"/>
  <c r="H59" i="12"/>
  <c r="D51" i="9"/>
  <c r="H43" i="12"/>
  <c r="C61" i="9"/>
  <c r="C35" i="9" s="1"/>
  <c r="C23" i="9" s="1"/>
  <c r="H62" i="12"/>
  <c r="H51" i="12"/>
  <c r="H56" i="12"/>
  <c r="D47" i="9"/>
  <c r="H57" i="12"/>
  <c r="H53" i="12"/>
  <c r="H40" i="12"/>
  <c r="H42" i="12"/>
  <c r="H55" i="12"/>
  <c r="H48" i="12"/>
  <c r="H47" i="12"/>
  <c r="H52" i="12"/>
  <c r="H58" i="12"/>
  <c r="H60" i="12"/>
  <c r="H44" i="12"/>
  <c r="D42" i="9"/>
  <c r="D46" i="9"/>
  <c r="H46" i="12"/>
  <c r="D53" i="9"/>
  <c r="D57" i="9"/>
  <c r="D49" i="9"/>
  <c r="D58" i="9"/>
  <c r="D41" i="9"/>
  <c r="D152" i="9"/>
  <c r="D125" i="9"/>
  <c r="D50" i="9"/>
  <c r="D59" i="9"/>
  <c r="G34" i="12" l="1"/>
  <c r="G36" i="12" s="1"/>
  <c r="F36" i="12"/>
  <c r="D49" i="12" s="1"/>
  <c r="I60" i="12"/>
  <c r="C15" i="9"/>
  <c r="C22" i="9"/>
  <c r="C13" i="9"/>
  <c r="C14" i="9"/>
  <c r="C17" i="9"/>
  <c r="I58" i="12"/>
  <c r="C27" i="9"/>
  <c r="C20" i="9"/>
  <c r="C26" i="9"/>
  <c r="C28" i="9"/>
  <c r="C16" i="9"/>
  <c r="C25" i="9"/>
  <c r="C11" i="9"/>
  <c r="C18" i="9"/>
  <c r="C21" i="9"/>
  <c r="C12" i="9"/>
  <c r="C8" i="9"/>
  <c r="C29" i="9"/>
  <c r="C10" i="9"/>
  <c r="I61" i="12"/>
  <c r="I56" i="12"/>
  <c r="I42" i="12"/>
  <c r="I44" i="12"/>
  <c r="I59" i="12"/>
  <c r="I48" i="12"/>
  <c r="I47" i="12"/>
  <c r="I41" i="12"/>
  <c r="I46" i="12"/>
  <c r="I51" i="12"/>
  <c r="I40" i="12"/>
  <c r="I43" i="12"/>
  <c r="I45" i="12"/>
  <c r="I54" i="12"/>
  <c r="I55" i="12"/>
  <c r="C24" i="9"/>
  <c r="C19" i="9"/>
  <c r="C9" i="9"/>
  <c r="I62" i="12"/>
  <c r="I49" i="12"/>
  <c r="I52" i="12"/>
  <c r="I53" i="12"/>
  <c r="I50" i="12"/>
  <c r="I57" i="12"/>
  <c r="D61" i="9"/>
  <c r="D35" i="9" s="1"/>
  <c r="D18" i="9" s="1"/>
  <c r="E57" i="12" l="1"/>
  <c r="E48" i="12"/>
  <c r="E59" i="12"/>
  <c r="E44" i="12"/>
  <c r="E55" i="12"/>
  <c r="D57" i="12"/>
  <c r="F24" i="4" s="1"/>
  <c r="M24" i="4" s="1"/>
  <c r="E60" i="12"/>
  <c r="E42" i="12"/>
  <c r="D46" i="12"/>
  <c r="F13" i="4" s="1"/>
  <c r="M13" i="4" s="1"/>
  <c r="D61" i="12"/>
  <c r="F28" i="4" s="1"/>
  <c r="M28" i="4" s="1"/>
  <c r="D50" i="12"/>
  <c r="F17" i="4" s="1"/>
  <c r="M17" i="4" s="1"/>
  <c r="D53" i="12"/>
  <c r="F20" i="4" s="1"/>
  <c r="M20" i="4" s="1"/>
  <c r="E54" i="12"/>
  <c r="D58" i="12"/>
  <c r="F25" i="4" s="1"/>
  <c r="M25" i="4" s="1"/>
  <c r="D40" i="12"/>
  <c r="E56" i="12"/>
  <c r="D54" i="12"/>
  <c r="F21" i="4" s="1"/>
  <c r="M21" i="4" s="1"/>
  <c r="D41" i="12"/>
  <c r="E45" i="12"/>
  <c r="E61" i="12"/>
  <c r="D52" i="12"/>
  <c r="F19" i="4" s="1"/>
  <c r="M19" i="4" s="1"/>
  <c r="D42" i="12"/>
  <c r="F9" i="4" s="1"/>
  <c r="M9" i="4" s="1"/>
  <c r="E43" i="12"/>
  <c r="D59" i="12"/>
  <c r="F26" i="4" s="1"/>
  <c r="M26" i="4" s="1"/>
  <c r="E50" i="12"/>
  <c r="G17" i="4" s="1"/>
  <c r="E40" i="12"/>
  <c r="E58" i="12"/>
  <c r="D45" i="12"/>
  <c r="F12" i="4" s="1"/>
  <c r="M12" i="4" s="1"/>
  <c r="D55" i="12"/>
  <c r="F22" i="4" s="1"/>
  <c r="M22" i="4" s="1"/>
  <c r="E53" i="12"/>
  <c r="E51" i="12"/>
  <c r="D51" i="12"/>
  <c r="F18" i="4" s="1"/>
  <c r="M18" i="4" s="1"/>
  <c r="D48" i="12"/>
  <c r="F15" i="4" s="1"/>
  <c r="M15" i="4" s="1"/>
  <c r="E52" i="12"/>
  <c r="E46" i="12"/>
  <c r="D60" i="12"/>
  <c r="F27" i="4" s="1"/>
  <c r="M27" i="4" s="1"/>
  <c r="D43" i="12"/>
  <c r="F10" i="4" s="1"/>
  <c r="M10" i="4" s="1"/>
  <c r="E49" i="12"/>
  <c r="E41" i="12"/>
  <c r="D56" i="12"/>
  <c r="F23" i="4" s="1"/>
  <c r="M23" i="4" s="1"/>
  <c r="D47" i="12"/>
  <c r="F14" i="4" s="1"/>
  <c r="M14" i="4" s="1"/>
  <c r="E47" i="12"/>
  <c r="D44" i="12"/>
  <c r="F11" i="4" s="1"/>
  <c r="M11" i="4" s="1"/>
  <c r="F8" i="4"/>
  <c r="M8" i="4" s="1"/>
  <c r="F16" i="4"/>
  <c r="M16" i="4" s="1"/>
  <c r="D17" i="9"/>
  <c r="D21" i="9"/>
  <c r="D25" i="9"/>
  <c r="D15" i="9"/>
  <c r="D16" i="9"/>
  <c r="D14" i="9"/>
  <c r="C30" i="9"/>
  <c r="D29" i="9"/>
  <c r="D22" i="9"/>
  <c r="D13" i="9"/>
  <c r="D27" i="9"/>
  <c r="D28" i="9"/>
  <c r="D20" i="9"/>
  <c r="D12" i="9"/>
  <c r="D23" i="9"/>
  <c r="D9" i="9"/>
  <c r="D8" i="9"/>
  <c r="D11" i="9"/>
  <c r="D10" i="9"/>
  <c r="D19" i="9"/>
  <c r="D24" i="9"/>
  <c r="D26" i="9"/>
  <c r="N17" i="4" l="1"/>
  <c r="E62" i="12"/>
  <c r="D62" i="12"/>
  <c r="F29" i="4" s="1"/>
  <c r="M29" i="4" s="1"/>
  <c r="F7" i="4"/>
  <c r="M7" i="4" s="1"/>
  <c r="G28" i="4"/>
  <c r="N28" i="4" s="1"/>
  <c r="G27" i="4"/>
  <c r="N27" i="4" s="1"/>
  <c r="G21" i="4"/>
  <c r="N21" i="4" s="1"/>
  <c r="G15" i="4"/>
  <c r="N15" i="4" s="1"/>
  <c r="G9" i="4"/>
  <c r="N9" i="4" s="1"/>
  <c r="G14" i="4"/>
  <c r="N14" i="4" s="1"/>
  <c r="G20" i="4"/>
  <c r="N20" i="4" s="1"/>
  <c r="G24" i="4"/>
  <c r="N24" i="4" s="1"/>
  <c r="G10" i="4"/>
  <c r="N10" i="4" s="1"/>
  <c r="G7" i="4"/>
  <c r="G16" i="4"/>
  <c r="N16" i="4" s="1"/>
  <c r="G23" i="4"/>
  <c r="N23" i="4" s="1"/>
  <c r="G18" i="4"/>
  <c r="N18" i="4" s="1"/>
  <c r="G8" i="4"/>
  <c r="N8" i="4" s="1"/>
  <c r="G11" i="4"/>
  <c r="N11" i="4" s="1"/>
  <c r="G22" i="4"/>
  <c r="N22" i="4" s="1"/>
  <c r="G19" i="4"/>
  <c r="N19" i="4" s="1"/>
  <c r="G13" i="4"/>
  <c r="N13" i="4" s="1"/>
  <c r="G26" i="4"/>
  <c r="N26" i="4" s="1"/>
  <c r="G25" i="4"/>
  <c r="N25" i="4" s="1"/>
  <c r="G12" i="4"/>
  <c r="N12" i="4" s="1"/>
  <c r="D30" i="9"/>
  <c r="N7" i="4" l="1"/>
  <c r="G29" i="4"/>
  <c r="N29" i="4" s="1"/>
</calcChain>
</file>

<file path=xl/sharedStrings.xml><?xml version="1.0" encoding="utf-8"?>
<sst xmlns="http://schemas.openxmlformats.org/spreadsheetml/2006/main" count="370" uniqueCount="117">
  <si>
    <t>Hyvinvointialueiden rahoituksen painelaskelma</t>
  </si>
  <si>
    <t>VM/HVO 22.9.2025</t>
  </si>
  <si>
    <t>Laskelman tuottama arvio rahoituksen aluekohtaisesta kehityksestä on karkea. Arviot aluekohtaisista sote-palvelutarpeen muutoksista pohjautuvat palvelujen käytön nykytilaan sekä ennusteeseen tulevasta väestörakenteesta. Laskelma ei siten huomioi todellisia aluekohtaiseen rahoituksen vaikuttavia tekijöitä, kuten sairastavuudessa tapahtuvia muutoksia tai väestön vieraskielisyyden tai kaksikielisyyden kehitystä.</t>
  </si>
  <si>
    <t>Lisätietoja:</t>
  </si>
  <si>
    <t>Roosa Valkama, erityisasiantuntija</t>
  </si>
  <si>
    <t>Valtiovarainministeriö, Hyvinvointialueiden ohjausosasto</t>
  </si>
  <si>
    <t>02955 30560 / etunimi.sukunimi@gov.fi</t>
  </si>
  <si>
    <t>Kaarle Myllyneva, finanssiasiantuntija</t>
  </si>
  <si>
    <t>02955 30472 / etunimi.sukunimi@gov.fi</t>
  </si>
  <si>
    <t>Hyvinvointialueiden rahoituksen painelaskelma, milj. euroa</t>
  </si>
  <si>
    <t>Alue</t>
  </si>
  <si>
    <t>2023</t>
  </si>
  <si>
    <t>2024</t>
  </si>
  <si>
    <t>2025</t>
  </si>
  <si>
    <t>2026</t>
  </si>
  <si>
    <t>2027</t>
  </si>
  <si>
    <t>2029</t>
  </si>
  <si>
    <t>Helsinki</t>
  </si>
  <si>
    <t>Vantaa ja Kerava</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</si>
  <si>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</si>
  <si>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</si>
  <si>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</si>
  <si>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</si>
  <si>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</si>
  <si>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</si>
  <si>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</si>
  <si>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</si>
  <si>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</si>
  <si>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</si>
  <si>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</si>
  <si>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</si>
  <si>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</si>
  <si>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</si>
  <si>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</si>
  <si>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</si>
  <si>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</si>
  <si>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</si>
  <si>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</si>
  <si>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</si>
  <si>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t>
  </si>
  <si>
    <t>Rahoitus ilman jälkikäteistarkistusta, milj. euroa (täsmäytettynä koko maan rahoituksen tasoon)</t>
  </si>
  <si>
    <t>2028</t>
  </si>
  <si>
    <t>Koko maan rahoitus ilman jälkikäteistarkistusta, milj. euroa</t>
  </si>
  <si>
    <t xml:space="preserve"> </t>
  </si>
  <si>
    <t xml:space="preserve">  </t>
  </si>
  <si>
    <t>Koko maan rahoitus ilman jälkikäteistarkistusta</t>
  </si>
  <si>
    <t>Skaalauskerroin</t>
  </si>
  <si>
    <t>Rahoitus ilman jälkikäteistarkistusta, milj. euroa</t>
  </si>
  <si>
    <r>
      <t xml:space="preserve">Aluekohtaiset palvelutarpeen kasvuarviot </t>
    </r>
    <r>
      <rPr>
        <sz val="11"/>
        <color theme="1"/>
        <rFont val="Arial"/>
        <family val="2"/>
        <scheme val="minor"/>
      </rPr>
      <t>(lähde: THL, 2025)</t>
    </r>
  </si>
  <si>
    <t>2030</t>
  </si>
  <si>
    <t>2031</t>
  </si>
  <si>
    <r>
      <t>Palvelutarpeen määräaikainen korotus</t>
    </r>
    <r>
      <rPr>
        <sz val="11"/>
        <color theme="1"/>
        <rFont val="Arial"/>
        <family val="2"/>
        <scheme val="minor"/>
      </rPr>
      <t xml:space="preserve"> (rahoituslaki 36 §)</t>
    </r>
  </si>
  <si>
    <t>Vuosi</t>
  </si>
  <si>
    <t>Korotus (%)</t>
  </si>
  <si>
    <t>2025–2029</t>
  </si>
  <si>
    <r>
      <t xml:space="preserve">Palvelutarpeen muutoksen huomioon ottaminen </t>
    </r>
    <r>
      <rPr>
        <sz val="11"/>
        <color theme="1"/>
        <rFont val="Arial"/>
        <family val="2"/>
        <scheme val="minor"/>
      </rPr>
      <t>(rahoituslaki 7 §)</t>
    </r>
  </si>
  <si>
    <t>Muutos (%)</t>
  </si>
  <si>
    <t>v. 2025 eteenpäin</t>
  </si>
  <si>
    <t>Yleinen ansiotasoindeksi</t>
  </si>
  <si>
    <t>Kuluttajahintaindeksi</t>
  </si>
  <si>
    <t>Hyvinvointialuetyönantajan sosiaaliturvamaksujen vuotuinen muutos</t>
  </si>
  <si>
    <t>Hyvinvointialueindeksi</t>
  </si>
  <si>
    <t>Sosiaali- ja terveydenhuollon laskennallinen rahoitus, milj. euroa</t>
  </si>
  <si>
    <t>2026*</t>
  </si>
  <si>
    <t>* Vuoden 2026 laskennallinen sote-rahoitus (ilman jälkikäteistarkistusta) perustuu 22.9.2025 julkaistuun vuoden 2026 rahoituslaskelmaan</t>
  </si>
  <si>
    <t>Pelastustoimen laskennallinen rahoitus, milj. euroa</t>
  </si>
  <si>
    <t>* Vuoden 2026 laskennallinen pelastustoimen rahoitus (ilman jälkikäteistarkistusta) perustuu 22.9.2025 julkaistuun vuoden 2026 rahoituslaskelmaan</t>
  </si>
  <si>
    <t>Aluekohtaiset siirtymätasaukset*, milj. euroa</t>
  </si>
  <si>
    <t xml:space="preserve">Hyvinvointialueiden rahoituslain 10 §:n 1 momentin mukaisesti kunkin varainhoitovuoden valtion rahoituksen tasossa otetaan huomioon hyvinvointialueiden tilinpäätöstietojen mukaiset kustannukset varainhoitovuotta edeltävää vuotta edeltäneeltä vuodelta siten, että kyseisen vuoden laskennallisten kustannusten ja toteutuneiden kustannusten erotus (yksinkertaistetusti tilikauden tulos) lisätään rahoitukseen tai vähennetään rahoituksesta. </t>
  </si>
  <si>
    <t>Jälkikäteistarkistuksen laskenta koko maan tasolla 2025–2028, milj. euroa</t>
  </si>
  <si>
    <t>Hyvinvointialueindeksin (ennuste)</t>
  </si>
  <si>
    <t>Hyvinvointialueindeksi (toteuma)</t>
  </si>
  <si>
    <t>Palvelutarpeen kasvu (v. 2027 eteenpäin arvio)</t>
  </si>
  <si>
    <t>Sosiaali- ja terveydenhuollon nettokustannukset</t>
  </si>
  <si>
    <t>Pelastustoimen nettokustannukset</t>
  </si>
  <si>
    <t>Nettokustannukset yhteensä</t>
  </si>
  <si>
    <t>Nettokustannusten vuosittainen muutos, %</t>
  </si>
  <si>
    <t>Sosiaali- ja terveydenhuollon rahoitus jälkikäteistarkistuksella</t>
  </si>
  <si>
    <t>Pelastustoimen rahoitus jälkikäteistarkistuksella</t>
  </si>
  <si>
    <t>Rahoitus jälkikäteistarkistuksella</t>
  </si>
  <si>
    <t>Tilikauden tulos (sote) jälkikäteistarkistuksella</t>
  </si>
  <si>
    <t>Tilikauden tulos (pela) jälkikäteistarkistuksella</t>
  </si>
  <si>
    <t>Tilikauden tulos jälkikäteistarkistuksella yhteensä</t>
  </si>
  <si>
    <t>Jälkikäteistarkistuksen omavastuuosuus</t>
  </si>
  <si>
    <t>Jälkikäteistarkistuksen vuosittainen lisäys/vähennys, sote</t>
  </si>
  <si>
    <t>Jälkikäteistarkistuksen vuosittainen lisäys/vähennys, pela</t>
  </si>
  <si>
    <t>Jälkikäteistarkistuksen vuosittainen lisäys/vähennys yhteensä</t>
  </si>
  <si>
    <t>Sosiaali- ja terveydenhuollon rahoitukseen sisältyvä jälkikäteistarkistus yhteensä</t>
  </si>
  <si>
    <t>Pelastustoimen rahoitukseen sisältyvä jälkikäteistarkistus yhteensä</t>
  </si>
  <si>
    <t>Rahoitukseen sisältyvä jälkikäteistarkistus yhteensä</t>
  </si>
  <si>
    <t>Arvio jälkikäteistarkistuksen määrästä rahoituksessa yhteensä, milj. euroa</t>
  </si>
  <si>
    <t>Hyvinvointialue</t>
  </si>
  <si>
    <t>2025*</t>
  </si>
  <si>
    <t>2026**</t>
  </si>
  <si>
    <t>* Vuoden 2025 jälkikäteistarkistuksen kohdentuminen perustuu 24.6.2025 julkaistuun vuoden 2025 rahoituslaskelmaan</t>
  </si>
  <si>
    <t>** Vuoden 2026 jälkikäteistarkistuksen kohdentuminen perustuu 22.9.2025 julkaistuun vuoden 2026 rahoituslaskelmaan</t>
  </si>
  <si>
    <r>
      <t>Hyvinvointialueiden rahoituksen painelaskelma kuvaa arvion aluekohtaisesta rahoituksen kehityksestä vuosina 2027–2028.</t>
    </r>
    <r>
      <rPr>
        <b/>
        <sz val="11"/>
        <rFont val="Arial"/>
        <family val="2"/>
        <scheme val="minor"/>
      </rPr>
      <t xml:space="preserve"> Arvio vuoden 2027 rahoituksesta tarkentuu keväällä 2026, kun vuoden 2027 aluekohtainen rahoituslaskelma julkaistaan.</t>
    </r>
  </si>
  <si>
    <t>Aluekohtaisen rahoituksen muutos vuosittain, prosenttia</t>
  </si>
  <si>
    <t>* Siirtymätasaukset perustuvat 22.9.2025 julkaistuun siirtymätasauslaskelmaan. Siirtymätasaukset on päivitetty hyte-kertoimella vuodesta 2026 lukien.</t>
  </si>
  <si>
    <t>Laskennallisen rahoituksen osuudet, milj euroa</t>
  </si>
  <si>
    <r>
      <t xml:space="preserve">Rahoituksen painelaskelmassa on huomioitu jälkikäteistarkistus vuosille 2026–2028. Vuoden 2026 jälkikäteistarkistus perustuu alueiden vuoden 2024 tilinpäätöstietoihin, vuoden 2027 jälkikäteistarkistus alueiden raportoimiin vuoden 2025 tilinpäätösennustetietoihin ja vuoden 2028 jälkikäteistarkistus valtiovarainministeriön kansantalousosaston syksyn 2025 ennusteen mukaiseen hyvinvointialuetalouden vuoden 2026 nettokustannuksiin. </t>
    </r>
    <r>
      <rPr>
        <b/>
        <sz val="11"/>
        <rFont val="Arial"/>
        <family val="2"/>
        <scheme val="minor"/>
      </rPr>
      <t>Laskelmassa huomioitu vuosien 2027 ja 2028 jälkikäteistarkistus on siten arvio. Kunkin vuoden rahoituksessa huomioitava lopullinen jälkikäteistarkistus määritellään alueiden toteutuneen nettokustannuskehityksen mukaisesti.</t>
    </r>
    <r>
      <rPr>
        <sz val="11"/>
        <rFont val="Arial"/>
        <family val="2"/>
        <scheme val="minor"/>
      </rPr>
      <t xml:space="preserve"> Jälkikäteistarkistuksessa on huomioitu omavastuuosuus rahoituslain mukaisesti.</t>
    </r>
  </si>
  <si>
    <t>2023–2024, %</t>
  </si>
  <si>
    <t>2024–2025, %</t>
  </si>
  <si>
    <t>2025–2026, %</t>
  </si>
  <si>
    <t>2026–2027 (arvio), %</t>
  </si>
  <si>
    <t xml:space="preserve"> 2027–2028 (arvio), %</t>
  </si>
  <si>
    <r>
      <t xml:space="preserve">Tällä välilehdellä on muodostettu arvio aluekohtaisen rahoituksen kehityksestä ilman jälkikäteistarkistusta. Rahoitusta korotetaan ennustevuosille 2027–2028 hyvinvointialueindeksin mukaisella koko maan hintaennusteella ja THL:n aluekohtaisilla palvelutarpeen kasvuarvioilla. Lopuksi rahoitus on täsmäytetty koko maan rahoitukseen vuosina 2027–2028, sillä yhteenlasketut aluekohtaiset rahoitusurat poikkeavat koko maan tason rahoituksesta. Tämä johtuu siitä, että THL:n aluekohtaiset palvelutarpeen kasvuarviot eivät vastaa täysin arviota </t>
    </r>
    <r>
      <rPr>
        <sz val="11"/>
        <rFont val="Arial"/>
        <family val="2"/>
        <scheme val="minor"/>
      </rPr>
      <t>koko maan palvelutarpeen muutoksesta, jonka perusteella koko maan rahoituksen taso on laskettu</t>
    </r>
    <r>
      <rPr>
        <sz val="11"/>
        <color theme="1"/>
        <rFont val="Arial"/>
        <family val="2"/>
        <scheme val="minor"/>
      </rPr>
      <t>.</t>
    </r>
  </si>
  <si>
    <r>
      <rPr>
        <b/>
        <sz val="11"/>
        <color theme="1"/>
        <rFont val="Arial"/>
        <family val="2"/>
        <scheme val="minor"/>
      </rPr>
      <t>Laskelman tuottama arvio rahoituksen aluekohtaisesta kehityksestä on karkea, sillä rahoituslain mukaisista määräytymistekijöistä ei ole ennustetta.</t>
    </r>
    <r>
      <rPr>
        <sz val="11"/>
        <color theme="1"/>
        <rFont val="Arial"/>
        <family val="2"/>
        <scheme val="minor"/>
      </rPr>
      <t xml:space="preserve"> Lopullinen rahoitus tulee kohdentumaan aluekohtaisesti rahoituslain mukaisten määräytymistekijöiden perusteella, joiden osalta käytetään aina uusinta käytettävissä olevaa tilastotietoa.</t>
    </r>
  </si>
  <si>
    <r>
      <t xml:space="preserve">Hyvinvointialueindeksi </t>
    </r>
    <r>
      <rPr>
        <sz val="11"/>
        <color theme="1"/>
        <rFont val="Arial"/>
        <family val="2"/>
        <scheme val="minor"/>
      </rPr>
      <t>(rahoituslaki 8v§, VM:n kansantalousosaston syksyn 2025 ennuste)</t>
    </r>
  </si>
  <si>
    <t>Rahoituslain 10 §:n 2 momentin mukaisesti erotus tarkistetaan varainhoitovuoden kustannustasoon. Jälkikäteistarkistus tehdään sosiaali- ja terveyspalveluiden ja pelastustoimen palveluiden kustannusten osalta erikseen, koska niissä rahoituksen korotus poikkeaa toisistaan. Sosiaali- ja terveyspalveluiden kustannusten tarkistus korotetaan rahoituslain 7 §:n mukaisesti palvelutarpeella ja 8 §:n mukaisesti hyvinvointialueindeksillä ja pelastustoimen kustannusten tarkistus korotetaan vain hyvinvointialueindeksillä. Lisäksi jälkikäteistarkistuksen laskennassa huomioidaan 10 §:n 1 momentissa tarkoitetun varainhoitovuoden laskennallisten ja toteutuneiden kustannusten erotuksen muutos sitä edeltävään varainhoitovuoteen nähden sekä mainitussa momentissa tarkoitetulle varainhoitovuodelle tehty jälkikäteinen tarkistus. Muutoin tämä tarkistus tulisi vähennetyksi rahoituksen pohjasta jälkikäteistarkistuksessa (ns. heiluriliike). Rahoituslain 10 §:n 3 momentin mukaisesti jälkikäteistarkistuksessa huomioidaan portaittain kasvava omavastuu vuodesta 2026 alkaen.</t>
  </si>
  <si>
    <t>Jälkikäteistarkistuksen kautta tehtävä rahoituksen tason tarkistus jakautuu kaikille hyvinvointialueille rahoituslain määräytymistekijöiden mukaisesti. Tässä painelaskelmassa jälkikäteistarkistus on yksinkertaistetusti kohdennettu alueille laskennallisen rahoituksen osuuksien suhteessa. Lisäksi yksinkertaisuuden vuoksi alla kuvatussa laskelmassa jälkikäteistarkistuksen laskentaa ei ole eroteltu sosiaali- ja terveydenhuollon sekä pelastustoimen osuuksiin.</t>
  </si>
  <si>
    <r>
      <t xml:space="preserve">Keväällä 2025 julkaistussa rahoituksen painelaskelmassa vuosien 2027 ja 2028 jälkikäteistarkistus muodostettiin alueiden vuoden 2025 talousarvio- ja vuoden 2026 taloussuunnitelmatietojen perusteella. Tässä laskelmassa vuoden 2027 jälkikäteistarkistus on muodostettu vuoden 2025 tilinpäätösennustetietojen ja vuoden 2028 jälkikäteistarkistus on valtiovarainministeriön kansantalousosaston syksyn 2025 ennusteen mukaisen hyvinvointialuetalouden vuoden 2026 nettokustannusten perusteella. Kansantalousosaston ennusteen perusteella muodostettu vuoden 2028 jälkikäteistarkistus on huomattavasti suurempi kuin kevään painelaskelman arvio vuoden 2028 jälkikäteistarkistuksesta. Arvio vuoden 2028 rahoituksesta on siten suurempi kuin kevään laskelmassa. </t>
    </r>
    <r>
      <rPr>
        <b/>
        <sz val="11"/>
        <color theme="1"/>
        <rFont val="Arial"/>
        <family val="2"/>
        <scheme val="minor"/>
      </rPr>
      <t>Arvio vuosien 2027 ja 2028 rahoituksessa huomioitavasta jälkikäteistarkistuksesta tarkentuu keväällä 2026.</t>
    </r>
  </si>
  <si>
    <r>
      <t>Jälkikäteistarkistus-välilehdellä kuvataan, miten jälkikäteistarkistus on huomioitu rahoituksen painelaskelmassa. Vuoden 2026 jälkikäteistarkistus perustuu alueiden vuoden 2024 tilinpäätöstietoihin, vuoden 2027 jälkikäteistarkistus alueiden raportoimiin vuoden 2025 tilinpäätösennustetietoihin ja vuoden 2028 jälkikäteistarkistus kansantalousosaston syksyn 2025 ennusteen mukaisiin hyvinvointialuetalouden vuoden 2026 nettokustannuksiin.</t>
    </r>
    <r>
      <rPr>
        <b/>
        <sz val="11"/>
        <rFont val="Arial"/>
        <family val="2"/>
        <scheme val="minor"/>
      </rPr>
      <t xml:space="preserve"> Laskelmassa huomioitu vuosien 2027 ja 2028 jälkikäteistarkistus on siten arvio. Kunkin vuoden rahoituksessa huomioitava lopullinen jälkikäteistarkistus määritellään alueiden toteutuneen nettokustannuskehityksen mukaisesti.</t>
    </r>
    <r>
      <rPr>
        <sz val="11"/>
        <rFont val="Arial"/>
        <family val="2"/>
        <scheme val="minor"/>
      </rPr>
      <t xml:space="preserve"> </t>
    </r>
  </si>
  <si>
    <r>
      <t xml:space="preserve">Rahoituksen painelaskelmassa 22.9.2025 julkaistua vuoden 2026 rahoitusta korotetaan jatkovuosille 2027 ja 2028 hyvinvointialueindeksin ja THL:n aluekohtaisten palvelutarpeen kasvuarvioiden perusteella. </t>
    </r>
    <r>
      <rPr>
        <b/>
        <sz val="11"/>
        <rFont val="Arial"/>
        <family val="2"/>
        <scheme val="major"/>
      </rPr>
      <t>Laskelma tuottaa karkean arvion vuosien 2027 ja 2028 rahoituksesta, sillä siinä ei huomioida tarvekertoimissa tai muissa rahoituksen määräytymistekijöissä tapahtuvia vuosittaisia muutoksia. Arvio vuoden 2027 rahoituksesta tarkentuu keväällä 2026, kun vuoden 2027 aluekohtainen rahoituslaskelma julkaistaan.</t>
    </r>
    <r>
      <rPr>
        <sz val="11"/>
        <rFont val="Arial"/>
        <family val="2"/>
        <scheme val="major"/>
      </rPr>
      <t xml:space="preserve"> Laskelmassa on huomioitu myös karkea arvio vuosien 2027 ja 2028 rahoituksen jälkikäteistarkistuksesta. Vuoden 2027 jälkikäteistarkistus perustuu alueiden vuoden 2025 tilinpäätösennustetietoihin ja vuoden 2028 jälkikäteistarkistus valtiovarainministeriön kansantalousosaston syksyn 2025 ennusteen mukaiseen hyvinvointialuetalouden vuoden 2026 nettokustannuksiin. </t>
    </r>
    <r>
      <rPr>
        <b/>
        <sz val="11"/>
        <rFont val="Arial"/>
        <family val="2"/>
        <scheme val="major"/>
      </rPr>
      <t>Myös arvio jälkikäteistarkistuksesta tarkentuu keväällä 2026.</t>
    </r>
  </si>
  <si>
    <t>Rahoituksen painelaskelman pohjan muodostaa hyvinvointialuekohtainen arvio vuoden 2026 rahoituksesta, joka on päivitetty 22.9.2025 julkaistun rahoituslaskelman mukaiseksi. Rahoitus ilman jk-tarkistusta -välilehdellä rahoitusta korotetaan ennustevuosille 2027–2028 hyvinvointialueindeksin mukaisella koko maan hintaennusteella ja THL:n aluekohtaisilla palvelutarpeen kasvuarvioilla. Laskelmassa on huomioitu rahoituslain mukainen palvelutarpeen määräaikainen korotus 0,2 %-yksiköllä vuosille 2026–2028. Vuodesta 2025 lukien arvioidusta kasvusta huomioidaan 80 %. Laskelmassa on huomioitu myös aluekohtaiset siirtymätasaukset 22.9.2025 julkaistun laskelman mukaisesti.</t>
  </si>
  <si>
    <t>Rahoituksen jälkikäteistarkistus</t>
  </si>
  <si>
    <t>Hyvinvointialueiden rahoitus ilman jälkikäteistarkistusta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</si>
</sst>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00\ %"/>
    <numFmt numFmtId="166" formatCode="_-* #,##0_-;\-* #,##0_-;_-* &quot;-&quot;??_-;_-@_-"/>
    <numFmt numFmtId="167" formatCode="_-* #,##0\ _€_-;\-* #,##0\ _€_-;_-* &quot;-&quot;?\ _€_-;_-@_-"/>
    <numFmt numFmtId="168" formatCode="#,##0_ ;[Red]\-#,##0\ "/>
    <numFmt numFmtId="169" formatCode="0.0\ %"/>
    <numFmt numFmtId="170" formatCode="_-* #,##0.000_-;\-* #,##0.000_-;_-* &quot;-&quot;??_-;_-@_-"/>
    <numFmt numFmtId="171" formatCode="#,##0.00_ ;\-#,##0.00\ "/>
    <numFmt numFmtId="172" formatCode="0.00000"/>
    <numFmt numFmtId="173" formatCode="#,##0.0000_ ;[Red]\-#,##0.0000\ "/>
    <numFmt numFmtId="174" formatCode="0_ ;[Red]\-0\ "/>
  </numFmts>
  <fonts count="28" x14ac:knownFonts="1">
    <font>
      <sz val="11"/>
      <color theme="1"/>
      <name val="Arial"/>
      <family val="2"/>
      <scheme val="minor"/>
    </font>
    <font>
      <sz val="11"/>
      <color theme="1"/>
      <name val="Arial"/>
      <family val="2"/>
      <scheme val="minor"/>
    </font>
    <font>
      <b/>
      <sz val="11"/>
      <color theme="1"/>
      <name val="Arial"/>
      <family val="2"/>
      <scheme val="minor"/>
    </font>
    <font>
      <sz val="11"/>
      <name val="Arial"/>
      <family val="2"/>
      <scheme val="minor"/>
    </font>
    <font>
      <b/>
      <sz val="11"/>
      <color theme="0"/>
      <name val="Arial"/>
      <family val="2"/>
      <scheme val="minor"/>
    </font>
    <font>
      <sz val="10"/>
      <name val="Arial"/>
      <family val="2"/>
    </font>
    <font>
      <sz val="11"/>
      <color rgb="FFFF0000"/>
      <name val="Arial"/>
      <family val="2"/>
      <scheme val="minor"/>
    </font>
    <font>
      <b/>
      <sz val="11"/>
      <name val="Arial"/>
      <family val="2"/>
      <scheme val="minor"/>
    </font>
    <font>
      <sz val="18"/>
      <color theme="3"/>
      <name val="Arial"/>
      <family val="2"/>
      <scheme val="major"/>
    </font>
    <font>
      <i/>
      <sz val="11"/>
      <color theme="1"/>
      <name val="Arial"/>
      <family val="2"/>
      <scheme val="minor"/>
    </font>
    <font>
      <i/>
      <sz val="11"/>
      <color rgb="FFFF0000"/>
      <name val="Arial"/>
      <family val="2"/>
      <scheme val="minor"/>
    </font>
    <font>
      <i/>
      <sz val="11"/>
      <name val="Arial"/>
      <family val="2"/>
      <scheme val="minor"/>
    </font>
    <font>
      <sz val="8"/>
      <name val="Arial"/>
      <family val="2"/>
      <scheme val="minor"/>
    </font>
    <font>
      <sz val="11"/>
      <name val="Arial"/>
      <family val="2"/>
    </font>
    <font>
      <b/>
      <sz val="11"/>
      <color rgb="FFFF0000"/>
      <name val="Arial"/>
      <family val="2"/>
      <scheme val="minor"/>
    </font>
    <font>
      <b/>
      <sz val="15"/>
      <color theme="3"/>
      <name val="Arial"/>
      <family val="2"/>
      <scheme val="minor"/>
    </font>
    <font>
      <sz val="11"/>
      <color theme="0"/>
      <name val="Arial"/>
      <family val="2"/>
      <scheme val="minor"/>
    </font>
    <font>
      <sz val="12"/>
      <color theme="1"/>
      <name val="Arial"/>
      <family val="2"/>
      <scheme val="minor"/>
    </font>
    <font>
      <i/>
      <sz val="12.1"/>
      <color rgb="FF1A7483"/>
      <name val="Arial"/>
      <family val="2"/>
      <scheme val="minor"/>
    </font>
    <font>
      <b/>
      <sz val="16"/>
      <color theme="4"/>
      <name val="Arial"/>
      <family val="2"/>
      <scheme val="major"/>
    </font>
    <font>
      <b/>
      <sz val="15"/>
      <color theme="3"/>
      <name val="Arial"/>
      <family val="2"/>
      <scheme val="major"/>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i/>
      <sz val="11"/>
      <name val="Arial"/>
      <family val="2"/>
      <scheme val="major"/>
    </font>
    <font>
      <i/>
      <sz val="11"/>
      <color rgb="FFFF0000"/>
      <name val="Arial"/>
      <family val="2"/>
      <scheme val="major"/>
    </font>
  </fonts>
  <fills count="13">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8"/>
        <bgColor theme="8"/>
      </patternFill>
    </fill>
    <fill>
      <patternFill patternType="solid">
        <fgColor theme="8"/>
        <bgColor theme="5"/>
      </patternFill>
    </fill>
    <fill>
      <patternFill patternType="solid">
        <fgColor theme="4"/>
        <bgColor theme="4"/>
      </patternFill>
    </fill>
    <fill>
      <patternFill patternType="solid">
        <fgColor theme="4"/>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79998168889431442"/>
        <bgColor indexed="65"/>
      </patternFill>
    </fill>
  </fills>
  <borders count="18">
    <border>
      <left/>
      <right/>
      <top/>
      <bottom/>
      <diagonal/>
    </border>
    <border>
      <left/>
      <right/>
      <top style="thin">
        <color theme="8"/>
      </top>
      <bottom/>
      <diagonal/>
    </border>
    <border>
      <left/>
      <right/>
      <top style="thin">
        <color theme="5" tint="0.39997558519241921"/>
      </top>
      <bottom/>
      <diagonal/>
    </border>
    <border>
      <left/>
      <right/>
      <top style="thin">
        <color theme="4"/>
      </top>
      <bottom/>
      <diagonal/>
    </border>
    <border>
      <left style="medium">
        <color indexed="64"/>
      </left>
      <right/>
      <top style="thin">
        <color theme="4"/>
      </top>
      <bottom/>
      <diagonal/>
    </border>
    <border>
      <left style="thin">
        <color theme="4"/>
      </left>
      <right/>
      <top/>
      <bottom/>
      <diagonal/>
    </border>
    <border>
      <left style="thin">
        <color theme="4"/>
      </left>
      <right/>
      <top style="thin">
        <color theme="4"/>
      </top>
      <bottom/>
      <diagonal/>
    </border>
    <border>
      <left/>
      <right/>
      <top style="thin">
        <color theme="4"/>
      </top>
      <bottom style="thin">
        <color indexed="64"/>
      </bottom>
      <diagonal/>
    </border>
    <border>
      <left style="thin">
        <color theme="4"/>
      </left>
      <right/>
      <top style="thin">
        <color theme="4"/>
      </top>
      <bottom style="thin">
        <color theme="4"/>
      </bottom>
      <diagonal/>
    </border>
    <border>
      <left/>
      <right/>
      <top style="thin">
        <color theme="8"/>
      </top>
      <bottom style="thin">
        <color theme="8"/>
      </bottom>
      <diagonal/>
    </border>
    <border>
      <left/>
      <right/>
      <top style="thin">
        <color theme="5" tint="0.39997558519241921"/>
      </top>
      <bottom style="thin">
        <color theme="4"/>
      </bottom>
      <diagonal/>
    </border>
    <border>
      <left style="thin">
        <color theme="8"/>
      </left>
      <right/>
      <top style="thin">
        <color theme="8"/>
      </top>
      <bottom/>
      <diagonal/>
    </border>
    <border>
      <left/>
      <right style="thin">
        <color theme="8"/>
      </right>
      <top style="thin">
        <color theme="8"/>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top style="thin">
        <color theme="4"/>
      </top>
      <bottom style="thin">
        <color theme="4"/>
      </bottom>
      <diagonal/>
    </border>
    <border>
      <left/>
      <right/>
      <top/>
      <bottom style="thick">
        <color theme="4"/>
      </bottom>
      <diagonal/>
    </border>
    <border>
      <left/>
      <right/>
      <top style="thin">
        <color theme="5" tint="0.39997558519241921"/>
      </top>
      <bottom style="thin">
        <color theme="5" tint="0.39997558519241921"/>
      </bottom>
      <diagonal/>
    </border>
  </borders>
  <cellStyleXfs count="8">
    <xf numFmtId="0" fontId="0" fillId="0" borderId="0"/>
    <xf numFmtId="16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applyNumberFormat="0" applyFill="0" applyBorder="0" applyAlignment="0" applyProtection="0"/>
    <xf numFmtId="0" fontId="15" fillId="0" borderId="16" applyNumberFormat="0" applyFill="0" applyAlignment="0" applyProtection="0"/>
    <xf numFmtId="0" fontId="1" fillId="12" borderId="0" applyNumberFormat="0" applyBorder="0" applyAlignment="0" applyProtection="0"/>
  </cellStyleXfs>
  <cellXfs count="188">
    <xf numFmtId="0" fontId="0" fillId="0" borderId="0" xfId="0"/>
    <xf numFmtId="0" fontId="2" fillId="0" borderId="0" xfId="0" applyFont="1"/>
    <xf numFmtId="166" fontId="0" fillId="0" borderId="0" xfId="2" applyNumberFormat="1" applyFont="1" applyFill="1" applyBorder="1"/>
    <xf numFmtId="165" fontId="0" fillId="0" borderId="0" xfId="3" applyNumberFormat="1" applyFont="1"/>
    <xf numFmtId="0" fontId="0" fillId="3" borderId="0" xfId="0" applyFill="1"/>
    <xf numFmtId="165" fontId="3" fillId="3" borderId="0" xfId="3" applyNumberFormat="1" applyFont="1" applyFill="1"/>
    <xf numFmtId="168" fontId="0" fillId="0" borderId="0" xfId="0" applyNumberFormat="1"/>
    <xf numFmtId="3" fontId="0" fillId="0" borderId="0" xfId="0" applyNumberFormat="1"/>
    <xf numFmtId="166" fontId="0" fillId="0" borderId="0" xfId="0" applyNumberFormat="1"/>
    <xf numFmtId="165" fontId="0" fillId="2" borderId="1" xfId="3" applyNumberFormat="1" applyFont="1" applyFill="1" applyBorder="1"/>
    <xf numFmtId="0" fontId="0" fillId="2" borderId="1" xfId="0" applyFill="1" applyBorder="1"/>
    <xf numFmtId="0" fontId="4" fillId="5" borderId="0" xfId="0" applyFont="1" applyFill="1"/>
    <xf numFmtId="0" fontId="2" fillId="0" borderId="0" xfId="0" applyFont="1" applyAlignment="1">
      <alignment horizontal="left"/>
    </xf>
    <xf numFmtId="3" fontId="2" fillId="0" borderId="0" xfId="0" applyNumberFormat="1" applyFont="1"/>
    <xf numFmtId="168" fontId="2" fillId="0" borderId="0" xfId="0" applyNumberFormat="1" applyFont="1"/>
    <xf numFmtId="166" fontId="2" fillId="0" borderId="0" xfId="0" applyNumberFormat="1" applyFont="1"/>
    <xf numFmtId="167" fontId="2" fillId="0" borderId="0" xfId="2" applyNumberFormat="1" applyFont="1" applyBorder="1"/>
    <xf numFmtId="0" fontId="4" fillId="0" borderId="0" xfId="0" applyFont="1" applyAlignment="1">
      <alignment horizontal="left"/>
    </xf>
    <xf numFmtId="165" fontId="0" fillId="0" borderId="0" xfId="3" applyNumberFormat="1" applyFont="1" applyFill="1" applyBorder="1"/>
    <xf numFmtId="165" fontId="6" fillId="0" borderId="0" xfId="3" applyNumberFormat="1" applyFont="1" applyFill="1"/>
    <xf numFmtId="0" fontId="6" fillId="0" borderId="0" xfId="0" applyFont="1"/>
    <xf numFmtId="165" fontId="6" fillId="0" borderId="0" xfId="0" applyNumberFormat="1" applyFont="1"/>
    <xf numFmtId="166" fontId="0" fillId="0" borderId="0" xfId="2" applyNumberFormat="1" applyFont="1"/>
    <xf numFmtId="1" fontId="0" fillId="0" borderId="0" xfId="0" applyNumberFormat="1"/>
    <xf numFmtId="165" fontId="0" fillId="2" borderId="0" xfId="3" applyNumberFormat="1" applyFont="1" applyFill="1" applyBorder="1"/>
    <xf numFmtId="0" fontId="4" fillId="0" borderId="0" xfId="0" applyFont="1"/>
    <xf numFmtId="169" fontId="2" fillId="0" borderId="0" xfId="3" applyNumberFormat="1" applyFont="1" applyFill="1"/>
    <xf numFmtId="3" fontId="6" fillId="0" borderId="0" xfId="0" applyNumberFormat="1" applyFont="1" applyAlignment="1">
      <alignment vertical="top"/>
    </xf>
    <xf numFmtId="3" fontId="0" fillId="0" borderId="3" xfId="0" applyNumberFormat="1" applyBorder="1"/>
    <xf numFmtId="165" fontId="3" fillId="2" borderId="1" xfId="3" applyNumberFormat="1" applyFont="1" applyFill="1" applyBorder="1"/>
    <xf numFmtId="0" fontId="0" fillId="4" borderId="0" xfId="0" applyFill="1"/>
    <xf numFmtId="0" fontId="0" fillId="2" borderId="0" xfId="0" applyFill="1"/>
    <xf numFmtId="9" fontId="0" fillId="0" borderId="0" xfId="3" applyFont="1" applyFill="1"/>
    <xf numFmtId="168" fontId="9" fillId="0" borderId="0" xfId="0" applyNumberFormat="1" applyFont="1"/>
    <xf numFmtId="0" fontId="0" fillId="0" borderId="4" xfId="0" applyBorder="1"/>
    <xf numFmtId="0" fontId="4" fillId="7" borderId="5" xfId="0" applyFont="1" applyFill="1" applyBorder="1"/>
    <xf numFmtId="0" fontId="2" fillId="0" borderId="4" xfId="0" applyFont="1" applyBorder="1"/>
    <xf numFmtId="166" fontId="2" fillId="0" borderId="3" xfId="2" applyNumberFormat="1" applyFont="1" applyBorder="1" applyAlignment="1"/>
    <xf numFmtId="171" fontId="0" fillId="0" borderId="0" xfId="0" applyNumberFormat="1"/>
    <xf numFmtId="4" fontId="0" fillId="0" borderId="0" xfId="0" applyNumberFormat="1"/>
    <xf numFmtId="166" fontId="2" fillId="0" borderId="0" xfId="2" applyNumberFormat="1" applyFont="1" applyBorder="1" applyAlignment="1"/>
    <xf numFmtId="0" fontId="2" fillId="2" borderId="0" xfId="0" applyFont="1" applyFill="1"/>
    <xf numFmtId="165" fontId="3" fillId="0" borderId="0" xfId="3" applyNumberFormat="1" applyFont="1" applyFill="1"/>
    <xf numFmtId="166" fontId="2" fillId="0" borderId="0" xfId="2" applyNumberFormat="1" applyFont="1" applyFill="1" applyBorder="1" applyAlignment="1"/>
    <xf numFmtId="3" fontId="9" fillId="0" borderId="0" xfId="0" applyNumberFormat="1" applyFont="1"/>
    <xf numFmtId="3" fontId="10" fillId="0" borderId="0" xfId="0" applyNumberFormat="1" applyFont="1" applyAlignment="1">
      <alignment vertical="top"/>
    </xf>
    <xf numFmtId="3" fontId="2" fillId="0" borderId="7" xfId="2" applyNumberFormat="1" applyFont="1" applyBorder="1"/>
    <xf numFmtId="168" fontId="3" fillId="0" borderId="0" xfId="0" applyNumberFormat="1" applyFont="1"/>
    <xf numFmtId="10" fontId="3" fillId="0" borderId="0" xfId="3" applyNumberFormat="1" applyFont="1" applyFill="1" applyBorder="1"/>
    <xf numFmtId="166" fontId="10" fillId="0" borderId="0" xfId="0" applyNumberFormat="1" applyFont="1"/>
    <xf numFmtId="168" fontId="4" fillId="0" borderId="0" xfId="0" applyNumberFormat="1" applyFont="1" applyAlignment="1">
      <alignment horizontal="right"/>
    </xf>
    <xf numFmtId="165" fontId="3" fillId="0" borderId="0" xfId="3" applyNumberFormat="1" applyFont="1" applyFill="1" applyBorder="1"/>
    <xf numFmtId="172" fontId="7" fillId="0" borderId="0" xfId="0" applyNumberFormat="1" applyFont="1"/>
    <xf numFmtId="169" fontId="3" fillId="0" borderId="0" xfId="3" applyNumberFormat="1" applyFont="1" applyFill="1" applyBorder="1"/>
    <xf numFmtId="0" fontId="10" fillId="0" borderId="0" xfId="0" applyFont="1"/>
    <xf numFmtId="168" fontId="4" fillId="8" borderId="0" xfId="0" applyNumberFormat="1" applyFont="1" applyFill="1"/>
    <xf numFmtId="0" fontId="2" fillId="3" borderId="0" xfId="0" applyFont="1" applyFill="1"/>
    <xf numFmtId="168" fontId="7" fillId="3" borderId="0" xfId="0" applyNumberFormat="1" applyFont="1" applyFill="1"/>
    <xf numFmtId="165" fontId="0" fillId="0" borderId="0" xfId="0" applyNumberFormat="1"/>
    <xf numFmtId="166" fontId="0" fillId="0" borderId="0" xfId="2" applyNumberFormat="1" applyFont="1" applyBorder="1" applyAlignment="1"/>
    <xf numFmtId="167" fontId="0" fillId="0" borderId="0" xfId="0" applyNumberFormat="1" applyAlignment="1">
      <alignment horizontal="right"/>
    </xf>
    <xf numFmtId="167" fontId="0" fillId="0" borderId="0" xfId="0" applyNumberFormat="1"/>
    <xf numFmtId="0" fontId="7" fillId="3" borderId="0" xfId="0" applyFont="1" applyFill="1"/>
    <xf numFmtId="166" fontId="1" fillId="0" borderId="0" xfId="2" applyNumberFormat="1" applyFont="1"/>
    <xf numFmtId="0" fontId="4" fillId="5" borderId="0" xfId="0" applyFont="1" applyFill="1" applyAlignment="1">
      <alignment horizontal="right"/>
    </xf>
    <xf numFmtId="0" fontId="4" fillId="6" borderId="0" xfId="0" applyFont="1" applyFill="1" applyAlignment="1">
      <alignment horizontal="right"/>
    </xf>
    <xf numFmtId="0" fontId="0" fillId="0" borderId="0" xfId="0" applyAlignment="1">
      <alignment horizontal="right"/>
    </xf>
    <xf numFmtId="0" fontId="4" fillId="0" borderId="0" xfId="0" applyFont="1" applyAlignment="1">
      <alignment horizontal="right"/>
    </xf>
    <xf numFmtId="0" fontId="2" fillId="9" borderId="0" xfId="0" applyFont="1" applyFill="1"/>
    <xf numFmtId="0" fontId="7" fillId="9" borderId="0" xfId="0" applyFont="1" applyFill="1"/>
    <xf numFmtId="0" fontId="0" fillId="9" borderId="0" xfId="0" applyFill="1"/>
    <xf numFmtId="168" fontId="7" fillId="0" borderId="0" xfId="0" applyNumberFormat="1" applyFont="1"/>
    <xf numFmtId="173" fontId="0" fillId="0" borderId="0" xfId="0" applyNumberFormat="1"/>
    <xf numFmtId="10" fontId="11" fillId="0" borderId="0" xfId="3" applyNumberFormat="1" applyFont="1" applyFill="1" applyBorder="1"/>
    <xf numFmtId="0" fontId="2" fillId="0" borderId="8" xfId="0" applyFont="1" applyBorder="1"/>
    <xf numFmtId="168" fontId="0" fillId="0" borderId="3" xfId="0" applyNumberFormat="1" applyBorder="1"/>
    <xf numFmtId="10" fontId="6" fillId="0" borderId="0" xfId="3" applyNumberFormat="1" applyFont="1"/>
    <xf numFmtId="169" fontId="0" fillId="0" borderId="0" xfId="3" applyNumberFormat="1" applyFont="1" applyBorder="1"/>
    <xf numFmtId="10" fontId="0" fillId="0" borderId="0" xfId="0" applyNumberFormat="1"/>
    <xf numFmtId="10" fontId="0" fillId="0" borderId="0" xfId="3" applyNumberFormat="1" applyFont="1" applyFill="1" applyBorder="1"/>
    <xf numFmtId="169" fontId="13" fillId="0" borderId="0" xfId="3" applyNumberFormat="1" applyFont="1" applyFill="1" applyBorder="1"/>
    <xf numFmtId="10" fontId="6" fillId="0" borderId="0" xfId="3" applyNumberFormat="1" applyFont="1" applyFill="1" applyBorder="1"/>
    <xf numFmtId="0" fontId="0" fillId="0" borderId="0" xfId="0" applyAlignment="1">
      <alignment wrapText="1"/>
    </xf>
    <xf numFmtId="0" fontId="6" fillId="0" borderId="0" xfId="0" applyFont="1" applyAlignment="1">
      <alignment wrapText="1"/>
    </xf>
    <xf numFmtId="0" fontId="3" fillId="0" borderId="0" xfId="0" applyFont="1"/>
    <xf numFmtId="0" fontId="4" fillId="4" borderId="6" xfId="0" applyFont="1" applyFill="1" applyBorder="1"/>
    <xf numFmtId="3" fontId="3" fillId="11" borderId="3" xfId="0" applyNumberFormat="1" applyFont="1" applyFill="1" applyBorder="1"/>
    <xf numFmtId="3" fontId="7" fillId="11" borderId="3" xfId="0" applyNumberFormat="1" applyFont="1" applyFill="1" applyBorder="1"/>
    <xf numFmtId="166" fontId="3" fillId="11" borderId="3" xfId="2" applyNumberFormat="1" applyFont="1" applyFill="1" applyBorder="1" applyAlignment="1"/>
    <xf numFmtId="166" fontId="7" fillId="11" borderId="3" xfId="2" applyNumberFormat="1" applyFont="1" applyFill="1" applyBorder="1" applyAlignment="1"/>
    <xf numFmtId="0" fontId="0" fillId="0" borderId="3" xfId="0" applyBorder="1"/>
    <xf numFmtId="0" fontId="2" fillId="0" borderId="15" xfId="0" applyFont="1" applyBorder="1"/>
    <xf numFmtId="0" fontId="4" fillId="7" borderId="0" xfId="0" applyFont="1" applyFill="1"/>
    <xf numFmtId="0" fontId="4" fillId="7" borderId="0" xfId="0" applyFont="1" applyFill="1" applyAlignment="1">
      <alignment horizontal="right"/>
    </xf>
    <xf numFmtId="0" fontId="2" fillId="0" borderId="7" xfId="0" applyFont="1" applyBorder="1"/>
    <xf numFmtId="49" fontId="0" fillId="4" borderId="0" xfId="0" applyNumberFormat="1" applyFill="1" applyAlignment="1">
      <alignment horizontal="right"/>
    </xf>
    <xf numFmtId="0" fontId="4" fillId="4" borderId="11" xfId="0" applyFont="1" applyFill="1" applyBorder="1"/>
    <xf numFmtId="169" fontId="4" fillId="4" borderId="12" xfId="3" applyNumberFormat="1" applyFont="1" applyFill="1" applyBorder="1"/>
    <xf numFmtId="0" fontId="0" fillId="2" borderId="13" xfId="0" applyFill="1" applyBorder="1"/>
    <xf numFmtId="9" fontId="0" fillId="2" borderId="14" xfId="3" applyFont="1" applyFill="1" applyBorder="1"/>
    <xf numFmtId="0" fontId="4" fillId="4" borderId="3" xfId="0" applyFont="1" applyFill="1" applyBorder="1"/>
    <xf numFmtId="0" fontId="4" fillId="5" borderId="3" xfId="0" applyFont="1" applyFill="1" applyBorder="1" applyAlignment="1">
      <alignment horizontal="right"/>
    </xf>
    <xf numFmtId="0" fontId="2" fillId="0" borderId="6" xfId="0" applyFont="1" applyBorder="1"/>
    <xf numFmtId="0" fontId="0" fillId="0" borderId="15" xfId="0" applyBorder="1"/>
    <xf numFmtId="170" fontId="2" fillId="0" borderId="15" xfId="0" applyNumberFormat="1" applyFont="1" applyBorder="1"/>
    <xf numFmtId="49" fontId="4" fillId="8" borderId="0" xfId="0" applyNumberFormat="1" applyFont="1" applyFill="1" applyAlignment="1">
      <alignment horizontal="right"/>
    </xf>
    <xf numFmtId="172" fontId="14" fillId="0" borderId="0" xfId="0" applyNumberFormat="1" applyFont="1"/>
    <xf numFmtId="3" fontId="10" fillId="0" borderId="0" xfId="0" applyNumberFormat="1" applyFont="1" applyAlignment="1">
      <alignment horizontal="left" wrapText="1"/>
    </xf>
    <xf numFmtId="0" fontId="15" fillId="0" borderId="0" xfId="6" applyBorder="1"/>
    <xf numFmtId="0" fontId="4" fillId="4" borderId="11" xfId="0" applyFont="1" applyFill="1" applyBorder="1" applyAlignment="1">
      <alignment horizontal="left"/>
    </xf>
    <xf numFmtId="0" fontId="4" fillId="4" borderId="12" xfId="0" applyFont="1" applyFill="1" applyBorder="1"/>
    <xf numFmtId="169" fontId="0" fillId="2" borderId="14" xfId="3" applyNumberFormat="1" applyFont="1" applyFill="1" applyBorder="1"/>
    <xf numFmtId="165" fontId="0" fillId="0" borderId="0" xfId="3" applyNumberFormat="1" applyFont="1" applyBorder="1"/>
    <xf numFmtId="0" fontId="15" fillId="0" borderId="0" xfId="6" applyBorder="1" applyAlignment="1">
      <alignment wrapText="1"/>
    </xf>
    <xf numFmtId="0" fontId="4" fillId="8" borderId="6" xfId="0" applyFont="1" applyFill="1" applyBorder="1"/>
    <xf numFmtId="49" fontId="4" fillId="8" borderId="3" xfId="2" applyNumberFormat="1" applyFont="1" applyFill="1" applyBorder="1" applyAlignment="1">
      <alignment horizontal="right"/>
    </xf>
    <xf numFmtId="168" fontId="16" fillId="0" borderId="0" xfId="2" applyNumberFormat="1" applyFont="1" applyBorder="1"/>
    <xf numFmtId="169" fontId="10" fillId="0" borderId="0" xfId="3" applyNumberFormat="1" applyFont="1" applyBorder="1"/>
    <xf numFmtId="43" fontId="0" fillId="0" borderId="0" xfId="2" applyFont="1" applyBorder="1"/>
    <xf numFmtId="0" fontId="9" fillId="11" borderId="0" xfId="0" applyFont="1" applyFill="1"/>
    <xf numFmtId="168" fontId="9" fillId="11" borderId="0" xfId="0" applyNumberFormat="1" applyFont="1" applyFill="1"/>
    <xf numFmtId="169" fontId="9" fillId="11" borderId="0" xfId="3" applyNumberFormat="1" applyFont="1" applyFill="1" applyBorder="1"/>
    <xf numFmtId="0" fontId="9" fillId="12" borderId="0" xfId="7" applyFont="1"/>
    <xf numFmtId="173" fontId="9" fillId="12" borderId="0" xfId="7" applyNumberFormat="1" applyFont="1"/>
    <xf numFmtId="9" fontId="9" fillId="12" borderId="0" xfId="7" applyNumberFormat="1" applyFont="1"/>
    <xf numFmtId="9" fontId="9" fillId="12" borderId="0" xfId="7" applyNumberFormat="1" applyFont="1" applyBorder="1"/>
    <xf numFmtId="0" fontId="2" fillId="11" borderId="0" xfId="0" applyFont="1" applyFill="1"/>
    <xf numFmtId="168" fontId="2" fillId="11" borderId="0" xfId="0" applyNumberFormat="1" applyFont="1" applyFill="1"/>
    <xf numFmtId="49" fontId="4" fillId="0" borderId="0" xfId="0" applyNumberFormat="1" applyFont="1" applyAlignment="1">
      <alignment horizontal="right"/>
    </xf>
    <xf numFmtId="49" fontId="0" fillId="0" borderId="0" xfId="0" applyNumberFormat="1" applyAlignment="1">
      <alignment horizontal="right"/>
    </xf>
    <xf numFmtId="170" fontId="2" fillId="0" borderId="0" xfId="0" applyNumberFormat="1" applyFont="1"/>
    <xf numFmtId="166" fontId="0" fillId="0" borderId="0" xfId="2" applyNumberFormat="1" applyFont="1" applyFill="1" applyBorder="1" applyAlignment="1"/>
    <xf numFmtId="3" fontId="2" fillId="0" borderId="0" xfId="2" applyNumberFormat="1" applyFont="1" applyFill="1" applyBorder="1"/>
    <xf numFmtId="174" fontId="2" fillId="0" borderId="0" xfId="2" applyNumberFormat="1" applyFont="1" applyFill="1" applyBorder="1" applyAlignment="1"/>
    <xf numFmtId="168" fontId="2" fillId="0" borderId="3" xfId="0" applyNumberFormat="1" applyFont="1" applyBorder="1"/>
    <xf numFmtId="166" fontId="17" fillId="0" borderId="0" xfId="0" applyNumberFormat="1" applyFont="1"/>
    <xf numFmtId="0" fontId="0" fillId="0" borderId="0" xfId="0" applyAlignment="1">
      <alignment vertical="center" wrapText="1"/>
    </xf>
    <xf numFmtId="3" fontId="2" fillId="0" borderId="0" xfId="0" applyNumberFormat="1" applyFont="1" applyAlignment="1">
      <alignment vertical="center" wrapText="1"/>
    </xf>
    <xf numFmtId="43" fontId="0" fillId="0" borderId="0" xfId="2" applyFont="1" applyAlignment="1">
      <alignment vertical="center" wrapText="1"/>
    </xf>
    <xf numFmtId="0" fontId="18" fillId="0" borderId="0" xfId="0" applyFont="1" applyAlignment="1">
      <alignment horizontal="left" vertical="center" indent="2" readingOrder="1"/>
    </xf>
    <xf numFmtId="0" fontId="7" fillId="0" borderId="0" xfId="0" applyFont="1"/>
    <xf numFmtId="166" fontId="2" fillId="0" borderId="3" xfId="0" applyNumberFormat="1" applyFont="1" applyBorder="1"/>
    <xf numFmtId="166" fontId="6" fillId="0" borderId="0" xfId="0" applyNumberFormat="1" applyFont="1"/>
    <xf numFmtId="10" fontId="1" fillId="2" borderId="0" xfId="2" applyNumberFormat="1" applyFont="1" applyFill="1" applyBorder="1"/>
    <xf numFmtId="9" fontId="1" fillId="2" borderId="0" xfId="2" applyNumberFormat="1" applyFont="1" applyFill="1" applyBorder="1"/>
    <xf numFmtId="10" fontId="7" fillId="2" borderId="0" xfId="3" applyNumberFormat="1" applyFont="1" applyFill="1" applyBorder="1"/>
    <xf numFmtId="3" fontId="9" fillId="0" borderId="0" xfId="2" applyNumberFormat="1" applyFont="1" applyBorder="1"/>
    <xf numFmtId="3" fontId="10" fillId="0" borderId="0" xfId="0" applyNumberFormat="1" applyFont="1"/>
    <xf numFmtId="0" fontId="4" fillId="8" borderId="5" xfId="0" applyFont="1" applyFill="1" applyBorder="1"/>
    <xf numFmtId="49" fontId="4" fillId="8" borderId="0" xfId="2" applyNumberFormat="1" applyFont="1" applyFill="1" applyBorder="1" applyAlignment="1">
      <alignment horizontal="right"/>
    </xf>
    <xf numFmtId="168" fontId="6" fillId="0" borderId="0" xfId="0" applyNumberFormat="1" applyFont="1"/>
    <xf numFmtId="166" fontId="6" fillId="0" borderId="0" xfId="2" applyNumberFormat="1" applyFont="1"/>
    <xf numFmtId="1" fontId="6" fillId="0" borderId="0" xfId="0" applyNumberFormat="1" applyFont="1"/>
    <xf numFmtId="0" fontId="3" fillId="0" borderId="0" xfId="0" applyFont="1" applyAlignment="1">
      <alignment wrapText="1"/>
    </xf>
    <xf numFmtId="3" fontId="10" fillId="0" borderId="0" xfId="0" applyNumberFormat="1" applyFont="1" applyAlignment="1">
      <alignment wrapText="1"/>
    </xf>
    <xf numFmtId="168" fontId="3" fillId="10" borderId="0" xfId="0" applyNumberFormat="1" applyFont="1" applyFill="1"/>
    <xf numFmtId="168" fontId="7" fillId="10" borderId="0" xfId="0" applyNumberFormat="1" applyFont="1" applyFill="1"/>
    <xf numFmtId="169" fontId="7" fillId="0" borderId="0" xfId="3" applyNumberFormat="1" applyFont="1" applyFill="1" applyBorder="1"/>
    <xf numFmtId="0" fontId="19" fillId="0" borderId="0" xfId="5" applyFont="1"/>
    <xf numFmtId="0" fontId="20" fillId="0" borderId="0" xfId="6" applyFont="1" applyBorder="1"/>
    <xf numFmtId="0" fontId="21" fillId="0" borderId="0" xfId="0" applyFont="1"/>
    <xf numFmtId="0" fontId="22" fillId="0" borderId="0" xfId="0" applyFont="1"/>
    <xf numFmtId="0" fontId="24" fillId="9" borderId="0" xfId="0" applyFont="1" applyFill="1"/>
    <xf numFmtId="166" fontId="24" fillId="9" borderId="0" xfId="0" applyNumberFormat="1" applyFont="1" applyFill="1"/>
    <xf numFmtId="0" fontId="25" fillId="4" borderId="0" xfId="0" applyFont="1" applyFill="1"/>
    <xf numFmtId="0" fontId="25" fillId="4" borderId="0" xfId="0" applyFont="1" applyFill="1" applyAlignment="1">
      <alignment horizontal="right"/>
    </xf>
    <xf numFmtId="0" fontId="25" fillId="5" borderId="0" xfId="0" applyFont="1" applyFill="1" applyAlignment="1">
      <alignment horizontal="right"/>
    </xf>
    <xf numFmtId="0" fontId="25" fillId="4" borderId="2" xfId="0" applyFont="1" applyFill="1" applyBorder="1"/>
    <xf numFmtId="0" fontId="21" fillId="4" borderId="0" xfId="0" applyFont="1" applyFill="1" applyAlignment="1">
      <alignment wrapText="1"/>
    </xf>
    <xf numFmtId="0" fontId="25" fillId="4" borderId="2" xfId="0" applyFont="1" applyFill="1" applyBorder="1" applyAlignment="1">
      <alignment wrapText="1"/>
    </xf>
    <xf numFmtId="0" fontId="21" fillId="0" borderId="2" xfId="0" applyFont="1" applyBorder="1"/>
    <xf numFmtId="166" fontId="21" fillId="10" borderId="1" xfId="2" applyNumberFormat="1" applyFont="1" applyFill="1" applyBorder="1"/>
    <xf numFmtId="3" fontId="21" fillId="0" borderId="2" xfId="0" applyNumberFormat="1" applyFont="1" applyBorder="1"/>
    <xf numFmtId="169" fontId="21" fillId="10" borderId="0" xfId="3" applyNumberFormat="1" applyFont="1" applyFill="1"/>
    <xf numFmtId="169" fontId="21" fillId="0" borderId="0" xfId="3" applyNumberFormat="1" applyFont="1"/>
    <xf numFmtId="169" fontId="21" fillId="0" borderId="0" xfId="0" applyNumberFormat="1" applyFont="1"/>
    <xf numFmtId="0" fontId="24" fillId="0" borderId="17" xfId="0" applyFont="1" applyBorder="1"/>
    <xf numFmtId="166" fontId="24" fillId="10" borderId="9" xfId="2" applyNumberFormat="1" applyFont="1" applyFill="1" applyBorder="1"/>
    <xf numFmtId="3" fontId="24" fillId="0" borderId="10" xfId="0" applyNumberFormat="1" applyFont="1" applyBorder="1"/>
    <xf numFmtId="169" fontId="24" fillId="10" borderId="0" xfId="3" applyNumberFormat="1" applyFont="1" applyFill="1"/>
    <xf numFmtId="169" fontId="24" fillId="0" borderId="0" xfId="3" applyNumberFormat="1" applyFont="1"/>
    <xf numFmtId="3" fontId="26" fillId="0" borderId="0" xfId="0" applyNumberFormat="1" applyFont="1" applyAlignment="1">
      <alignment wrapText="1"/>
    </xf>
    <xf numFmtId="3" fontId="27" fillId="0" borderId="0" xfId="0" applyNumberFormat="1" applyFont="1" applyAlignment="1">
      <alignment horizontal="left" wrapText="1"/>
    </xf>
    <xf numFmtId="3" fontId="22" fillId="0" borderId="0" xfId="0" applyNumberFormat="1" applyFont="1" applyAlignment="1">
      <alignment wrapText="1"/>
    </xf>
    <xf numFmtId="0" fontId="0" fillId="0" borderId="0" xfId="0" applyAlignment="1">
      <alignment horizontal="left" wrapText="1"/>
    </xf>
    <xf numFmtId="0" fontId="0" fillId="0" borderId="0" xfId="0" applyAlignment="1">
      <alignment horizontal="left" vertical="top" wrapText="1"/>
    </xf>
    <xf numFmtId="0" fontId="3" fillId="0" borderId="0" xfId="0" applyFont="1" applyAlignment="1">
      <alignment horizontal="left" wrapText="1"/>
    </xf>
    <xf numFmtId="0" fontId="0" fillId="0" borderId="0" xfId="0" applyFont="1" applyAlignment="1">
      <alignment horizontal="left" wrapText="1"/>
    </xf>
  </cellXfs>
  <cellStyles count="8">
    <cellStyle name="20 % - Aksentti4" xfId="7" builtinId="42"/>
    <cellStyle name="Erotin 2" xfId="1" xr:uid="{00000000-0005-0000-0000-000000000000}"/>
    <cellStyle name="Normaali" xfId="0" builtinId="0"/>
    <cellStyle name="Normaali 2" xfId="4" xr:uid="{00000000-0005-0000-0000-000002000000}"/>
    <cellStyle name="Otsikko" xfId="5" builtinId="15"/>
    <cellStyle name="Otsikko 1" xfId="6" builtinId="16"/>
    <cellStyle name="Pilkku" xfId="2" builtinId="3"/>
    <cellStyle name="Prosenttia" xfId="3" builtinId="5"/>
  </cellStyles>
  <dxfs count="87">
    <dxf>
      <font>
        <color rgb="FFFF0000"/>
      </font>
    </dxf>
    <dxf>
      <font>
        <color rgb="FFFF0000"/>
      </font>
    </dxf>
    <dxf>
      <font>
        <color rgb="FFFF0000"/>
      </font>
    </dxf>
    <dxf>
      <numFmt numFmtId="168" formatCode="#,##0_ ;[Red]\-#,##0\ "/>
    </dxf>
    <dxf>
      <numFmt numFmtId="168" formatCode="#,##0_ ;[Red]\-#,##0\ "/>
    </dxf>
    <dxf>
      <numFmt numFmtId="168" formatCode="#,##0_ ;[Red]\-#,##0\ "/>
    </dxf>
    <dxf>
      <numFmt numFmtId="168" formatCode="#,##0_ ;[Red]\-#,##0\ "/>
    </dxf>
    <dxf>
      <border outline="0">
        <top style="thin">
          <color theme="4"/>
        </top>
      </border>
    </dxf>
    <dxf>
      <font>
        <b/>
        <i val="0"/>
        <strike val="0"/>
        <condense val="0"/>
        <extend val="0"/>
        <outline val="0"/>
        <shadow val="0"/>
        <u val="none"/>
        <vertAlign val="baseline"/>
        <sz val="11"/>
        <color theme="0"/>
        <name val="Arial"/>
        <family val="2"/>
        <scheme val="minor"/>
      </font>
      <numFmt numFmtId="30" formatCode="@"/>
      <fill>
        <patternFill patternType="solid">
          <fgColor indexed="64"/>
          <bgColor theme="4"/>
        </patternFill>
      </fill>
      <alignment horizontal="right" vertical="bottom" textRotation="0" wrapText="0" indent="0" justifyLastLine="0" shrinkToFit="0" readingOrder="0"/>
    </dxf>
    <dxf>
      <numFmt numFmtId="168" formatCode="#,##0_ ;[Red]\-#,##0\ "/>
    </dxf>
    <dxf>
      <numFmt numFmtId="168" formatCode="#,##0_ ;[Red]\-#,##0\ "/>
    </dxf>
    <dxf>
      <font>
        <strike val="0"/>
        <outline val="0"/>
        <shadow val="0"/>
        <u val="none"/>
        <vertAlign val="baseline"/>
        <sz val="11"/>
        <color auto="1"/>
        <name val="Arial"/>
        <family val="2"/>
        <scheme val="minor"/>
      </font>
      <numFmt numFmtId="168" formatCode="#,##0_ ;[Red]\-#,##0\ "/>
      <fill>
        <patternFill patternType="none">
          <fgColor indexed="64"/>
          <bgColor auto="1"/>
        </patternFill>
      </fill>
    </dxf>
    <dxf>
      <font>
        <strike val="0"/>
        <outline val="0"/>
        <shadow val="0"/>
        <u val="none"/>
        <vertAlign val="baseline"/>
        <sz val="11"/>
        <color auto="1"/>
        <name val="Arial"/>
        <family val="2"/>
        <scheme val="minor"/>
      </font>
      <numFmt numFmtId="168" formatCode="#,##0_ ;[Red]\-#,##0\ "/>
      <fill>
        <patternFill patternType="solid">
          <fgColor indexed="64"/>
          <bgColor theme="0" tint="-4.9989318521683403E-2"/>
        </patternFill>
      </fill>
    </dxf>
    <dxf>
      <font>
        <b val="0"/>
        <i val="0"/>
        <strike val="0"/>
        <condense val="0"/>
        <extend val="0"/>
        <outline val="0"/>
        <shadow val="0"/>
        <u val="none"/>
        <vertAlign val="baseline"/>
        <sz val="11"/>
        <color auto="1"/>
        <name val="Arial"/>
        <scheme val="minor"/>
      </font>
      <numFmt numFmtId="168" formatCode="#,##0_ ;[Red]\-#,##0\ "/>
      <fill>
        <patternFill patternType="none">
          <fgColor indexed="64"/>
          <bgColor indexed="65"/>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minor"/>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9" formatCode="0.0\ %"/>
      <fill>
        <patternFill patternType="none">
          <fgColor indexed="64"/>
          <bgColor indexed="65"/>
        </patternFill>
      </fill>
    </dxf>
    <dxf>
      <font>
        <b val="0"/>
        <i val="0"/>
        <strike val="0"/>
        <condense val="0"/>
        <extend val="0"/>
        <outline val="0"/>
        <shadow val="0"/>
        <u val="none"/>
        <vertAlign val="baseline"/>
        <sz val="11"/>
        <color auto="1"/>
        <name val="Arial"/>
        <scheme val="minor"/>
      </font>
      <numFmt numFmtId="168"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rgb="FF000000"/>
          <bgColor rgb="FFFFFFFF"/>
        </patternFill>
      </fill>
    </dxf>
    <dxf>
      <font>
        <b/>
        <i val="0"/>
        <strike val="0"/>
        <condense val="0"/>
        <extend val="0"/>
        <outline val="0"/>
        <shadow val="0"/>
        <u val="none"/>
        <vertAlign val="baseline"/>
        <sz val="11"/>
        <color theme="0"/>
        <name val="Arial"/>
        <scheme val="minor"/>
      </font>
      <numFmt numFmtId="168" formatCode="#,##0_ ;[Red]\-#,##0\ "/>
      <fill>
        <patternFill patternType="solid">
          <fgColor indexed="6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3" formatCode="#,##0"/>
      <border diagonalUp="0" diagonalDown="0">
        <left/>
        <right/>
        <top style="thin">
          <color theme="4"/>
        </top>
        <bottom/>
        <vertical/>
        <horizontal/>
      </border>
    </dxf>
    <dxf>
      <font>
        <b val="0"/>
        <i val="0"/>
        <strike val="0"/>
        <condense val="0"/>
        <extend val="0"/>
        <outline val="0"/>
        <shadow val="0"/>
        <u val="none"/>
        <vertAlign val="baseline"/>
        <sz val="11"/>
        <color auto="1"/>
        <name val="Arial"/>
        <family val="2"/>
        <scheme val="minor"/>
      </font>
      <numFmt numFmtId="3" formatCode="#,##0"/>
      <fill>
        <patternFill patternType="solid">
          <fgColor indexed="64"/>
          <bgColor theme="7" tint="0.79998168889431442"/>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4"/>
        </top>
        <bottom/>
        <vertical/>
        <horizontal/>
      </border>
    </dxf>
    <dxf>
      <border outline="0">
        <left style="thin">
          <color theme="4"/>
        </left>
        <top style="thin">
          <color theme="4"/>
        </top>
      </border>
    </dxf>
    <dxf>
      <font>
        <b val="0"/>
        <i val="0"/>
        <strike val="0"/>
        <condense val="0"/>
        <extend val="0"/>
        <outline val="0"/>
        <shadow val="0"/>
        <u val="none"/>
        <vertAlign val="baseline"/>
        <sz val="11"/>
        <color theme="1"/>
        <name val="Arial"/>
        <family val="2"/>
        <scheme val="minor"/>
      </font>
    </dxf>
    <dxf>
      <font>
        <b/>
        <i val="0"/>
        <strike val="0"/>
        <condense val="0"/>
        <extend val="0"/>
        <outline val="0"/>
        <shadow val="0"/>
        <u val="none"/>
        <vertAlign val="baseline"/>
        <sz val="11"/>
        <color theme="0"/>
        <name val="Arial"/>
        <family val="2"/>
        <scheme val="minor"/>
      </font>
      <fill>
        <patternFill patternType="solid">
          <fgColor theme="4"/>
          <bgColor theme="4"/>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numFmt numFmtId="168" formatCode="#,##0_ ;[Red]\-#,##0\ "/>
      <fill>
        <patternFill patternType="none">
          <fgColor indexed="64"/>
          <bgColor indexed="65"/>
        </patternFill>
      </fill>
      <border diagonalUp="0" diagonalDown="0">
        <left/>
        <right/>
        <top style="thin">
          <color theme="4"/>
        </top>
        <bottom/>
        <vertical/>
        <horizontal/>
      </border>
    </dxf>
    <dxf>
      <font>
        <b val="0"/>
        <i val="0"/>
        <strike val="0"/>
        <condense val="0"/>
        <extend val="0"/>
        <outline val="0"/>
        <shadow val="0"/>
        <u val="none"/>
        <vertAlign val="baseline"/>
        <sz val="11"/>
        <color theme="1"/>
        <name val="Arial"/>
        <family val="2"/>
        <scheme val="minor"/>
      </font>
      <border diagonalUp="0" diagonalDown="0">
        <left/>
        <right/>
        <top style="thin">
          <color theme="4"/>
        </top>
        <bottom/>
        <vertical/>
        <horizontal/>
      </border>
    </dxf>
    <dxf>
      <border outline="0">
        <left style="thin">
          <color theme="4"/>
        </left>
        <top style="thin">
          <color theme="4"/>
        </top>
      </border>
    </dxf>
    <dxf>
      <font>
        <b val="0"/>
        <i val="0"/>
        <strike val="0"/>
        <condense val="0"/>
        <extend val="0"/>
        <outline val="0"/>
        <shadow val="0"/>
        <u val="none"/>
        <vertAlign val="baseline"/>
        <sz val="11"/>
        <color theme="1"/>
        <name val="Arial"/>
        <family val="2"/>
        <scheme val="minor"/>
      </font>
      <fill>
        <patternFill patternType="none">
          <fgColor indexed="64"/>
          <bgColor indexed="65"/>
        </patternFill>
      </fill>
    </dxf>
    <dxf>
      <font>
        <b/>
        <i val="0"/>
        <strike val="0"/>
        <condense val="0"/>
        <extend val="0"/>
        <outline val="0"/>
        <shadow val="0"/>
        <u val="none"/>
        <vertAlign val="baseline"/>
        <sz val="11"/>
        <color theme="0"/>
        <name val="Arial"/>
        <family val="2"/>
        <scheme val="minor"/>
      </font>
      <fill>
        <patternFill patternType="solid">
          <fgColor theme="4"/>
          <bgColor theme="4"/>
        </patternFill>
      </fill>
      <alignment horizontal="right" vertical="bottom" textRotation="0" wrapText="0" indent="0" justifyLastLine="0" shrinkToFit="0" readingOrder="0"/>
    </dxf>
    <dxf>
      <numFmt numFmtId="3" formatCode="#,##0"/>
    </dxf>
    <dxf>
      <numFmt numFmtId="3" formatCode="#,##0"/>
    </dxf>
    <dxf>
      <numFmt numFmtId="3" formatCode="#,##0"/>
    </dxf>
    <dxf>
      <numFmt numFmtId="3" formatCode="#,##0"/>
      <fill>
        <patternFill patternType="solid">
          <fgColor indexed="64"/>
          <bgColor theme="8"/>
        </patternFill>
      </fill>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numFmt numFmtId="166"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inor"/>
      </font>
      <numFmt numFmtId="166" formatCode="_-* #,##0_-;\-* #,##0_-;_-* &quot;-&quot;??_-;_-@_-"/>
      <fill>
        <patternFill patternType="solid">
          <fgColor indexed="64"/>
          <bgColor theme="7" tint="0.79998168889431442"/>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inor"/>
      </font>
      <alignment horizontal="general" vertical="bottom" textRotation="0" wrapText="0" indent="0" justifyLastLine="0" shrinkToFit="0" readingOrder="0"/>
      <border diagonalUp="0" diagonalDown="0" outline="0">
        <left style="medium">
          <color indexed="64"/>
        </left>
        <right/>
        <top style="thin">
          <color theme="4"/>
        </top>
        <bottom/>
      </border>
    </dxf>
    <dxf>
      <border outline="0">
        <top style="thin">
          <color rgb="FF006475"/>
        </top>
        <bottom style="thin">
          <color rgb="FF006475"/>
        </bottom>
      </border>
    </dxf>
    <dxf>
      <font>
        <b val="0"/>
        <i val="0"/>
        <strike val="0"/>
        <condense val="0"/>
        <extend val="0"/>
        <outline val="0"/>
        <shadow val="0"/>
        <u val="none"/>
        <vertAlign val="baseline"/>
        <sz val="11"/>
        <color rgb="FF000000"/>
        <name val="Arial"/>
        <scheme val="none"/>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inor"/>
      </font>
      <fill>
        <patternFill patternType="solid">
          <fgColor theme="4"/>
          <bgColor theme="4"/>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b val="0"/>
        <i val="0"/>
        <strike val="0"/>
        <condense val="0"/>
        <extend val="0"/>
        <outline val="0"/>
        <shadow val="0"/>
        <u val="none"/>
        <vertAlign val="baseline"/>
        <sz val="11"/>
        <color auto="1"/>
        <name val="Arial"/>
        <scheme val="minor"/>
      </font>
      <numFmt numFmtId="14" formatCode="0.00\ %"/>
      <fill>
        <patternFill patternType="solid">
          <fgColor indexed="64"/>
          <bgColor theme="8" tint="0.79998168889431442"/>
        </patternFill>
      </fill>
    </dxf>
    <dxf>
      <font>
        <strike val="0"/>
        <outline val="0"/>
        <shadow val="0"/>
        <u val="none"/>
        <vertAlign val="baseline"/>
        <sz val="11"/>
        <color auto="1"/>
        <name val="Arial"/>
        <scheme val="minor"/>
      </font>
      <fill>
        <patternFill patternType="solid">
          <fgColor indexed="64"/>
          <bgColor theme="8" tint="0.79998168889431442"/>
        </patternFill>
      </fill>
    </dxf>
    <dxf>
      <font>
        <strike val="0"/>
        <outline val="0"/>
        <shadow val="0"/>
        <u val="none"/>
        <vertAlign val="baseline"/>
        <sz val="11"/>
        <name val="Arial"/>
        <scheme val="minor"/>
      </font>
      <fill>
        <patternFill>
          <fgColor indexed="64"/>
          <bgColor theme="8" tint="0.79998168889431442"/>
        </patternFill>
      </fill>
    </dxf>
    <dxf>
      <border outline="0">
        <right style="thin">
          <color rgb="FF365ABD"/>
        </right>
      </border>
    </dxf>
    <dxf>
      <font>
        <b val="0"/>
        <i val="0"/>
        <strike val="0"/>
        <condense val="0"/>
        <extend val="0"/>
        <outline val="0"/>
        <shadow val="0"/>
        <u val="none"/>
        <vertAlign val="baseline"/>
        <sz val="11"/>
        <color auto="1"/>
        <name val="Arial"/>
        <scheme val="none"/>
      </font>
      <fill>
        <patternFill patternType="solid">
          <fgColor rgb="FF000000"/>
          <bgColor rgb="FFC1D3F0"/>
        </patternFill>
      </fill>
    </dxf>
    <dxf>
      <font>
        <b/>
        <i val="0"/>
        <strike val="0"/>
        <condense val="0"/>
        <extend val="0"/>
        <outline val="0"/>
        <shadow val="0"/>
        <u val="none"/>
        <vertAlign val="baseline"/>
        <sz val="11"/>
        <color theme="0"/>
        <name val="Arial"/>
        <scheme val="minor"/>
      </font>
      <fill>
        <patternFill patternType="solid">
          <fgColor theme="5"/>
          <bgColor theme="8"/>
        </patternFill>
      </fill>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numFmt numFmtId="165" formatCode="0.000\ %"/>
      <fill>
        <patternFill patternType="solid">
          <fgColor indexed="64"/>
          <bgColor theme="8" tint="0.79998168889431442"/>
        </patternFill>
      </fill>
      <border diagonalUp="0" diagonalDown="0" outline="0">
        <left/>
        <right/>
        <top style="thin">
          <color theme="8"/>
        </top>
        <bottom/>
      </border>
    </dxf>
    <dxf>
      <font>
        <b val="0"/>
        <i val="0"/>
        <strike val="0"/>
        <condense val="0"/>
        <extend val="0"/>
        <outline val="0"/>
        <shadow val="0"/>
        <u val="none"/>
        <vertAlign val="baseline"/>
        <sz val="11"/>
        <color theme="1"/>
        <name val="Arial"/>
        <scheme val="minor"/>
      </font>
      <fill>
        <patternFill patternType="solid">
          <fgColor indexed="64"/>
          <bgColor theme="8" tint="0.79998168889431442"/>
        </patternFill>
      </fill>
      <border diagonalUp="0" diagonalDown="0" outline="0">
        <left/>
        <right/>
        <top style="thin">
          <color theme="8"/>
        </top>
        <bottom/>
      </border>
    </dxf>
    <dxf>
      <border outline="0">
        <left style="thin">
          <color rgb="FF1B396D"/>
        </left>
        <right style="thin">
          <color rgb="FF1B396D"/>
        </right>
        <top style="thin">
          <color rgb="FF1B396D"/>
        </top>
        <bottom style="thin">
          <color rgb="FF1B396D"/>
        </bottom>
      </border>
    </dxf>
    <dxf>
      <font>
        <b val="0"/>
        <i val="0"/>
        <strike val="0"/>
        <condense val="0"/>
        <extend val="0"/>
        <outline val="0"/>
        <shadow val="0"/>
        <u val="none"/>
        <vertAlign val="baseline"/>
        <sz val="11"/>
        <color rgb="FF000000"/>
        <name val="Arial"/>
        <scheme val="none"/>
      </font>
      <fill>
        <patternFill patternType="solid">
          <fgColor rgb="FF000000"/>
          <bgColor rgb="FFC1D3F0"/>
        </patternFill>
      </fill>
    </dxf>
    <dxf>
      <font>
        <b/>
        <i val="0"/>
        <strike val="0"/>
        <condense val="0"/>
        <extend val="0"/>
        <outline val="0"/>
        <shadow val="0"/>
        <u val="none"/>
        <vertAlign val="baseline"/>
        <sz val="11"/>
        <color theme="0"/>
        <name val="Arial"/>
        <scheme val="minor"/>
      </font>
      <fill>
        <patternFill patternType="solid">
          <fgColor theme="8"/>
          <bgColor theme="8"/>
        </patternFill>
      </fill>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numFmt numFmtId="166" formatCode="_-* #,##0_-;\-* #,##0_-;_-* &quot;-&quot;??_-;_-@_-"/>
    </dxf>
    <dxf>
      <font>
        <strike val="0"/>
        <outline val="0"/>
        <shadow val="0"/>
        <u val="none"/>
        <vertAlign val="baseline"/>
        <sz val="11"/>
        <name val="Arial"/>
        <scheme val="minor"/>
      </font>
    </dxf>
    <dxf>
      <font>
        <strike val="0"/>
        <outline val="0"/>
        <shadow val="0"/>
        <u val="none"/>
        <vertAlign val="baseline"/>
        <sz val="11"/>
        <name val="Arial"/>
        <scheme val="none"/>
      </font>
    </dxf>
    <dxf>
      <font>
        <strike val="0"/>
        <outline val="0"/>
        <shadow val="0"/>
        <u val="none"/>
        <vertAlign val="baseline"/>
        <sz val="11"/>
        <name val="Arial"/>
        <scheme val="minor"/>
      </font>
    </dxf>
    <dxf>
      <font>
        <strike val="0"/>
        <outline val="0"/>
        <shadow val="0"/>
        <u val="none"/>
        <vertAlign val="baseline"/>
        <name val="Arial"/>
        <family val="2"/>
        <scheme val="major"/>
      </font>
      <numFmt numFmtId="169" formatCode="0.0\ %"/>
    </dxf>
    <dxf>
      <font>
        <strike val="0"/>
        <outline val="0"/>
        <shadow val="0"/>
        <u val="none"/>
        <vertAlign val="baseline"/>
        <name val="Arial"/>
        <family val="2"/>
        <scheme val="major"/>
      </font>
      <numFmt numFmtId="169" formatCode="0.0\ %"/>
    </dxf>
    <dxf>
      <font>
        <strike val="0"/>
        <outline val="0"/>
        <shadow val="0"/>
        <u val="none"/>
        <vertAlign val="baseline"/>
        <name val="Arial"/>
        <family val="2"/>
        <scheme val="major"/>
      </font>
      <numFmt numFmtId="169" formatCode="0.0\ %"/>
    </dxf>
    <dxf>
      <font>
        <strike val="0"/>
        <outline val="0"/>
        <shadow val="0"/>
        <u val="none"/>
        <vertAlign val="baseline"/>
        <name val="Arial"/>
        <family val="2"/>
        <scheme val="major"/>
      </font>
      <numFmt numFmtId="169" formatCode="0.0\ %"/>
      <fill>
        <patternFill patternType="solid">
          <fgColor indexed="64"/>
          <bgColor theme="0" tint="-4.9989318521683403E-2"/>
        </patternFill>
      </fill>
    </dxf>
    <dxf>
      <font>
        <strike val="0"/>
        <outline val="0"/>
        <shadow val="0"/>
        <u val="none"/>
        <vertAlign val="baseline"/>
        <name val="Arial"/>
        <family val="2"/>
        <scheme val="major"/>
      </font>
      <numFmt numFmtId="169" formatCode="0.0\ %"/>
      <fill>
        <patternFill patternType="solid">
          <fgColor indexed="64"/>
          <bgColor theme="0" tint="-4.9989318521683403E-2"/>
        </patternFill>
      </fill>
    </dxf>
    <dxf>
      <font>
        <b val="0"/>
        <i val="0"/>
        <strike val="0"/>
        <condense val="0"/>
        <extend val="0"/>
        <outline val="0"/>
        <shadow val="0"/>
        <u val="none"/>
        <vertAlign val="baseline"/>
        <sz val="11"/>
        <color theme="1"/>
        <name val="Arial"/>
        <family val="2"/>
        <scheme val="major"/>
      </font>
      <border diagonalUp="0" diagonalDown="0" outline="0">
        <left/>
        <right/>
        <top style="thin">
          <color theme="5" tint="0.39997558519241921"/>
        </top>
        <bottom/>
      </border>
    </dxf>
    <dxf>
      <border outline="0">
        <left style="thin">
          <color theme="5" tint="0.39997558519241921"/>
        </left>
      </border>
    </dxf>
    <dxf>
      <font>
        <strike val="0"/>
        <outline val="0"/>
        <shadow val="0"/>
        <u val="none"/>
        <vertAlign val="baseline"/>
        <name val="Arial"/>
        <family val="2"/>
        <scheme val="major"/>
      </font>
    </dxf>
    <dxf>
      <font>
        <strike val="0"/>
        <outline val="0"/>
        <shadow val="0"/>
        <u val="none"/>
        <vertAlign val="baseline"/>
        <name val="Arial"/>
        <family val="2"/>
        <scheme val="major"/>
      </font>
      <fill>
        <patternFill patternType="solid">
          <fgColor indexed="64"/>
          <bgColor theme="8"/>
        </patternFill>
      </fill>
    </dxf>
    <dxf>
      <font>
        <b val="0"/>
        <i val="0"/>
        <strike val="0"/>
        <condense val="0"/>
        <extend val="0"/>
        <outline val="0"/>
        <shadow val="0"/>
        <u val="none"/>
        <vertAlign val="baseline"/>
        <sz val="11"/>
        <color theme="1"/>
        <name val="Arial"/>
        <family val="2"/>
        <scheme val="major"/>
      </font>
      <numFmt numFmtId="3" formatCode="#,##0"/>
      <border diagonalUp="0" diagonalDown="0" outline="0">
        <left/>
        <right/>
        <top style="thin">
          <color theme="5" tint="0.39997558519241921"/>
        </top>
        <bottom/>
      </border>
    </dxf>
    <dxf>
      <font>
        <b val="0"/>
        <i val="0"/>
        <strike val="0"/>
        <condense val="0"/>
        <extend val="0"/>
        <outline val="0"/>
        <shadow val="0"/>
        <u val="none"/>
        <vertAlign val="baseline"/>
        <sz val="11"/>
        <color theme="1"/>
        <name val="Arial"/>
        <family val="2"/>
        <scheme val="major"/>
      </font>
      <numFmt numFmtId="3" formatCode="#,##0"/>
      <border diagonalUp="0" diagonalDown="0" outline="0">
        <left/>
        <right/>
        <top style="thin">
          <color theme="5" tint="0.39997558519241921"/>
        </top>
        <bottom/>
      </border>
    </dxf>
    <dxf>
      <font>
        <b val="0"/>
        <i val="0"/>
        <strike val="0"/>
        <condense val="0"/>
        <extend val="0"/>
        <outline val="0"/>
        <shadow val="0"/>
        <u val="none"/>
        <vertAlign val="baseline"/>
        <sz val="11"/>
        <color theme="1"/>
        <name val="Arial"/>
        <family val="2"/>
        <scheme val="major"/>
      </font>
      <numFmt numFmtId="3" formatCode="#,##0"/>
      <border diagonalUp="0" diagonalDown="0" outline="0">
        <left/>
        <right/>
        <top style="thin">
          <color theme="5" tint="0.39997558519241921"/>
        </top>
        <bottom/>
      </border>
    </dxf>
    <dxf>
      <font>
        <b val="0"/>
        <i val="0"/>
        <strike val="0"/>
        <condense val="0"/>
        <extend val="0"/>
        <outline val="0"/>
        <shadow val="0"/>
        <u val="none"/>
        <vertAlign val="baseline"/>
        <sz val="11"/>
        <color theme="1"/>
        <name val="Arial"/>
        <family val="2"/>
        <scheme val="major"/>
      </font>
      <numFmt numFmtId="166" formatCode="_-* #,##0_-;\-* #,##0_-;_-* &quot;-&quot;??_-;_-@_-"/>
      <fill>
        <patternFill patternType="solid">
          <fgColor indexed="64"/>
          <bgColor theme="0" tint="-4.9989318521683403E-2"/>
        </patternFill>
      </fill>
      <border diagonalUp="0" diagonalDown="0" outline="0">
        <left/>
        <right/>
        <top style="thin">
          <color theme="8"/>
        </top>
        <bottom/>
      </border>
    </dxf>
    <dxf>
      <font>
        <b val="0"/>
        <i val="0"/>
        <strike val="0"/>
        <condense val="0"/>
        <extend val="0"/>
        <outline val="0"/>
        <shadow val="0"/>
        <u val="none"/>
        <vertAlign val="baseline"/>
        <sz val="11"/>
        <color theme="1"/>
        <name val="Arial"/>
        <family val="2"/>
        <scheme val="major"/>
      </font>
      <numFmt numFmtId="166" formatCode="_-* #,##0_-;\-* #,##0_-;_-* &quot;-&quot;??_-;_-@_-"/>
      <fill>
        <patternFill patternType="solid">
          <fgColor indexed="64"/>
          <bgColor theme="0" tint="-4.9989318521683403E-2"/>
        </patternFill>
      </fill>
      <border diagonalUp="0" diagonalDown="0" outline="0">
        <left/>
        <right/>
        <top style="thin">
          <color theme="8"/>
        </top>
        <bottom/>
      </border>
    </dxf>
    <dxf>
      <font>
        <b val="0"/>
        <i val="0"/>
        <strike val="0"/>
        <condense val="0"/>
        <extend val="0"/>
        <outline val="0"/>
        <shadow val="0"/>
        <u val="none"/>
        <vertAlign val="baseline"/>
        <sz val="11"/>
        <color theme="1"/>
        <name val="Arial"/>
        <family val="2"/>
        <scheme val="major"/>
      </font>
      <numFmt numFmtId="166" formatCode="_-* #,##0_-;\-* #,##0_-;_-* &quot;-&quot;??_-;_-@_-"/>
      <fill>
        <patternFill patternType="solid">
          <fgColor indexed="64"/>
          <bgColor theme="0" tint="-4.9989318521683403E-2"/>
        </patternFill>
      </fill>
      <border diagonalUp="0" diagonalDown="0" outline="0">
        <left/>
        <right/>
        <top style="thin">
          <color theme="8"/>
        </top>
        <bottom/>
      </border>
    </dxf>
    <dxf>
      <font>
        <b val="0"/>
        <i val="0"/>
        <strike val="0"/>
        <condense val="0"/>
        <extend val="0"/>
        <outline val="0"/>
        <shadow val="0"/>
        <u val="none"/>
        <vertAlign val="baseline"/>
        <sz val="11"/>
        <color theme="1"/>
        <name val="Arial"/>
        <family val="2"/>
        <scheme val="major"/>
      </font>
      <border diagonalUp="0" diagonalDown="0" outline="0">
        <left/>
        <right/>
        <top style="thin">
          <color theme="5" tint="0.39997558519241921"/>
        </top>
        <bottom/>
      </border>
    </dxf>
    <dxf>
      <border outline="0">
        <left style="thin">
          <color theme="5" tint="0.39997558519241921"/>
        </left>
        <top style="thin">
          <color theme="5" tint="0.39997558519241921"/>
        </top>
      </border>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theme="0"/>
        <name val="Arial"/>
        <family val="2"/>
        <scheme val="major"/>
      </font>
      <fill>
        <patternFill patternType="solid">
          <fgColor indexed="64"/>
          <bgColor theme="8"/>
        </patternFill>
      </fill>
      <alignment horizontal="right" vertical="bottom" textRotation="0" wrapText="0" indent="0" justifyLastLine="0" shrinkToFit="0" readingOrder="0"/>
    </dxf>
  </dxfs>
  <tableStyles count="0" defaultTableStyle="TableStyleMedium2" defaultPivotStyle="PivotStyleLight16"/>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B7CC18-2001-4AEE-B1CE-A72C00FFF6C2}" name="Painelaskelma" displayName="Painelaskelma" ref="A6:G29" totalsRowShown="0" headerRowDxfId="86" dataDxfId="85" tableBorderDxfId="84">
  <tableColumns count="7">
    <tableColumn id="1" xr3:uid="{FECB2651-7FE4-4544-96A5-09E4FDFBD683}" name="Alue" dataDxfId="83"/>
    <tableColumn id="2" xr3:uid="{7CBD2FE8-B53C-46DB-997E-73301AD147CB}" name="2023" dataDxfId="82"/>
    <tableColumn id="3" xr3:uid="{82875E07-0091-4DE7-97DA-1A0559914126}" name="2024" dataDxfId="81"/>
    <tableColumn id="4" xr3:uid="{55421720-A5EC-4B83-9BCD-E319E335BE83}" name="2025" dataDxfId="80"/>
    <tableColumn id="5" xr3:uid="{AB1EBC9D-D6C7-4B97-9B36-96E5002D5A34}" name="2026" dataDxfId="79">
      <calculatedColumnFormula>'Rahoitus ilman jk-tarkistusta'!B8+Jälkikäteistarkistus!C40</calculatedColumnFormula>
    </tableColumn>
    <tableColumn id="6" xr3:uid="{37B999E2-2216-45D6-8341-C50A6F128A47}" name="2027" dataDxfId="78">
      <calculatedColumnFormula>'Rahoitus ilman jk-tarkistusta'!C8+Jälkikäteistarkistus!D40</calculatedColumnFormula>
    </tableColumn>
    <tableColumn id="7" xr3:uid="{5096EADB-1CB5-43B8-848E-8BA6860571FE}" name="2028" dataDxfId="77">
      <calculatedColumnFormula>'Rahoitus ilman jk-tarkistusta'!D8+Jälkikäteistarkistus!E40</calculatedColumnFormula>
    </tableColumn>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03E00D8-5EA0-41FF-9DC5-E61D720769A6}" name="Alueiden_osuudet_laskennallisesta_rahoituksesta" displayName="Alueiden_osuudet_laskennallisesta_rahoituksesta" ref="G39:I62" totalsRowShown="0" headerRowDxfId="19" dataDxfId="18">
  <autoFilter ref="G39:I62" xr:uid="{00000000-0009-0000-0100-000002000000}">
    <filterColumn colId="0" hiddenButton="1"/>
    <filterColumn colId="1" hiddenButton="1"/>
    <filterColumn colId="2" hiddenButton="1"/>
  </autoFilter>
  <tableColumns count="3">
    <tableColumn id="1" xr3:uid="{F02DB20D-F2E4-414A-A115-9BB0297BE9D0}" name="Hyvinvointialue" dataDxfId="17"/>
    <tableColumn id="2" xr3:uid="{F114E515-7D0D-4BED-8CB2-9620978A4E27}" name="2027" dataDxfId="16">
      <calculatedColumnFormula>('Rahoitus ilman jk-tarkistusta'!C103+'Rahoitus ilman jk-tarkistusta'!C130)/('Rahoitus ilman jk-tarkistusta'!$C$125+'Rahoitus ilman jk-tarkistusta'!$C$152)</calculatedColumnFormula>
    </tableColumn>
    <tableColumn id="3" xr3:uid="{DE9087FD-56F4-40A1-A8E0-1EA31C0FFD1D}" name="2028" dataDxfId="15">
      <calculatedColumnFormula>('Rahoitus ilman jk-tarkistusta'!D103+'Rahoitus ilman jk-tarkistusta'!D130)/('Rahoitus ilman jk-tarkistusta'!$D$125+'Rahoitus ilman jk-tarkistusta'!$D$152)</calculatedColumnFormula>
    </tableColumn>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11DF2E58-3102-43AB-AC9D-36C59AC77D49}" name="Arvio_jälkikäteistarkistuksesta_alueittain" displayName="Arvio_jälkikäteistarkistuksesta_alueittain" ref="A39:E62" totalsRowShown="0" headerRowDxfId="14">
  <autoFilter ref="A39:E62" xr:uid="{00000000-0009-0000-0100-00000A000000}">
    <filterColumn colId="0" hiddenButton="1"/>
    <filterColumn colId="1" hiddenButton="1"/>
    <filterColumn colId="2" hiddenButton="1"/>
    <filterColumn colId="3" hiddenButton="1"/>
    <filterColumn colId="4" hiddenButton="1"/>
  </autoFilter>
  <tableColumns count="5">
    <tableColumn id="1" xr3:uid="{2047C896-7458-41D3-98DD-9F477B2E1005}" name="Hyvinvointialue" dataDxfId="13"/>
    <tableColumn id="2" xr3:uid="{CEE84AEB-F1C7-4EFA-8681-12A7902CCA96}" name="2025*" dataDxfId="12"/>
    <tableColumn id="3" xr3:uid="{613FF0E3-BBB2-426D-9EA4-4FDAE1F24F2B}" name="2026**" dataDxfId="11"/>
    <tableColumn id="4" xr3:uid="{93381650-80B0-4107-A3F5-F2680061BA7F}" name="2027" dataDxfId="10"/>
    <tableColumn id="5" xr3:uid="{7781A7E1-D284-47E3-A916-7930C3C46F73}" name="2028" dataDxfId="9"/>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E768724-0212-4B86-AC5D-AF3B8630EAAA}" name="Taulukko5" displayName="Taulukko5" ref="A10:G36" totalsRowShown="0" headerRowDxfId="8" tableBorderDxfId="7">
  <autoFilter ref="A10:G36" xr:uid="{0E768724-0212-4B86-AC5D-AF3B8630EAA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3099B8C-CD36-4E9B-831F-9277895074D4}" name=" "/>
    <tableColumn id="2" xr3:uid="{3035B273-8551-4E78-923B-E445D0B86556}" name="2023"/>
    <tableColumn id="3" xr3:uid="{8F1F9A35-A056-418E-A82B-1689737DFEFA}" name="2024"/>
    <tableColumn id="4" xr3:uid="{A771F0BA-F266-4499-94DC-666A4D2CE6FF}" name="2025" dataDxfId="6"/>
    <tableColumn id="5" xr3:uid="{FF541D15-AE8C-4C5E-8E89-B5C26483572B}" name="2026" dataDxfId="5"/>
    <tableColumn id="6" xr3:uid="{68008FD7-F642-4220-AF9A-C5DD902758B0}" name="2027" dataDxfId="4"/>
    <tableColumn id="7" xr3:uid="{61E5E2D7-7FBF-4C1A-9D28-D94E61FDCFBC}" name="2028" dataDxfId="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BB8D5A-03B2-48D1-B89B-D81EAE254E23}" name="Painelaskelma_prosenttia" displayName="Painelaskelma_prosenttia" ref="I6:N29" totalsRowShown="0" headerRowDxfId="76" dataDxfId="75" tableBorderDxfId="74">
  <autoFilter ref="I6:N29" xr:uid="{E4BB8D5A-03B2-48D1-B89B-D81EAE254E23}">
    <filterColumn colId="0" hiddenButton="1"/>
    <filterColumn colId="1" hiddenButton="1"/>
    <filterColumn colId="2" hiddenButton="1"/>
    <filterColumn colId="3" hiddenButton="1"/>
    <filterColumn colId="4" hiddenButton="1"/>
    <filterColumn colId="5" hiddenButton="1"/>
  </autoFilter>
  <tableColumns count="6">
    <tableColumn id="1" xr3:uid="{3B52D031-CD78-4FFB-9B1E-E335B4D6EAE1}" name="Alue" dataDxfId="73"/>
    <tableColumn id="2" xr3:uid="{A40C8414-25FB-4FD6-ADB9-21DD5682C3CF}" name="2023–2024, %" dataDxfId="72">
      <calculatedColumnFormula>C7/B7-1</calculatedColumnFormula>
    </tableColumn>
    <tableColumn id="3" xr3:uid="{9DA15392-45D4-4CEB-8DC6-ED2076AE7C7D}" name="2024–2025, %" dataDxfId="71">
      <calculatedColumnFormula>D7/C7-1</calculatedColumnFormula>
    </tableColumn>
    <tableColumn id="4" xr3:uid="{04583AB6-02FE-4972-B409-90594DA55637}" name="2025–2026, %" dataDxfId="70">
      <calculatedColumnFormula>E7/D7-1</calculatedColumnFormula>
    </tableColumn>
    <tableColumn id="5" xr3:uid="{1AED6472-558B-483A-AB37-E78F60AA1C23}" name="2026–2027 (arvio), %" dataDxfId="69">
      <calculatedColumnFormula>F7/E7-1</calculatedColumnFormula>
    </tableColumn>
    <tableColumn id="6" xr3:uid="{66323540-3ED1-4BCD-B798-7D79723D789C}" name=" 2027–2028 (arvio), %" dataDxfId="68">
      <calculatedColumnFormula>G7/F7-1</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942B19B-F4F1-41A2-94AF-61A143E5DB0A}" name="Rahoitus_ilman_jälkikäteistarkistusta_ilman_täsmäytystä" displayName="Rahoitus_ilman_jälkikäteistarkistusta_ilman_täsmäytystä" ref="A38:D61" totalsRowShown="0" headerRowDxfId="67" dataDxfId="66">
  <autoFilter ref="A38:D61" xr:uid="{00000000-0009-0000-0100-000008000000}">
    <filterColumn colId="0" hiddenButton="1"/>
    <filterColumn colId="1" hiddenButton="1"/>
    <filterColumn colId="2" hiddenButton="1"/>
    <filterColumn colId="3" hiddenButton="1"/>
  </autoFilter>
  <tableColumns count="4">
    <tableColumn id="1" xr3:uid="{405F4D99-AC61-475D-B275-52DA8B3AFD34}" name="Alue" dataDxfId="65"/>
    <tableColumn id="2" xr3:uid="{83349E5E-AAC1-4528-885E-4314FB83398D}" name="2026" dataDxfId="64">
      <calculatedColumnFormula>B103+B130+B157</calculatedColumnFormula>
    </tableColumn>
    <tableColumn id="3" xr3:uid="{37E2BC41-A0A3-481E-9EE1-B111542D65DD}" name="2027" dataDxfId="63">
      <calculatedColumnFormula>C103+C130+C157</calculatedColumnFormula>
    </tableColumn>
    <tableColumn id="4" xr3:uid="{04185B25-D5EC-46FB-BFFA-B363D3E5AF97}" name="2028" dataDxfId="62">
      <calculatedColumnFormula>D103+D130+D157</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2684B64-81FC-49F2-BB4A-4E60C28D9EA6}" name="Aluekohtaiset_palvelutarpeen_kasvuarviot" displayName="Aluekohtaiset_palvelutarpeen_kasvuarviot" ref="A64:G86" totalsRowShown="0" headerRowDxfId="61" dataDxfId="60" tableBorderDxfId="59">
  <autoFilter ref="A64:G86"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D9AAB3E-B5B3-4242-8663-FFFF5057627C}" name="Alue" dataDxfId="58"/>
    <tableColumn id="2" xr3:uid="{4FF39F3B-B5BC-43BC-8F54-1FF9D9BD933D}" name="2026" dataDxfId="57"/>
    <tableColumn id="3" xr3:uid="{D6D1CDEC-8219-41A9-950F-6E86F29660C4}" name="2027" dataDxfId="56"/>
    <tableColumn id="4" xr3:uid="{D5088C7D-15EE-4423-BB23-D8E6BDEA95CE}" name="2028" dataDxfId="55"/>
    <tableColumn id="5" xr3:uid="{AFD67948-C328-4545-BCFC-1F0D42168C09}" name="2029" dataDxfId="54"/>
    <tableColumn id="6" xr3:uid="{43A8DAF4-2655-4695-BB6B-12E401015C80}" name="2030" dataDxfId="53"/>
    <tableColumn id="7" xr3:uid="{80FA4801-317C-41BA-8F57-A93154589DE0}" name="2031" dataDxfId="52"/>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C906EE1-36D1-4D9D-B0FE-E5866F9CF5DB}" name="Hyvinvointialueindeksi" displayName="Hyvinvointialueindeksi" ref="A95:D99" totalsRowShown="0" headerRowDxfId="51" dataDxfId="50" tableBorderDxfId="49">
  <autoFilter ref="A95:D99" xr:uid="{00000000-0009-0000-0100-000004000000}">
    <filterColumn colId="0" hiddenButton="1"/>
    <filterColumn colId="1" hiddenButton="1"/>
    <filterColumn colId="2" hiddenButton="1"/>
    <filterColumn colId="3" hiddenButton="1"/>
  </autoFilter>
  <tableColumns count="4">
    <tableColumn id="1" xr3:uid="{007E1592-C635-4322-808E-0309406EACDF}" name="Vuosi" dataDxfId="48"/>
    <tableColumn id="2" xr3:uid="{1D0B0905-0559-4B5B-84D6-AFE743185623}" name="2026" dataDxfId="47"/>
    <tableColumn id="3" xr3:uid="{D5303C64-E9B9-4F6A-B4CA-167E297FE368}" name="2027" dataDxfId="46"/>
    <tableColumn id="4" xr3:uid="{AEAF6B39-6FDB-4CD9-A6FE-856A5247484B}" name="2028" dataDxfId="45"/>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AB3CD2F-DE7F-448D-B650-75D90132225E}" name="Laskennallinen_pela_rahoitus" displayName="Laskennallinen_pela_rahoitus" ref="A129:D152" totalsRowShown="0" headerRowDxfId="44" dataDxfId="43" tableBorderDxfId="42">
  <autoFilter ref="A129:D152" xr:uid="{00000000-0009-0000-0100-000007000000}">
    <filterColumn colId="0" hiddenButton="1"/>
    <filterColumn colId="1" hiddenButton="1"/>
    <filterColumn colId="2" hiddenButton="1"/>
    <filterColumn colId="3" hiddenButton="1"/>
  </autoFilter>
  <tableColumns count="4">
    <tableColumn id="1" xr3:uid="{52FE6C13-82E1-4A9E-8CA2-7775470AE7DC}" name="Alue" dataDxfId="41"/>
    <tableColumn id="2" xr3:uid="{A1C1A73E-4458-4E8E-A141-541CB8027C68}" name="2026*" dataDxfId="40"/>
    <tableColumn id="3" xr3:uid="{724F1EAD-1A6B-4075-91EE-F5A71D084BED}" name="2027" dataDxfId="39"/>
    <tableColumn id="4" xr3:uid="{C0720E03-3225-4973-A374-210629D76D6B}" name="2028" dataDxfId="38"/>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13645D78-F305-4268-B5ED-AC52331E7F40}" name="Rahoitus_ilman_jälkikäteistarkistusta_täsmäytettynä" displayName="Rahoitus_ilman_jälkikäteistarkistusta_täsmäytettynä" ref="A7:D30" totalsRowShown="0" headerRowDxfId="37">
  <autoFilter ref="A7:D30" xr:uid="{00000000-0009-0000-0100-00000E000000}">
    <filterColumn colId="0" hiddenButton="1"/>
    <filterColumn colId="1" hiddenButton="1"/>
    <filterColumn colId="2" hiddenButton="1"/>
    <filterColumn colId="3" hiddenButton="1"/>
  </autoFilter>
  <tableColumns count="4">
    <tableColumn id="1" xr3:uid="{0D479E0C-A7F1-4E52-ADEC-1F09222D348F}" name="Alue"/>
    <tableColumn id="2" xr3:uid="{C01A25C0-80C9-4751-B856-DE37BE49A146}" name="2026" dataDxfId="36">
      <calculatedColumnFormula>B39</calculatedColumnFormula>
    </tableColumn>
    <tableColumn id="3" xr3:uid="{F7AE7778-8ADA-4AFA-9A61-87A129C7FD7A}" name="2027" dataDxfId="35">
      <calculatedColumnFormula>$C$35*C39</calculatedColumnFormula>
    </tableColumn>
    <tableColumn id="4" xr3:uid="{15571C84-7ABB-4DAF-973F-4AACE6A86BE3}" name="2028" dataDxfId="34">
      <calculatedColumnFormula>$D$35*D39</calculatedColumnFormula>
    </tableColumn>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510F0C-B900-47C6-885A-4B9B825D156C}" name="Siirtymätasaukset" displayName="Siirtymätasaukset" ref="A156:D179" totalsRowShown="0" headerRowDxfId="33" dataDxfId="32" tableBorderDxfId="31">
  <autoFilter ref="A156:D179" xr:uid="{5E510F0C-B900-47C6-885A-4B9B825D156C}">
    <filterColumn colId="0" hiddenButton="1"/>
    <filterColumn colId="1" hiddenButton="1"/>
    <filterColumn colId="2" hiddenButton="1"/>
    <filterColumn colId="3" hiddenButton="1"/>
  </autoFilter>
  <tableColumns count="4">
    <tableColumn id="1" xr3:uid="{6DB118D7-4D29-482A-83DA-D77B83E820B8}" name="Alue" dataDxfId="30"/>
    <tableColumn id="2" xr3:uid="{E05BE0F4-EFE3-46D0-B0F5-CAFB7FE741E1}" name="2026" dataDxfId="29"/>
    <tableColumn id="3" xr3:uid="{CF3C7236-328F-43B2-9881-BF74D729ADB8}" name="2027" dataDxfId="28"/>
    <tableColumn id="4" xr3:uid="{FE5FABB4-3518-4B54-B2B8-A9F18B22B0D4}" name="2028" dataDxfId="27"/>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5E8242-D512-44FF-8857-69345C657CF5}" name="Laskennallinen_sote_rahoitus" displayName="Laskennallinen_sote_rahoitus" ref="A102:D125" totalsRowShown="0" headerRowDxfId="26" dataDxfId="25" tableBorderDxfId="24">
  <autoFilter ref="A102:D125" xr:uid="{175E8242-D512-44FF-8857-69345C657CF5}">
    <filterColumn colId="0" hiddenButton="1"/>
    <filterColumn colId="1" hiddenButton="1"/>
    <filterColumn colId="2" hiddenButton="1"/>
    <filterColumn colId="3" hiddenButton="1"/>
  </autoFilter>
  <tableColumns count="4">
    <tableColumn id="1" xr3:uid="{89B5A4AA-83F7-4876-9727-F0C4530947D1}" name="Alue" dataDxfId="23"/>
    <tableColumn id="2" xr3:uid="{12164031-E9AD-4050-9F42-D7C216F064B0}" name="2026*" dataDxfId="22"/>
    <tableColumn id="3" xr3:uid="{A2BD61E2-964E-4907-A9DE-70A95AB49F75}" name="2027" dataDxfId="21"/>
    <tableColumn id="4" xr3:uid="{B504E3C7-29C4-4EC2-9D4A-53F640284ACF}" name="2028" dataDxfId="20"/>
  </tableColumns>
  <tableStyleInfo name="TableStyleLight9"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2.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3.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D943C-64B4-4BA4-8D04-3E1851AE51DF}">
  <sheetPr>
    <tabColor theme="8"/>
  </sheetPr>
  <dimension ref="A1:B15"/>
  <sheetViews>
    <sheetView tabSelected="1" zoomScale="92" zoomScaleNormal="100" workbookViewId="0"/>
  </sheetViews>
  <sheetFormatPr defaultRowHeight="14" x14ac:dyDescent="0.3"/>
  <cols>
    <col min="1" max="1" width="99" customWidth="1"/>
  </cols>
  <sheetData>
    <row r="1" spans="1:2" ht="19" x14ac:dyDescent="0.4">
      <c r="A1" s="113" t="s">
        <v>0</v>
      </c>
    </row>
    <row r="2" spans="1:2" ht="18.649999999999999" customHeight="1" x14ac:dyDescent="0.3">
      <c r="A2" s="153" t="s">
        <v>1</v>
      </c>
    </row>
    <row r="3" spans="1:2" ht="51" customHeight="1" x14ac:dyDescent="0.3">
      <c r="A3" s="153" t="s">
        <v>96</v>
      </c>
    </row>
    <row r="4" spans="1:2" ht="91.5" customHeight="1" x14ac:dyDescent="0.3">
      <c r="A4" s="153" t="s">
        <v>114</v>
      </c>
      <c r="B4" s="20"/>
    </row>
    <row r="5" spans="1:2" ht="103" customHeight="1" x14ac:dyDescent="0.3">
      <c r="A5" s="153" t="s">
        <v>100</v>
      </c>
    </row>
    <row r="6" spans="1:2" ht="67.5" customHeight="1" x14ac:dyDescent="0.3">
      <c r="A6" s="153" t="s">
        <v>2</v>
      </c>
    </row>
    <row r="7" spans="1:2" ht="18" customHeight="1" x14ac:dyDescent="0.3">
      <c r="A7" s="83"/>
    </row>
    <row r="8" spans="1:2" x14ac:dyDescent="0.3">
      <c r="A8" s="82" t="s">
        <v>3</v>
      </c>
    </row>
    <row r="9" spans="1:2" x14ac:dyDescent="0.3">
      <c r="A9" s="82" t="s">
        <v>4</v>
      </c>
    </row>
    <row r="10" spans="1:2" x14ac:dyDescent="0.3">
      <c r="A10" s="82" t="s">
        <v>5</v>
      </c>
    </row>
    <row r="11" spans="1:2" x14ac:dyDescent="0.3">
      <c r="A11" s="82" t="s">
        <v>6</v>
      </c>
    </row>
    <row r="13" spans="1:2" ht="15" customHeight="1" x14ac:dyDescent="0.3">
      <c r="A13" s="84" t="s">
        <v>7</v>
      </c>
    </row>
    <row r="14" spans="1:2" ht="15" customHeight="1" x14ac:dyDescent="0.3">
      <c r="A14" t="s">
        <v>5</v>
      </c>
    </row>
    <row r="15" spans="1:2" ht="15" customHeight="1" x14ac:dyDescent="0.3">
      <c r="A15" s="7"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Q31"/>
  <sheetViews>
    <sheetView zoomScale="85" zoomScaleNormal="85" workbookViewId="0"/>
  </sheetViews>
  <sheetFormatPr defaultColWidth="9" defaultRowHeight="14" x14ac:dyDescent="0.3"/>
  <cols>
    <col min="1" max="1" width="18.5" style="160" customWidth="1"/>
    <col min="2" max="4" width="16" style="160" customWidth="1"/>
    <col min="5" max="5" width="17.83203125" style="160" customWidth="1"/>
    <col min="6" max="6" width="20.33203125" style="160" customWidth="1"/>
    <col min="7" max="7" width="21.08203125" style="160" customWidth="1"/>
    <col min="8" max="8" width="12.33203125" style="160" customWidth="1"/>
    <col min="9" max="9" width="20.75" style="160" customWidth="1"/>
    <col min="10" max="12" width="17.08203125" style="160" customWidth="1"/>
    <col min="13" max="13" width="18.75" style="160" customWidth="1"/>
    <col min="14" max="14" width="19.25" style="160" customWidth="1"/>
    <col min="15" max="15" width="11.75" style="160" customWidth="1"/>
    <col min="16" max="16384" width="9" style="160"/>
  </cols>
  <sheetData>
    <row r="1" spans="1:17" ht="19" x14ac:dyDescent="0.4">
      <c r="A1" s="159" t="s">
        <v>0</v>
      </c>
    </row>
    <row r="2" spans="1:17" x14ac:dyDescent="0.3">
      <c r="A2" s="161" t="str">
        <f>INFO!A2</f>
        <v>VM/HVO 22.9.2025</v>
      </c>
    </row>
    <row r="3" spans="1:17" ht="104.15" customHeight="1" x14ac:dyDescent="0.3">
      <c r="A3" s="183" t="s">
        <v>113</v>
      </c>
      <c r="B3" s="183"/>
      <c r="C3" s="183"/>
      <c r="D3" s="183"/>
      <c r="E3" s="183"/>
      <c r="F3" s="183"/>
      <c r="G3" s="183"/>
    </row>
    <row r="4" spans="1:17" x14ac:dyDescent="0.3">
      <c r="A4" s="161"/>
    </row>
    <row r="5" spans="1:17" x14ac:dyDescent="0.3">
      <c r="A5" s="162" t="s">
        <v>9</v>
      </c>
      <c r="B5" s="162"/>
      <c r="C5" s="162"/>
      <c r="D5" s="162"/>
      <c r="E5" s="162"/>
      <c r="F5" s="162"/>
      <c r="G5" s="162"/>
      <c r="I5" s="162" t="s">
        <v>97</v>
      </c>
      <c r="J5" s="162"/>
      <c r="K5" s="162"/>
      <c r="L5" s="162"/>
      <c r="M5" s="163"/>
      <c r="N5" s="162"/>
    </row>
    <row r="6" spans="1:17" ht="36.65" customHeight="1" x14ac:dyDescent="0.3">
      <c r="A6" s="164" t="s">
        <v>10</v>
      </c>
      <c r="B6" s="165" t="s">
        <v>11</v>
      </c>
      <c r="C6" s="166" t="s">
        <v>12</v>
      </c>
      <c r="D6" s="166" t="s">
        <v>13</v>
      </c>
      <c r="E6" s="165" t="s">
        <v>14</v>
      </c>
      <c r="F6" s="165" t="s">
        <v>15</v>
      </c>
      <c r="G6" s="165" t="s">
        <v>41</v>
      </c>
      <c r="I6" s="167" t="s">
        <v>10</v>
      </c>
      <c r="J6" s="168" t="s">
        <v>101</v>
      </c>
      <c r="K6" s="168" t="s">
        <v>102</v>
      </c>
      <c r="L6" s="168" t="s">
        <v>103</v>
      </c>
      <c r="M6" s="168" t="s">
        <v>104</v>
      </c>
      <c r="N6" s="169" t="s">
        <v>105</v>
      </c>
    </row>
    <row r="7" spans="1:17" x14ac:dyDescent="0.3">
      <c r="A7" s="170" t="s">
        <v>17</v>
      </c>
      <c r="B7" s="171">
        <v>2600.9072483678092</v>
      </c>
      <c r="C7" s="171">
        <v>2699.6624324280237</v>
      </c>
      <c r="D7" s="171">
        <v>2951.1674845714469</v>
      </c>
      <c r="E7" s="172">
        <f>'Rahoitus ilman jk-tarkistusta'!B8+Jälkikäteistarkistus!C40</f>
        <v>3083.1007105398689</v>
      </c>
      <c r="F7" s="172">
        <f>'Rahoitus ilman jk-tarkistusta'!C8+Jälkikäteistarkistus!D40</f>
        <v>3197.1921923805412</v>
      </c>
      <c r="G7" s="172">
        <f>'Rahoitus ilman jk-tarkistusta'!D8+Jälkikäteistarkistus!E40</f>
        <v>3297.7368854588331</v>
      </c>
      <c r="I7" s="170" t="s">
        <v>17</v>
      </c>
      <c r="J7" s="173">
        <f t="shared" ref="J7:J29" si="0">C7/B7-1</f>
        <v>3.7969513954097422E-2</v>
      </c>
      <c r="K7" s="173">
        <f t="shared" ref="K7:K29" si="1">D7/C7-1</f>
        <v>9.3161666852260572E-2</v>
      </c>
      <c r="L7" s="174">
        <f t="shared" ref="L7:L29" si="2">E7/D7-1</f>
        <v>4.4705434936567423E-2</v>
      </c>
      <c r="M7" s="174">
        <f t="shared" ref="M7:M29" si="3">F7/E7-1</f>
        <v>3.7005434642676471E-2</v>
      </c>
      <c r="N7" s="174">
        <f t="shared" ref="N7:N29" si="4">G7/F7-1</f>
        <v>3.1447810149764166E-2</v>
      </c>
      <c r="Q7" s="175"/>
    </row>
    <row r="8" spans="1:17" x14ac:dyDescent="0.3">
      <c r="A8" s="170" t="s">
        <v>18</v>
      </c>
      <c r="B8" s="171">
        <v>995.42668155847821</v>
      </c>
      <c r="C8" s="171">
        <v>1061.2901559496081</v>
      </c>
      <c r="D8" s="171">
        <v>1201.1122458544662</v>
      </c>
      <c r="E8" s="172">
        <f>'Rahoitus ilman jk-tarkistusta'!B9+Jälkikäteistarkistus!C41</f>
        <v>1261.6962722322714</v>
      </c>
      <c r="F8" s="172">
        <f>'Rahoitus ilman jk-tarkistusta'!C9+Jälkikäteistarkistus!D41</f>
        <v>1315.9906020833023</v>
      </c>
      <c r="G8" s="172">
        <f>'Rahoitus ilman jk-tarkistusta'!D9+Jälkikäteistarkistus!E41</f>
        <v>1356.8796715291855</v>
      </c>
      <c r="I8" s="170" t="s">
        <v>18</v>
      </c>
      <c r="J8" s="173">
        <f t="shared" si="0"/>
        <v>6.616607291258414E-2</v>
      </c>
      <c r="K8" s="173">
        <f t="shared" si="1"/>
        <v>0.13174727865043634</v>
      </c>
      <c r="L8" s="174">
        <f t="shared" si="2"/>
        <v>5.0439937305531313E-2</v>
      </c>
      <c r="M8" s="174">
        <f t="shared" si="3"/>
        <v>4.3032805157591447E-2</v>
      </c>
      <c r="N8" s="174">
        <f t="shared" si="4"/>
        <v>3.1070943349559732E-2</v>
      </c>
      <c r="Q8" s="175"/>
    </row>
    <row r="9" spans="1:17" x14ac:dyDescent="0.3">
      <c r="A9" s="170" t="s">
        <v>19</v>
      </c>
      <c r="B9" s="171">
        <v>1667.6675780466696</v>
      </c>
      <c r="C9" s="171">
        <v>1769.3277449223533</v>
      </c>
      <c r="D9" s="171">
        <v>1954.2817939045556</v>
      </c>
      <c r="E9" s="172">
        <f>'Rahoitus ilman jk-tarkistusta'!B10+Jälkikäteistarkistus!C42</f>
        <v>2031.6636407975266</v>
      </c>
      <c r="F9" s="172">
        <f>'Rahoitus ilman jk-tarkistusta'!C10+Jälkikäteistarkistus!D42</f>
        <v>2123.4926160524797</v>
      </c>
      <c r="G9" s="172">
        <f>'Rahoitus ilman jk-tarkistusta'!D10+Jälkikäteistarkistus!E42</f>
        <v>2188.282722617193</v>
      </c>
      <c r="I9" s="170" t="s">
        <v>19</v>
      </c>
      <c r="J9" s="173">
        <f t="shared" si="0"/>
        <v>6.0959491096395757E-2</v>
      </c>
      <c r="K9" s="173">
        <f t="shared" si="1"/>
        <v>0.10453351534953681</v>
      </c>
      <c r="L9" s="174">
        <f t="shared" si="2"/>
        <v>3.9596053718724988E-2</v>
      </c>
      <c r="M9" s="174">
        <f t="shared" si="3"/>
        <v>4.519890665509263E-2</v>
      </c>
      <c r="N9" s="174">
        <f t="shared" si="4"/>
        <v>3.0511105183476772E-2</v>
      </c>
      <c r="Q9" s="175"/>
    </row>
    <row r="10" spans="1:17" x14ac:dyDescent="0.3">
      <c r="A10" s="170" t="s">
        <v>20</v>
      </c>
      <c r="B10" s="171">
        <v>375.32363267478922</v>
      </c>
      <c r="C10" s="171">
        <v>389.34918785992954</v>
      </c>
      <c r="D10" s="171">
        <v>425.39803949145573</v>
      </c>
      <c r="E10" s="172">
        <f>'Rahoitus ilman jk-tarkistusta'!B11+Jälkikäteistarkistus!C43</f>
        <v>436.88627708739722</v>
      </c>
      <c r="F10" s="172">
        <f>'Rahoitus ilman jk-tarkistusta'!C11+Jälkikäteistarkistus!D43</f>
        <v>457.67505753946824</v>
      </c>
      <c r="G10" s="172">
        <f>'Rahoitus ilman jk-tarkistusta'!D11+Jälkikäteistarkistus!E43</f>
        <v>476.13346474492749</v>
      </c>
      <c r="I10" s="170" t="s">
        <v>20</v>
      </c>
      <c r="J10" s="173">
        <f t="shared" si="0"/>
        <v>3.736923008334303E-2</v>
      </c>
      <c r="K10" s="173">
        <f t="shared" si="1"/>
        <v>9.2587458136666134E-2</v>
      </c>
      <c r="L10" s="174">
        <f t="shared" si="2"/>
        <v>2.7005854586624745E-2</v>
      </c>
      <c r="M10" s="174">
        <f t="shared" si="3"/>
        <v>4.7583963018166253E-2</v>
      </c>
      <c r="N10" s="174">
        <f t="shared" si="4"/>
        <v>4.0330813098477636E-2</v>
      </c>
      <c r="Q10" s="175"/>
    </row>
    <row r="11" spans="1:17" x14ac:dyDescent="0.3">
      <c r="A11" s="170" t="s">
        <v>21</v>
      </c>
      <c r="B11" s="171">
        <v>764.69982609015358</v>
      </c>
      <c r="C11" s="171">
        <v>797.96818818242707</v>
      </c>
      <c r="D11" s="171">
        <v>860.229994813335</v>
      </c>
      <c r="E11" s="172">
        <f>'Rahoitus ilman jk-tarkistusta'!B12+Jälkikäteistarkistus!C44</f>
        <v>877.65453730000661</v>
      </c>
      <c r="F11" s="172">
        <f>'Rahoitus ilman jk-tarkistusta'!C12+Jälkikäteistarkistus!D44</f>
        <v>911.54381540971838</v>
      </c>
      <c r="G11" s="172">
        <f>'Rahoitus ilman jk-tarkistusta'!D12+Jälkikäteistarkistus!E44</f>
        <v>935.18797269126458</v>
      </c>
      <c r="I11" s="170" t="s">
        <v>21</v>
      </c>
      <c r="J11" s="173">
        <f t="shared" si="0"/>
        <v>4.3505125746362339E-2</v>
      </c>
      <c r="K11" s="173">
        <f t="shared" si="1"/>
        <v>7.8025424513131103E-2</v>
      </c>
      <c r="L11" s="174">
        <f t="shared" si="2"/>
        <v>2.0255678820467748E-2</v>
      </c>
      <c r="M11" s="174">
        <f t="shared" si="3"/>
        <v>3.8613459703595643E-2</v>
      </c>
      <c r="N11" s="174">
        <f t="shared" si="4"/>
        <v>2.5938585597137465E-2</v>
      </c>
      <c r="Q11" s="175"/>
    </row>
    <row r="12" spans="1:17" x14ac:dyDescent="0.3">
      <c r="A12" s="170" t="s">
        <v>22</v>
      </c>
      <c r="B12" s="171">
        <v>1984.8063137909139</v>
      </c>
      <c r="C12" s="171">
        <v>2068.9732974008712</v>
      </c>
      <c r="D12" s="171">
        <v>2331.3994903209541</v>
      </c>
      <c r="E12" s="172">
        <f>'Rahoitus ilman jk-tarkistusta'!B13+Jälkikäteistarkistus!C45</f>
        <v>2427.6223933650003</v>
      </c>
      <c r="F12" s="172">
        <f>'Rahoitus ilman jk-tarkistusta'!C13+Jälkikäteistarkistus!D45</f>
        <v>2535.7068850892565</v>
      </c>
      <c r="G12" s="172">
        <f>'Rahoitus ilman jk-tarkistusta'!D13+Jälkikäteistarkistus!E45</f>
        <v>2628.3784974710893</v>
      </c>
      <c r="I12" s="170" t="s">
        <v>22</v>
      </c>
      <c r="J12" s="173">
        <f t="shared" si="0"/>
        <v>4.2405640804921152E-2</v>
      </c>
      <c r="K12" s="173">
        <f t="shared" si="1"/>
        <v>0.12683884961190817</v>
      </c>
      <c r="L12" s="174">
        <f t="shared" si="2"/>
        <v>4.1272593325822449E-2</v>
      </c>
      <c r="M12" s="174">
        <f t="shared" si="3"/>
        <v>4.4522777520781043E-2</v>
      </c>
      <c r="N12" s="174">
        <f t="shared" si="4"/>
        <v>3.6546658025330414E-2</v>
      </c>
      <c r="Q12" s="175"/>
    </row>
    <row r="13" spans="1:17" x14ac:dyDescent="0.3">
      <c r="A13" s="170" t="s">
        <v>23</v>
      </c>
      <c r="B13" s="171">
        <v>970.90701279195775</v>
      </c>
      <c r="C13" s="171">
        <v>996.24390502523613</v>
      </c>
      <c r="D13" s="171">
        <v>1071.0839389290736</v>
      </c>
      <c r="E13" s="172">
        <f>'Rahoitus ilman jk-tarkistusta'!B14+Jälkikäteistarkistus!C46</f>
        <v>1084.6965313315209</v>
      </c>
      <c r="F13" s="172">
        <f>'Rahoitus ilman jk-tarkistusta'!C14+Jälkikäteistarkistus!D46</f>
        <v>1114.4319992661297</v>
      </c>
      <c r="G13" s="172">
        <f>'Rahoitus ilman jk-tarkistusta'!D14+Jälkikäteistarkistus!E46</f>
        <v>1131.0792580609379</v>
      </c>
      <c r="I13" s="170" t="s">
        <v>23</v>
      </c>
      <c r="J13" s="173">
        <f t="shared" si="0"/>
        <v>2.6096105908658629E-2</v>
      </c>
      <c r="K13" s="173">
        <f t="shared" si="1"/>
        <v>7.5122200021832786E-2</v>
      </c>
      <c r="L13" s="174">
        <f t="shared" si="2"/>
        <v>1.270917423713569E-2</v>
      </c>
      <c r="M13" s="174">
        <f t="shared" si="3"/>
        <v>2.7413628674655133E-2</v>
      </c>
      <c r="N13" s="174">
        <f t="shared" si="4"/>
        <v>1.4937886569813763E-2</v>
      </c>
      <c r="Q13" s="175"/>
    </row>
    <row r="14" spans="1:17" x14ac:dyDescent="0.3">
      <c r="A14" s="170" t="s">
        <v>24</v>
      </c>
      <c r="B14" s="171">
        <v>713.90098312698524</v>
      </c>
      <c r="C14" s="171">
        <v>738.28113778028546</v>
      </c>
      <c r="D14" s="171">
        <v>804.32972230501048</v>
      </c>
      <c r="E14" s="172">
        <f>'Rahoitus ilman jk-tarkistusta'!B15+Jälkikäteistarkistus!C47</f>
        <v>826.71403929291716</v>
      </c>
      <c r="F14" s="172">
        <f>'Rahoitus ilman jk-tarkistusta'!C15+Jälkikäteistarkistus!D47</f>
        <v>860.25688377838821</v>
      </c>
      <c r="G14" s="172">
        <f>'Rahoitus ilman jk-tarkistusta'!D15+Jälkikäteistarkistus!E47</f>
        <v>881.56432450474165</v>
      </c>
      <c r="I14" s="170" t="s">
        <v>24</v>
      </c>
      <c r="J14" s="173">
        <f t="shared" si="0"/>
        <v>3.4150610840332218E-2</v>
      </c>
      <c r="K14" s="173">
        <f t="shared" si="1"/>
        <v>8.9462646605474205E-2</v>
      </c>
      <c r="L14" s="174">
        <f t="shared" si="2"/>
        <v>2.782977722588531E-2</v>
      </c>
      <c r="M14" s="174">
        <f t="shared" si="3"/>
        <v>4.0573696455137087E-2</v>
      </c>
      <c r="N14" s="174">
        <f t="shared" si="4"/>
        <v>2.4768695407315633E-2</v>
      </c>
      <c r="Q14" s="175"/>
    </row>
    <row r="15" spans="1:17" x14ac:dyDescent="0.3">
      <c r="A15" s="170" t="s">
        <v>25</v>
      </c>
      <c r="B15" s="171">
        <v>2163.1856024148951</v>
      </c>
      <c r="C15" s="171">
        <v>2276.6225580471382</v>
      </c>
      <c r="D15" s="171">
        <v>2508.8735242520429</v>
      </c>
      <c r="E15" s="172">
        <f>'Rahoitus ilman jk-tarkistusta'!B16+Jälkikäteistarkistus!C48</f>
        <v>2577.848521176973</v>
      </c>
      <c r="F15" s="172">
        <f>'Rahoitus ilman jk-tarkistusta'!C16+Jälkikäteistarkistus!D48</f>
        <v>2679.4994493096328</v>
      </c>
      <c r="G15" s="172">
        <f>'Rahoitus ilman jk-tarkistusta'!D16+Jälkikäteistarkistus!E48</f>
        <v>2749.79233717954</v>
      </c>
      <c r="I15" s="170" t="s">
        <v>25</v>
      </c>
      <c r="J15" s="173">
        <f t="shared" si="0"/>
        <v>5.2439770080572989E-2</v>
      </c>
      <c r="K15" s="173">
        <f t="shared" si="1"/>
        <v>0.10201557802542682</v>
      </c>
      <c r="L15" s="174">
        <f t="shared" si="2"/>
        <v>2.749241691866211E-2</v>
      </c>
      <c r="M15" s="174">
        <f t="shared" si="3"/>
        <v>3.9432467539345151E-2</v>
      </c>
      <c r="N15" s="174">
        <f t="shared" si="4"/>
        <v>2.6233589220560516E-2</v>
      </c>
      <c r="Q15" s="175"/>
    </row>
    <row r="16" spans="1:17" x14ac:dyDescent="0.3">
      <c r="A16" s="170" t="s">
        <v>26</v>
      </c>
      <c r="B16" s="171">
        <v>861.67283528790756</v>
      </c>
      <c r="C16" s="171">
        <v>893.15211347150841</v>
      </c>
      <c r="D16" s="171">
        <v>955.00202337775079</v>
      </c>
      <c r="E16" s="172">
        <f>'Rahoitus ilman jk-tarkistusta'!B17+Jälkikäteistarkistus!C49</f>
        <v>994.22141824411085</v>
      </c>
      <c r="F16" s="172">
        <f>'Rahoitus ilman jk-tarkistusta'!C17+Jälkikäteistarkistus!D49</f>
        <v>1035.807917918065</v>
      </c>
      <c r="G16" s="172">
        <f>'Rahoitus ilman jk-tarkistusta'!D17+Jälkikäteistarkistus!E49</f>
        <v>1070.7730573384988</v>
      </c>
      <c r="I16" s="170" t="s">
        <v>26</v>
      </c>
      <c r="J16" s="173">
        <f t="shared" si="0"/>
        <v>3.6532749895826555E-2</v>
      </c>
      <c r="K16" s="173">
        <f t="shared" si="1"/>
        <v>6.9249021497406416E-2</v>
      </c>
      <c r="L16" s="174">
        <f t="shared" si="2"/>
        <v>4.1067342169228915E-2</v>
      </c>
      <c r="M16" s="174">
        <f t="shared" si="3"/>
        <v>4.1828207390059768E-2</v>
      </c>
      <c r="N16" s="174">
        <f t="shared" si="4"/>
        <v>3.3756393261322515E-2</v>
      </c>
      <c r="Q16" s="175"/>
    </row>
    <row r="17" spans="1:17" x14ac:dyDescent="0.3">
      <c r="A17" s="170" t="s">
        <v>27</v>
      </c>
      <c r="B17" s="171">
        <v>805.9541059836763</v>
      </c>
      <c r="C17" s="171">
        <v>828.36864307320548</v>
      </c>
      <c r="D17" s="171">
        <v>893.46531549569818</v>
      </c>
      <c r="E17" s="172">
        <f>'Rahoitus ilman jk-tarkistusta'!B18+Jälkikäteistarkistus!C50</f>
        <v>901.98711649613688</v>
      </c>
      <c r="F17" s="172">
        <f>'Rahoitus ilman jk-tarkistusta'!C18+Jälkikäteistarkistus!D50</f>
        <v>923.19153688254482</v>
      </c>
      <c r="G17" s="172">
        <f>'Rahoitus ilman jk-tarkistusta'!D18+Jälkikäteistarkistus!E50</f>
        <v>935.59413023897719</v>
      </c>
      <c r="I17" s="170" t="s">
        <v>27</v>
      </c>
      <c r="J17" s="173">
        <f t="shared" si="0"/>
        <v>2.781118294840379E-2</v>
      </c>
      <c r="K17" s="173">
        <f t="shared" si="1"/>
        <v>7.8584182256087542E-2</v>
      </c>
      <c r="L17" s="174">
        <f t="shared" si="2"/>
        <v>9.5379203340544283E-3</v>
      </c>
      <c r="M17" s="174">
        <f t="shared" si="3"/>
        <v>2.3508562371465702E-2</v>
      </c>
      <c r="N17" s="174">
        <f t="shared" si="4"/>
        <v>1.3434474711839117E-2</v>
      </c>
      <c r="Q17" s="175"/>
    </row>
    <row r="18" spans="1:17" x14ac:dyDescent="0.3">
      <c r="A18" s="170" t="s">
        <v>28</v>
      </c>
      <c r="B18" s="171">
        <v>554.18846088560531</v>
      </c>
      <c r="C18" s="171">
        <v>570.94493480562539</v>
      </c>
      <c r="D18" s="171">
        <v>605.45614689935576</v>
      </c>
      <c r="E18" s="172">
        <f>'Rahoitus ilman jk-tarkistusta'!B19+Jälkikäteistarkistus!C51</f>
        <v>612.19046675366951</v>
      </c>
      <c r="F18" s="172">
        <f>'Rahoitus ilman jk-tarkistusta'!C19+Jälkikäteistarkistus!D51</f>
        <v>629.45483304125469</v>
      </c>
      <c r="G18" s="172">
        <f>'Rahoitus ilman jk-tarkistusta'!D19+Jälkikäteistarkistus!E51</f>
        <v>640.28100849506257</v>
      </c>
      <c r="I18" s="170" t="s">
        <v>28</v>
      </c>
      <c r="J18" s="173">
        <f t="shared" si="0"/>
        <v>3.0236057050417209E-2</v>
      </c>
      <c r="K18" s="173">
        <f t="shared" si="1"/>
        <v>6.0445780301876972E-2</v>
      </c>
      <c r="L18" s="174">
        <f t="shared" si="2"/>
        <v>1.1122721090208287E-2</v>
      </c>
      <c r="M18" s="174">
        <f t="shared" si="3"/>
        <v>2.8200972124141188E-2</v>
      </c>
      <c r="N18" s="174">
        <f t="shared" si="4"/>
        <v>1.7199288790111344E-2</v>
      </c>
      <c r="Q18" s="175"/>
    </row>
    <row r="19" spans="1:17" x14ac:dyDescent="0.3">
      <c r="A19" s="170" t="s">
        <v>29</v>
      </c>
      <c r="B19" s="171">
        <v>694.50374458222541</v>
      </c>
      <c r="C19" s="171">
        <v>709.56433817059917</v>
      </c>
      <c r="D19" s="171">
        <v>757.57307606432676</v>
      </c>
      <c r="E19" s="172">
        <f>'Rahoitus ilman jk-tarkistusta'!B20+Jälkikäteistarkistus!C52</f>
        <v>781.65222007175828</v>
      </c>
      <c r="F19" s="172">
        <f>'Rahoitus ilman jk-tarkistusta'!C20+Jälkikäteistarkistus!D52</f>
        <v>803.10980472396307</v>
      </c>
      <c r="G19" s="172">
        <f>'Rahoitus ilman jk-tarkistusta'!D20+Jälkikäteistarkistus!E52</f>
        <v>815.07114649058553</v>
      </c>
      <c r="I19" s="170" t="s">
        <v>29</v>
      </c>
      <c r="J19" s="173">
        <f t="shared" si="0"/>
        <v>2.1685403003022463E-2</v>
      </c>
      <c r="K19" s="173">
        <f t="shared" si="1"/>
        <v>6.7659457093776521E-2</v>
      </c>
      <c r="L19" s="174">
        <f t="shared" si="2"/>
        <v>3.1784582594362121E-2</v>
      </c>
      <c r="M19" s="174">
        <f t="shared" si="3"/>
        <v>2.7451575139433304E-2</v>
      </c>
      <c r="N19" s="174">
        <f t="shared" si="4"/>
        <v>1.4893781269092798E-2</v>
      </c>
      <c r="Q19" s="175"/>
    </row>
    <row r="20" spans="1:17" x14ac:dyDescent="0.3">
      <c r="A20" s="170" t="s">
        <v>30</v>
      </c>
      <c r="B20" s="171">
        <v>1174.8042085274287</v>
      </c>
      <c r="C20" s="171">
        <v>1204.2229131557594</v>
      </c>
      <c r="D20" s="171">
        <v>1289.0487424380822</v>
      </c>
      <c r="E20" s="172">
        <f>'Rahoitus ilman jk-tarkistusta'!B21+Jälkikäteistarkistus!C53</f>
        <v>1328.9698145263476</v>
      </c>
      <c r="F20" s="172">
        <f>'Rahoitus ilman jk-tarkistusta'!C21+Jälkikäteistarkistus!D53</f>
        <v>1377.8097288964047</v>
      </c>
      <c r="G20" s="172">
        <f>'Rahoitus ilman jk-tarkistusta'!D21+Jälkikäteistarkistus!E53</f>
        <v>1407.1717982820476</v>
      </c>
      <c r="I20" s="170" t="s">
        <v>30</v>
      </c>
      <c r="J20" s="173">
        <f t="shared" si="0"/>
        <v>2.5041368097587835E-2</v>
      </c>
      <c r="K20" s="173">
        <f t="shared" si="1"/>
        <v>7.0440304993059755E-2</v>
      </c>
      <c r="L20" s="174">
        <f t="shared" si="2"/>
        <v>3.0969404626825403E-2</v>
      </c>
      <c r="M20" s="174">
        <f t="shared" si="3"/>
        <v>3.6750205938623104E-2</v>
      </c>
      <c r="N20" s="174">
        <f t="shared" si="4"/>
        <v>2.1310685191024969E-2</v>
      </c>
      <c r="Q20" s="175"/>
    </row>
    <row r="21" spans="1:17" x14ac:dyDescent="0.3">
      <c r="A21" s="170" t="s">
        <v>31</v>
      </c>
      <c r="B21" s="171">
        <v>756.11019563753598</v>
      </c>
      <c r="C21" s="171">
        <v>779.98179810122645</v>
      </c>
      <c r="D21" s="171">
        <v>837.45138802451629</v>
      </c>
      <c r="E21" s="172">
        <f>'Rahoitus ilman jk-tarkistusta'!B22+Jälkikäteistarkistus!C54</f>
        <v>878.67360229073392</v>
      </c>
      <c r="F21" s="172">
        <f>'Rahoitus ilman jk-tarkistusta'!C22+Jälkikäteistarkistus!D54</f>
        <v>915.11384361914907</v>
      </c>
      <c r="G21" s="172">
        <f>'Rahoitus ilman jk-tarkistusta'!D22+Jälkikäteistarkistus!E54</f>
        <v>943.40841388223339</v>
      </c>
      <c r="I21" s="170" t="s">
        <v>31</v>
      </c>
      <c r="J21" s="173">
        <f t="shared" si="0"/>
        <v>3.1571591814818056E-2</v>
      </c>
      <c r="K21" s="173">
        <f t="shared" si="1"/>
        <v>7.3680680835364054E-2</v>
      </c>
      <c r="L21" s="174">
        <f t="shared" si="2"/>
        <v>4.9223411478793722E-2</v>
      </c>
      <c r="M21" s="174">
        <f t="shared" si="3"/>
        <v>4.1471874463298031E-2</v>
      </c>
      <c r="N21" s="174">
        <f t="shared" si="4"/>
        <v>3.091918066847632E-2</v>
      </c>
      <c r="Q21" s="175"/>
    </row>
    <row r="22" spans="1:17" x14ac:dyDescent="0.3">
      <c r="A22" s="170" t="s">
        <v>32</v>
      </c>
      <c r="B22" s="171">
        <v>1158.8633325720036</v>
      </c>
      <c r="C22" s="171">
        <v>1192.1867307773082</v>
      </c>
      <c r="D22" s="171">
        <v>1271.2920893122198</v>
      </c>
      <c r="E22" s="172">
        <f>'Rahoitus ilman jk-tarkistusta'!B23+Jälkikäteistarkistus!C55</f>
        <v>1307.8107932433975</v>
      </c>
      <c r="F22" s="172">
        <f>'Rahoitus ilman jk-tarkistusta'!C23+Jälkikäteistarkistus!D55</f>
        <v>1349.9095146865948</v>
      </c>
      <c r="G22" s="172">
        <f>'Rahoitus ilman jk-tarkistusta'!D23+Jälkikäteistarkistus!E55</f>
        <v>1376.2182217035415</v>
      </c>
      <c r="I22" s="170" t="s">
        <v>32</v>
      </c>
      <c r="J22" s="173">
        <f t="shared" si="0"/>
        <v>2.8755244271424063E-2</v>
      </c>
      <c r="K22" s="173">
        <f t="shared" si="1"/>
        <v>6.6353161373751135E-2</v>
      </c>
      <c r="L22" s="174">
        <f t="shared" si="2"/>
        <v>2.8725659695510775E-2</v>
      </c>
      <c r="M22" s="174">
        <f t="shared" si="3"/>
        <v>3.2190223280534003E-2</v>
      </c>
      <c r="N22" s="174">
        <f t="shared" si="4"/>
        <v>1.9489237412371851E-2</v>
      </c>
      <c r="Q22" s="175"/>
    </row>
    <row r="23" spans="1:17" x14ac:dyDescent="0.3">
      <c r="A23" s="170" t="s">
        <v>33</v>
      </c>
      <c r="B23" s="171">
        <v>885.35921756227685</v>
      </c>
      <c r="C23" s="171">
        <v>909.41985407351433</v>
      </c>
      <c r="D23" s="171">
        <v>964.90848445267864</v>
      </c>
      <c r="E23" s="172">
        <f>'Rahoitus ilman jk-tarkistusta'!B24+Jälkikäteistarkistus!C56</f>
        <v>1012.299415313119</v>
      </c>
      <c r="F23" s="172">
        <f>'Rahoitus ilman jk-tarkistusta'!C24+Jälkikäteistarkistus!D56</f>
        <v>1045.5370606844911</v>
      </c>
      <c r="G23" s="172">
        <f>'Rahoitus ilman jk-tarkistusta'!D24+Jälkikäteistarkistus!E56</f>
        <v>1064.5383326257481</v>
      </c>
      <c r="I23" s="170" t="s">
        <v>33</v>
      </c>
      <c r="J23" s="173">
        <f t="shared" si="0"/>
        <v>2.7176129229766532E-2</v>
      </c>
      <c r="K23" s="173">
        <f t="shared" si="1"/>
        <v>6.1015415630764069E-2</v>
      </c>
      <c r="L23" s="174">
        <f t="shared" si="2"/>
        <v>4.9114430667817954E-2</v>
      </c>
      <c r="M23" s="174">
        <f t="shared" si="3"/>
        <v>3.2833808721593583E-2</v>
      </c>
      <c r="N23" s="174">
        <f t="shared" si="4"/>
        <v>1.8173695276585633E-2</v>
      </c>
      <c r="Q23" s="175"/>
    </row>
    <row r="24" spans="1:17" x14ac:dyDescent="0.3">
      <c r="A24" s="170" t="s">
        <v>34</v>
      </c>
      <c r="B24" s="171">
        <v>762.97316896391919</v>
      </c>
      <c r="C24" s="171">
        <v>786.37492728546988</v>
      </c>
      <c r="D24" s="171">
        <v>843.20837607363171</v>
      </c>
      <c r="E24" s="172">
        <f>'Rahoitus ilman jk-tarkistusta'!B25+Jälkikäteistarkistus!C57</f>
        <v>861.3514758554237</v>
      </c>
      <c r="F24" s="172">
        <f>'Rahoitus ilman jk-tarkistusta'!C25+Jälkikäteistarkistus!D57</f>
        <v>889.027315856732</v>
      </c>
      <c r="G24" s="172">
        <f>'Rahoitus ilman jk-tarkistusta'!D25+Jälkikäteistarkistus!E57</f>
        <v>907.01784146414366</v>
      </c>
      <c r="I24" s="170" t="s">
        <v>34</v>
      </c>
      <c r="J24" s="173">
        <f t="shared" si="0"/>
        <v>3.0671797218412289E-2</v>
      </c>
      <c r="K24" s="173">
        <f t="shared" si="1"/>
        <v>7.2272712183675925E-2</v>
      </c>
      <c r="L24" s="174">
        <f t="shared" si="2"/>
        <v>2.1516745203925325E-2</v>
      </c>
      <c r="M24" s="174">
        <f t="shared" si="3"/>
        <v>3.2130716411465921E-2</v>
      </c>
      <c r="N24" s="174">
        <f t="shared" si="4"/>
        <v>2.0236189919625502E-2</v>
      </c>
      <c r="Q24" s="175"/>
    </row>
    <row r="25" spans="1:17" x14ac:dyDescent="0.3">
      <c r="A25" s="170" t="s">
        <v>35</v>
      </c>
      <c r="B25" s="171">
        <v>301.43061498127986</v>
      </c>
      <c r="C25" s="171">
        <v>311.99557722288557</v>
      </c>
      <c r="D25" s="171">
        <v>333.39054993616207</v>
      </c>
      <c r="E25" s="172">
        <f>'Rahoitus ilman jk-tarkistusta'!B26+Jälkikäteistarkistus!C58</f>
        <v>343.13552370450651</v>
      </c>
      <c r="F25" s="172">
        <f>'Rahoitus ilman jk-tarkistusta'!C26+Jälkikäteistarkistus!D58</f>
        <v>357.34736182367186</v>
      </c>
      <c r="G25" s="172">
        <f>'Rahoitus ilman jk-tarkistusta'!D26+Jälkikäteistarkistus!E58</f>
        <v>369.47483285948232</v>
      </c>
      <c r="I25" s="170" t="s">
        <v>35</v>
      </c>
      <c r="J25" s="173">
        <f t="shared" si="0"/>
        <v>3.5049400148892795E-2</v>
      </c>
      <c r="K25" s="173">
        <f t="shared" si="1"/>
        <v>6.8574602575190324E-2</v>
      </c>
      <c r="L25" s="174">
        <f t="shared" si="2"/>
        <v>2.9229903997610052E-2</v>
      </c>
      <c r="M25" s="174">
        <f t="shared" si="3"/>
        <v>4.1417565764493514E-2</v>
      </c>
      <c r="N25" s="174">
        <f t="shared" si="4"/>
        <v>3.393748585107681E-2</v>
      </c>
      <c r="Q25" s="175"/>
    </row>
    <row r="26" spans="1:17" x14ac:dyDescent="0.3">
      <c r="A26" s="170" t="s">
        <v>36</v>
      </c>
      <c r="B26" s="171">
        <v>1730.8379429045749</v>
      </c>
      <c r="C26" s="171">
        <v>1806.5775234200701</v>
      </c>
      <c r="D26" s="171">
        <v>1980.3340669226802</v>
      </c>
      <c r="E26" s="172">
        <f>'Rahoitus ilman jk-tarkistusta'!B27+Jälkikäteistarkistus!C59</f>
        <v>2048.1221569916893</v>
      </c>
      <c r="F26" s="172">
        <f>'Rahoitus ilman jk-tarkistusta'!C27+Jälkikäteistarkistus!D59</f>
        <v>2135.7809630143392</v>
      </c>
      <c r="G26" s="172">
        <f>'Rahoitus ilman jk-tarkistusta'!D27+Jälkikäteistarkistus!E59</f>
        <v>2191.6612560257545</v>
      </c>
      <c r="I26" s="170" t="s">
        <v>36</v>
      </c>
      <c r="J26" s="173">
        <f t="shared" si="0"/>
        <v>4.3758909276274682E-2</v>
      </c>
      <c r="K26" s="173">
        <f t="shared" si="1"/>
        <v>9.6179954222871178E-2</v>
      </c>
      <c r="L26" s="174">
        <f t="shared" si="2"/>
        <v>3.4230633710375713E-2</v>
      </c>
      <c r="M26" s="174">
        <f t="shared" si="3"/>
        <v>4.2799598511938486E-2</v>
      </c>
      <c r="N26" s="174">
        <f t="shared" si="4"/>
        <v>2.6163868851302174E-2</v>
      </c>
      <c r="Q26" s="175"/>
    </row>
    <row r="27" spans="1:17" x14ac:dyDescent="0.3">
      <c r="A27" s="170" t="s">
        <v>37</v>
      </c>
      <c r="B27" s="171">
        <v>366.0133939057805</v>
      </c>
      <c r="C27" s="171">
        <v>374.3097079741159</v>
      </c>
      <c r="D27" s="171">
        <v>403.90939442135141</v>
      </c>
      <c r="E27" s="172">
        <f>'Rahoitus ilman jk-tarkistusta'!B28+Jälkikäteistarkistus!C60</f>
        <v>415.12186261379401</v>
      </c>
      <c r="F27" s="172">
        <f>'Rahoitus ilman jk-tarkistusta'!C28+Jälkikäteistarkistus!D60</f>
        <v>426.40083383750772</v>
      </c>
      <c r="G27" s="172">
        <f>'Rahoitus ilman jk-tarkistusta'!D28+Jälkikäteistarkistus!E60</f>
        <v>434.0869013871943</v>
      </c>
      <c r="I27" s="170" t="s">
        <v>37</v>
      </c>
      <c r="J27" s="173">
        <f t="shared" si="0"/>
        <v>2.2666695280749938E-2</v>
      </c>
      <c r="K27" s="173">
        <f t="shared" si="1"/>
        <v>7.9078062408368899E-2</v>
      </c>
      <c r="L27" s="174">
        <f t="shared" si="2"/>
        <v>2.7759859877747539E-2</v>
      </c>
      <c r="M27" s="174">
        <f t="shared" si="3"/>
        <v>2.7170265503956514E-2</v>
      </c>
      <c r="N27" s="174">
        <f t="shared" si="4"/>
        <v>1.8025451499505296E-2</v>
      </c>
      <c r="Q27" s="175"/>
    </row>
    <row r="28" spans="1:17" x14ac:dyDescent="0.3">
      <c r="A28" s="170" t="s">
        <v>38</v>
      </c>
      <c r="B28" s="171">
        <v>879.31568846790105</v>
      </c>
      <c r="C28" s="171">
        <v>919.190344773893</v>
      </c>
      <c r="D28" s="171">
        <v>1009.1985134020055</v>
      </c>
      <c r="E28" s="172">
        <f>'Rahoitus ilman jk-tarkistusta'!B29+Jälkikäteistarkistus!C61</f>
        <v>1045.4326908323146</v>
      </c>
      <c r="F28" s="172">
        <f>'Rahoitus ilman jk-tarkistusta'!C29+Jälkikäteistarkistus!D61</f>
        <v>1088.0779501047955</v>
      </c>
      <c r="G28" s="172">
        <f>'Rahoitus ilman jk-tarkistusta'!D29+Jälkikäteistarkistus!E61</f>
        <v>1122.1053419978689</v>
      </c>
      <c r="I28" s="170" t="s">
        <v>38</v>
      </c>
      <c r="J28" s="173">
        <f t="shared" si="0"/>
        <v>4.5347372768326899E-2</v>
      </c>
      <c r="K28" s="173">
        <f t="shared" si="1"/>
        <v>9.7921142383466941E-2</v>
      </c>
      <c r="L28" s="174">
        <f t="shared" si="2"/>
        <v>3.5903914788938618E-2</v>
      </c>
      <c r="M28" s="174">
        <f t="shared" si="3"/>
        <v>4.0791970297513025E-2</v>
      </c>
      <c r="N28" s="174">
        <f t="shared" si="4"/>
        <v>3.1272935812913127E-2</v>
      </c>
      <c r="Q28" s="175"/>
    </row>
    <row r="29" spans="1:17" x14ac:dyDescent="0.3">
      <c r="A29" s="176" t="s">
        <v>39</v>
      </c>
      <c r="B29" s="177">
        <v>23168.851789124772</v>
      </c>
      <c r="C29" s="177">
        <v>24084.00801390105</v>
      </c>
      <c r="D29" s="177">
        <v>26252.114401262803</v>
      </c>
      <c r="E29" s="178">
        <f>'Rahoitus ilman jk-tarkistusta'!B30+Jälkikäteistarkistus!C62</f>
        <v>27138.851480060479</v>
      </c>
      <c r="F29" s="178">
        <f>'Rahoitus ilman jk-tarkistusta'!C30+Jälkikäteistarkistus!D62</f>
        <v>28172.358165998437</v>
      </c>
      <c r="G29" s="178">
        <f>'Rahoitus ilman jk-tarkistusta'!D30+Jälkikäteistarkistus!E62</f>
        <v>28922.437417048852</v>
      </c>
      <c r="I29" s="176" t="s">
        <v>39</v>
      </c>
      <c r="J29" s="179">
        <f t="shared" si="0"/>
        <v>3.9499420735465307E-2</v>
      </c>
      <c r="K29" s="179">
        <f t="shared" si="1"/>
        <v>9.0022656781642896E-2</v>
      </c>
      <c r="L29" s="180">
        <f t="shared" si="2"/>
        <v>3.3777739394394102E-2</v>
      </c>
      <c r="M29" s="180">
        <f t="shared" si="3"/>
        <v>3.8082182169621337E-2</v>
      </c>
      <c r="N29" s="180">
        <f t="shared" si="4"/>
        <v>2.6624652669498428E-2</v>
      </c>
      <c r="Q29" s="175"/>
    </row>
    <row r="30" spans="1:17" ht="14.5" x14ac:dyDescent="0.35">
      <c r="H30" s="181"/>
      <c r="I30" s="181"/>
      <c r="J30" s="181"/>
      <c r="K30" s="181"/>
      <c r="L30" s="181"/>
      <c r="M30" s="181"/>
      <c r="N30" s="181"/>
      <c r="O30" s="181"/>
    </row>
    <row r="31" spans="1:17" ht="18" customHeight="1" x14ac:dyDescent="0.35">
      <c r="A31" s="182"/>
      <c r="B31" s="182"/>
      <c r="C31" s="182"/>
      <c r="D31" s="182"/>
      <c r="E31" s="182"/>
      <c r="F31" s="182"/>
      <c r="G31" s="182"/>
      <c r="H31" s="181"/>
      <c r="I31" s="181"/>
      <c r="J31" s="181"/>
      <c r="K31" s="181"/>
      <c r="L31" s="181"/>
      <c r="M31" s="181"/>
      <c r="N31" s="181"/>
      <c r="O31" s="181"/>
    </row>
  </sheetData>
  <mergeCells count="1">
    <mergeCell ref="A3:G3"/>
  </mergeCells>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9F62C-E503-4027-A810-6D36454DF991}">
  <sheetPr>
    <tabColor theme="3"/>
  </sheetPr>
  <dimension ref="A1:AF181"/>
  <sheetViews>
    <sheetView zoomScale="66" zoomScaleNormal="85" workbookViewId="0"/>
  </sheetViews>
  <sheetFormatPr defaultRowHeight="14" x14ac:dyDescent="0.3"/>
  <cols>
    <col min="1" max="1" width="32" customWidth="1"/>
    <col min="2" max="15" width="15.58203125" customWidth="1"/>
  </cols>
  <sheetData>
    <row r="1" spans="1:21" ht="21.75" customHeight="1" x14ac:dyDescent="0.4">
      <c r="A1" s="108" t="s">
        <v>116</v>
      </c>
    </row>
    <row r="2" spans="1:21" ht="18" customHeight="1" x14ac:dyDescent="0.3">
      <c r="A2" s="185" t="str">
        <f>INFO!A2</f>
        <v>VM/HVO 22.9.2025</v>
      </c>
      <c r="B2" s="185"/>
      <c r="C2" s="185"/>
      <c r="D2" s="185"/>
      <c r="E2" s="185"/>
      <c r="F2" s="185"/>
    </row>
    <row r="3" spans="1:21" ht="75" customHeight="1" x14ac:dyDescent="0.3">
      <c r="A3" s="184" t="s">
        <v>106</v>
      </c>
      <c r="B3" s="184"/>
      <c r="C3" s="184"/>
      <c r="D3" s="184"/>
      <c r="E3" s="184"/>
      <c r="F3" s="184"/>
    </row>
    <row r="4" spans="1:21" ht="47.25" customHeight="1" x14ac:dyDescent="0.3">
      <c r="A4" s="184" t="s">
        <v>107</v>
      </c>
      <c r="B4" s="184"/>
      <c r="C4" s="184"/>
      <c r="D4" s="184"/>
      <c r="E4" s="184"/>
      <c r="F4" s="184"/>
    </row>
    <row r="5" spans="1:21" ht="13.5" customHeight="1" x14ac:dyDescent="0.3"/>
    <row r="6" spans="1:21" s="1" customFormat="1" x14ac:dyDescent="0.3">
      <c r="A6" s="68" t="s">
        <v>40</v>
      </c>
      <c r="B6" s="68"/>
      <c r="C6" s="68"/>
      <c r="D6" s="68"/>
      <c r="H6"/>
      <c r="I6" s="15"/>
      <c r="J6" s="15"/>
      <c r="K6" s="15"/>
      <c r="M6"/>
    </row>
    <row r="7" spans="1:21" x14ac:dyDescent="0.3">
      <c r="A7" s="30" t="s">
        <v>10</v>
      </c>
      <c r="B7" s="95" t="s">
        <v>14</v>
      </c>
      <c r="C7" s="95" t="s">
        <v>15</v>
      </c>
      <c r="D7" s="95" t="s">
        <v>41</v>
      </c>
      <c r="E7" s="129"/>
      <c r="H7" s="23"/>
      <c r="I7" s="23"/>
      <c r="J7" s="23"/>
      <c r="K7" s="23"/>
    </row>
    <row r="8" spans="1:21" x14ac:dyDescent="0.3">
      <c r="A8" t="s">
        <v>17</v>
      </c>
      <c r="B8" s="7">
        <f t="shared" ref="B8:B30" si="0">B39</f>
        <v>2944.4480745350688</v>
      </c>
      <c r="C8" s="7">
        <f t="shared" ref="C8:C29" si="1">$C$35*C39</f>
        <v>3045.9319427299074</v>
      </c>
      <c r="D8" s="7">
        <f t="shared" ref="D8:D29" si="2">$D$35*D39</f>
        <v>3173.9340176429873</v>
      </c>
      <c r="E8" s="7"/>
      <c r="G8" s="7"/>
      <c r="H8" s="7"/>
      <c r="I8" s="7"/>
      <c r="J8" s="7"/>
      <c r="K8" s="7"/>
      <c r="L8" s="7"/>
      <c r="M8" s="7"/>
      <c r="N8" s="39"/>
      <c r="O8" s="39"/>
      <c r="P8" s="39"/>
      <c r="R8" s="38"/>
      <c r="S8" s="38"/>
      <c r="T8" s="38"/>
      <c r="U8" s="38"/>
    </row>
    <row r="9" spans="1:21" x14ac:dyDescent="0.3">
      <c r="A9" t="s">
        <v>18</v>
      </c>
      <c r="B9" s="7">
        <f t="shared" si="0"/>
        <v>1202.5699707455799</v>
      </c>
      <c r="C9" s="7">
        <f t="shared" si="1"/>
        <v>1251.5908668920779</v>
      </c>
      <c r="D9" s="7">
        <f t="shared" si="2"/>
        <v>1304.0338052801601</v>
      </c>
      <c r="E9" s="7"/>
      <c r="G9" s="7"/>
      <c r="H9" s="7"/>
      <c r="I9" s="7"/>
      <c r="J9" s="7"/>
      <c r="K9" s="7"/>
      <c r="L9" s="7"/>
      <c r="M9" s="7"/>
      <c r="N9" s="39"/>
      <c r="O9" s="39"/>
      <c r="P9" s="39"/>
      <c r="R9" s="38"/>
      <c r="S9" s="38"/>
      <c r="T9" s="38"/>
      <c r="U9" s="38"/>
    </row>
    <row r="10" spans="1:21" x14ac:dyDescent="0.3">
      <c r="A10" t="s">
        <v>19</v>
      </c>
      <c r="B10" s="7">
        <f t="shared" si="0"/>
        <v>1936.0876662304161</v>
      </c>
      <c r="C10" s="7">
        <f t="shared" si="1"/>
        <v>2019.5767051502196</v>
      </c>
      <c r="D10" s="7">
        <f t="shared" si="2"/>
        <v>2103.0565242291259</v>
      </c>
      <c r="E10" s="7"/>
      <c r="G10" s="7"/>
      <c r="H10" s="7"/>
      <c r="I10" s="7"/>
      <c r="J10" s="7"/>
      <c r="K10" s="7"/>
      <c r="L10" s="7"/>
      <c r="M10" s="7"/>
      <c r="N10" s="39"/>
      <c r="O10" s="39"/>
      <c r="P10" s="39"/>
      <c r="R10" s="38"/>
      <c r="S10" s="38"/>
      <c r="T10" s="38"/>
      <c r="U10" s="38"/>
    </row>
    <row r="11" spans="1:21" x14ac:dyDescent="0.3">
      <c r="A11" t="s">
        <v>20</v>
      </c>
      <c r="B11" s="7">
        <f t="shared" si="0"/>
        <v>415.39328098131659</v>
      </c>
      <c r="C11" s="7">
        <f t="shared" si="1"/>
        <v>434.3813204053605</v>
      </c>
      <c r="D11" s="7">
        <f t="shared" si="2"/>
        <v>457.10682326988581</v>
      </c>
      <c r="E11" s="7"/>
      <c r="G11" s="7"/>
      <c r="H11" s="7"/>
      <c r="I11" s="7"/>
      <c r="J11" s="7"/>
      <c r="K11" s="7"/>
      <c r="L11" s="7"/>
      <c r="M11" s="7"/>
      <c r="N11" s="39"/>
      <c r="O11" s="39"/>
      <c r="P11" s="39"/>
      <c r="R11" s="38"/>
      <c r="S11" s="38"/>
      <c r="T11" s="38"/>
      <c r="U11" s="38"/>
    </row>
    <row r="12" spans="1:21" x14ac:dyDescent="0.3">
      <c r="A12" t="s">
        <v>21</v>
      </c>
      <c r="B12" s="7">
        <f t="shared" si="0"/>
        <v>837.17632833144569</v>
      </c>
      <c r="C12" s="7">
        <f t="shared" si="1"/>
        <v>867.67080273716908</v>
      </c>
      <c r="D12" s="7">
        <f t="shared" si="2"/>
        <v>899.27099122680715</v>
      </c>
      <c r="E12" s="7"/>
      <c r="G12" s="7"/>
      <c r="H12" s="7"/>
      <c r="I12" s="7"/>
      <c r="J12" s="7"/>
      <c r="K12" s="7"/>
      <c r="L12" s="7"/>
      <c r="M12" s="7"/>
      <c r="N12" s="39"/>
      <c r="O12" s="39"/>
      <c r="P12" s="39"/>
      <c r="R12" s="38"/>
      <c r="S12" s="38"/>
      <c r="T12" s="38"/>
      <c r="U12" s="38"/>
    </row>
    <row r="13" spans="1:21" x14ac:dyDescent="0.3">
      <c r="A13" t="s">
        <v>22</v>
      </c>
      <c r="B13" s="7">
        <f t="shared" si="0"/>
        <v>2310.5714654183844</v>
      </c>
      <c r="C13" s="7">
        <f t="shared" si="1"/>
        <v>2408.827533422238</v>
      </c>
      <c r="D13" s="7">
        <f t="shared" si="2"/>
        <v>2524.9176070509775</v>
      </c>
      <c r="E13" s="7"/>
      <c r="G13" s="7"/>
      <c r="H13" s="7"/>
      <c r="I13" s="7"/>
      <c r="J13" s="7"/>
      <c r="K13" s="7"/>
      <c r="L13" s="7"/>
      <c r="M13" s="7"/>
      <c r="N13" s="39"/>
      <c r="O13" s="39"/>
      <c r="P13" s="39"/>
      <c r="R13" s="38"/>
      <c r="S13" s="38"/>
      <c r="T13" s="38"/>
      <c r="U13" s="38"/>
    </row>
    <row r="14" spans="1:21" x14ac:dyDescent="0.3">
      <c r="A14" t="s">
        <v>23</v>
      </c>
      <c r="B14" s="7">
        <f t="shared" si="0"/>
        <v>1034.6246274690986</v>
      </c>
      <c r="C14" s="7">
        <f t="shared" si="1"/>
        <v>1060.715602245059</v>
      </c>
      <c r="D14" s="7">
        <f t="shared" si="2"/>
        <v>1087.5943344378713</v>
      </c>
      <c r="E14" s="7"/>
      <c r="G14" s="7"/>
      <c r="H14" s="7"/>
      <c r="I14" s="7"/>
      <c r="J14" s="7"/>
      <c r="K14" s="7"/>
      <c r="L14" s="7"/>
      <c r="M14" s="7"/>
      <c r="N14" s="39"/>
      <c r="O14" s="39"/>
      <c r="P14" s="39"/>
      <c r="R14" s="38"/>
      <c r="S14" s="38"/>
      <c r="T14" s="38"/>
      <c r="U14" s="38"/>
    </row>
    <row r="15" spans="1:21" x14ac:dyDescent="0.3">
      <c r="A15" t="s">
        <v>24</v>
      </c>
      <c r="B15" s="7">
        <f t="shared" si="0"/>
        <v>787.56503849651756</v>
      </c>
      <c r="C15" s="7">
        <f t="shared" si="1"/>
        <v>818.02974994244971</v>
      </c>
      <c r="D15" s="7">
        <f t="shared" si="2"/>
        <v>847.23038070691973</v>
      </c>
      <c r="E15" s="7"/>
      <c r="G15" s="7"/>
      <c r="H15" s="7"/>
      <c r="I15" s="7"/>
      <c r="J15" s="7"/>
      <c r="K15" s="7"/>
      <c r="L15" s="7"/>
      <c r="M15" s="7"/>
      <c r="N15" s="39"/>
      <c r="O15" s="39"/>
      <c r="P15" s="39"/>
      <c r="R15" s="38"/>
      <c r="S15" s="38"/>
      <c r="T15" s="38"/>
      <c r="U15" s="38"/>
    </row>
    <row r="16" spans="1:21" x14ac:dyDescent="0.3">
      <c r="A16" t="s">
        <v>25</v>
      </c>
      <c r="B16" s="7">
        <f t="shared" si="0"/>
        <v>2457.0205532833797</v>
      </c>
      <c r="C16" s="7">
        <f t="shared" si="1"/>
        <v>2548.3746109503018</v>
      </c>
      <c r="D16" s="7">
        <f t="shared" si="2"/>
        <v>2642.697241636236</v>
      </c>
      <c r="E16" s="7"/>
      <c r="G16" s="7"/>
      <c r="H16" s="7"/>
      <c r="I16" s="7"/>
      <c r="J16" s="7"/>
      <c r="K16" s="7"/>
      <c r="L16" s="7"/>
      <c r="M16" s="7"/>
      <c r="N16" s="39"/>
      <c r="O16" s="39"/>
      <c r="P16" s="39"/>
      <c r="R16" s="38"/>
      <c r="S16" s="38"/>
      <c r="T16" s="38"/>
      <c r="U16" s="38"/>
    </row>
    <row r="17" spans="1:21" x14ac:dyDescent="0.3">
      <c r="A17" t="s">
        <v>26</v>
      </c>
      <c r="B17" s="7">
        <f t="shared" si="0"/>
        <v>945.65040987493865</v>
      </c>
      <c r="C17" s="7">
        <f t="shared" si="1"/>
        <v>983.39376898500018</v>
      </c>
      <c r="D17" s="7">
        <f t="shared" si="2"/>
        <v>1028.1799115276683</v>
      </c>
      <c r="E17" s="7"/>
      <c r="G17" s="7"/>
      <c r="H17" s="7"/>
      <c r="I17" s="7"/>
      <c r="J17" s="7"/>
      <c r="K17" s="7"/>
      <c r="L17" s="7"/>
      <c r="M17" s="7"/>
      <c r="N17" s="39"/>
      <c r="O17" s="39"/>
      <c r="P17" s="39"/>
      <c r="R17" s="38"/>
      <c r="S17" s="38"/>
      <c r="T17" s="38"/>
      <c r="U17" s="38"/>
    </row>
    <row r="18" spans="1:21" x14ac:dyDescent="0.3">
      <c r="A18" t="s">
        <v>27</v>
      </c>
      <c r="B18" s="7">
        <f t="shared" si="0"/>
        <v>861.62016354372611</v>
      </c>
      <c r="C18" s="7">
        <f t="shared" si="1"/>
        <v>879.94689956956051</v>
      </c>
      <c r="D18" s="7">
        <f t="shared" si="2"/>
        <v>900.62604792025888</v>
      </c>
      <c r="E18" s="7"/>
      <c r="G18" s="7"/>
      <c r="H18" s="7"/>
      <c r="I18" s="7"/>
      <c r="J18" s="7"/>
      <c r="K18" s="7"/>
      <c r="L18" s="7"/>
      <c r="M18" s="7"/>
      <c r="N18" s="39"/>
      <c r="O18" s="39"/>
      <c r="P18" s="39"/>
      <c r="R18" s="38"/>
      <c r="S18" s="38"/>
      <c r="T18" s="38"/>
      <c r="U18" s="38"/>
    </row>
    <row r="19" spans="1:21" x14ac:dyDescent="0.3">
      <c r="A19" t="s">
        <v>28</v>
      </c>
      <c r="B19" s="7">
        <f t="shared" si="0"/>
        <v>583.53906916084941</v>
      </c>
      <c r="C19" s="7">
        <f t="shared" si="1"/>
        <v>598.68611262300124</v>
      </c>
      <c r="D19" s="7">
        <f t="shared" si="2"/>
        <v>615.34423241484592</v>
      </c>
      <c r="E19" s="7"/>
      <c r="G19" s="7"/>
      <c r="H19" s="7"/>
      <c r="I19" s="7"/>
      <c r="J19" s="7"/>
      <c r="K19" s="7"/>
      <c r="L19" s="7"/>
      <c r="M19" s="7"/>
      <c r="N19" s="39"/>
      <c r="O19" s="39"/>
      <c r="P19" s="39"/>
      <c r="R19" s="38"/>
      <c r="S19" s="38"/>
      <c r="T19" s="38"/>
      <c r="U19" s="38"/>
    </row>
    <row r="20" spans="1:21" x14ac:dyDescent="0.3">
      <c r="A20" t="s">
        <v>29</v>
      </c>
      <c r="B20" s="7">
        <f t="shared" si="0"/>
        <v>746.5971302231618</v>
      </c>
      <c r="C20" s="7">
        <f t="shared" si="1"/>
        <v>765.37257209632014</v>
      </c>
      <c r="D20" s="7">
        <f t="shared" si="2"/>
        <v>784.51603859385727</v>
      </c>
      <c r="E20" s="7"/>
      <c r="G20" s="7"/>
      <c r="H20" s="7"/>
      <c r="I20" s="7"/>
      <c r="J20" s="7"/>
      <c r="K20" s="7"/>
      <c r="L20" s="7"/>
      <c r="M20" s="7"/>
      <c r="N20" s="39"/>
      <c r="O20" s="39"/>
      <c r="P20" s="39"/>
      <c r="R20" s="38"/>
      <c r="S20" s="38"/>
      <c r="T20" s="38"/>
      <c r="U20" s="38"/>
    </row>
    <row r="21" spans="1:21" x14ac:dyDescent="0.3">
      <c r="A21" t="s">
        <v>30</v>
      </c>
      <c r="B21" s="7">
        <f t="shared" si="0"/>
        <v>1266.6581251020841</v>
      </c>
      <c r="C21" s="7">
        <f t="shared" si="1"/>
        <v>1310.3847932286617</v>
      </c>
      <c r="D21" s="7">
        <f t="shared" si="2"/>
        <v>1352.3672240801159</v>
      </c>
      <c r="E21" s="7"/>
      <c r="G21" s="7"/>
      <c r="H21" s="7"/>
      <c r="I21" s="7"/>
      <c r="J21" s="7"/>
      <c r="K21" s="7"/>
      <c r="L21" s="7"/>
      <c r="M21" s="7"/>
      <c r="N21" s="39"/>
      <c r="O21" s="39"/>
      <c r="P21" s="39"/>
      <c r="R21" s="38"/>
      <c r="S21" s="38"/>
      <c r="T21" s="38"/>
      <c r="U21" s="38"/>
    </row>
    <row r="22" spans="1:21" x14ac:dyDescent="0.3">
      <c r="A22" t="s">
        <v>31</v>
      </c>
      <c r="B22" s="7">
        <f t="shared" si="0"/>
        <v>834.9567080725443</v>
      </c>
      <c r="C22" s="7">
        <f t="shared" si="1"/>
        <v>867.88221561011562</v>
      </c>
      <c r="D22" s="7">
        <f t="shared" si="2"/>
        <v>905.10334059352851</v>
      </c>
      <c r="E22" s="7"/>
      <c r="G22" s="7"/>
      <c r="H22" s="7"/>
      <c r="I22" s="7"/>
      <c r="J22" s="7"/>
      <c r="K22" s="7"/>
      <c r="L22" s="7"/>
      <c r="M22" s="7"/>
      <c r="N22" s="39"/>
      <c r="O22" s="39"/>
      <c r="P22" s="39"/>
      <c r="R22" s="38"/>
      <c r="S22" s="38"/>
      <c r="T22" s="38"/>
      <c r="U22" s="38"/>
    </row>
    <row r="23" spans="1:21" x14ac:dyDescent="0.3">
      <c r="A23" t="s">
        <v>32</v>
      </c>
      <c r="B23" s="7">
        <f t="shared" si="0"/>
        <v>1247.1278448207909</v>
      </c>
      <c r="C23" s="7">
        <f t="shared" si="1"/>
        <v>1284.4425330278405</v>
      </c>
      <c r="D23" s="7">
        <f t="shared" si="2"/>
        <v>1322.9835912832236</v>
      </c>
      <c r="E23" s="7"/>
      <c r="G23" s="7"/>
      <c r="H23" s="7"/>
      <c r="I23" s="7"/>
      <c r="J23" s="7"/>
      <c r="K23" s="7"/>
      <c r="L23" s="7"/>
      <c r="M23" s="7"/>
      <c r="N23" s="39"/>
      <c r="O23" s="39"/>
      <c r="P23" s="39"/>
      <c r="R23" s="38"/>
      <c r="S23" s="38"/>
      <c r="T23" s="38"/>
      <c r="U23" s="38"/>
    </row>
    <row r="24" spans="1:21" x14ac:dyDescent="0.3">
      <c r="A24" t="s">
        <v>33</v>
      </c>
      <c r="B24" s="7">
        <f t="shared" si="0"/>
        <v>964.78484605224685</v>
      </c>
      <c r="C24" s="7">
        <f t="shared" si="1"/>
        <v>994.37232612324055</v>
      </c>
      <c r="D24" s="7">
        <f t="shared" si="2"/>
        <v>1023.0781711071511</v>
      </c>
      <c r="E24" s="7"/>
      <c r="G24" s="7"/>
      <c r="H24" s="7"/>
      <c r="I24" s="7"/>
      <c r="J24" s="7"/>
      <c r="K24" s="7"/>
      <c r="L24" s="7"/>
      <c r="M24" s="7"/>
      <c r="N24" s="39"/>
      <c r="O24" s="39"/>
      <c r="P24" s="39"/>
      <c r="R24" s="38"/>
      <c r="S24" s="38"/>
      <c r="T24" s="38"/>
      <c r="U24" s="38"/>
    </row>
    <row r="25" spans="1:21" x14ac:dyDescent="0.3">
      <c r="A25" t="s">
        <v>34</v>
      </c>
      <c r="B25" s="7">
        <f t="shared" si="0"/>
        <v>821.44157214235349</v>
      </c>
      <c r="C25" s="7">
        <f t="shared" si="1"/>
        <v>846.0021373015835</v>
      </c>
      <c r="D25" s="7">
        <f t="shared" si="2"/>
        <v>872.00559724599782</v>
      </c>
      <c r="E25" s="7"/>
      <c r="G25" s="7"/>
      <c r="H25" s="7"/>
      <c r="I25" s="7"/>
      <c r="J25" s="7"/>
      <c r="K25" s="7"/>
      <c r="L25" s="7"/>
      <c r="M25" s="7"/>
      <c r="N25" s="39"/>
      <c r="O25" s="39"/>
      <c r="P25" s="39"/>
      <c r="R25" s="38"/>
      <c r="S25" s="38"/>
      <c r="T25" s="38"/>
      <c r="U25" s="38"/>
    </row>
    <row r="26" spans="1:21" x14ac:dyDescent="0.3">
      <c r="A26" t="s">
        <v>35</v>
      </c>
      <c r="B26" s="7">
        <f t="shared" si="0"/>
        <v>326.3758849108774</v>
      </c>
      <c r="C26" s="7">
        <f t="shared" si="1"/>
        <v>339.25986860449387</v>
      </c>
      <c r="D26" s="7">
        <f t="shared" si="2"/>
        <v>354.76704444993243</v>
      </c>
      <c r="E26" s="7"/>
      <c r="G26" s="7"/>
      <c r="H26" s="7"/>
      <c r="I26" s="7"/>
      <c r="J26" s="7"/>
      <c r="K26" s="7"/>
      <c r="L26" s="7"/>
      <c r="M26" s="7"/>
      <c r="N26" s="39"/>
      <c r="O26" s="39"/>
      <c r="P26" s="39"/>
      <c r="R26" s="38"/>
      <c r="S26" s="38"/>
      <c r="T26" s="38"/>
      <c r="U26" s="38"/>
    </row>
    <row r="27" spans="1:21" x14ac:dyDescent="0.3">
      <c r="A27" t="s">
        <v>36</v>
      </c>
      <c r="B27" s="7">
        <f t="shared" si="0"/>
        <v>1951.2308885720981</v>
      </c>
      <c r="C27" s="7">
        <f t="shared" si="1"/>
        <v>2030.9970493090459</v>
      </c>
      <c r="D27" s="7">
        <f t="shared" si="2"/>
        <v>2106.3034752075187</v>
      </c>
      <c r="E27" s="7"/>
      <c r="G27" s="7"/>
      <c r="H27" s="7"/>
      <c r="I27" s="7"/>
      <c r="J27" s="7"/>
      <c r="K27" s="7"/>
      <c r="L27" s="7"/>
      <c r="M27" s="7"/>
      <c r="N27" s="39"/>
      <c r="O27" s="39"/>
      <c r="P27" s="39"/>
      <c r="R27" s="38"/>
      <c r="S27" s="38"/>
      <c r="T27" s="38"/>
      <c r="U27" s="38"/>
    </row>
    <row r="28" spans="1:21" x14ac:dyDescent="0.3">
      <c r="A28" t="s">
        <v>37</v>
      </c>
      <c r="B28" s="7">
        <f t="shared" si="0"/>
        <v>395.63305969700144</v>
      </c>
      <c r="C28" s="7">
        <f t="shared" si="1"/>
        <v>405.53434684209788</v>
      </c>
      <c r="D28" s="7">
        <f t="shared" si="2"/>
        <v>417.18068721618465</v>
      </c>
      <c r="E28" s="7"/>
      <c r="G28" s="7"/>
      <c r="H28" s="7"/>
      <c r="I28" s="7"/>
      <c r="J28" s="7"/>
      <c r="K28" s="7"/>
      <c r="L28" s="7"/>
      <c r="M28" s="7"/>
      <c r="N28" s="39"/>
      <c r="O28" s="39"/>
      <c r="P28" s="39"/>
      <c r="R28" s="38"/>
      <c r="S28" s="38"/>
      <c r="T28" s="38"/>
      <c r="U28" s="38"/>
    </row>
    <row r="29" spans="1:21" x14ac:dyDescent="0.3">
      <c r="A29" t="s">
        <v>38</v>
      </c>
      <c r="B29" s="7">
        <f t="shared" si="0"/>
        <v>994.20707558296567</v>
      </c>
      <c r="C29" s="7">
        <f t="shared" si="1"/>
        <v>1032.8613740488031</v>
      </c>
      <c r="D29" s="7">
        <f t="shared" si="2"/>
        <v>1077.2513289079213</v>
      </c>
      <c r="E29" s="7"/>
      <c r="G29" s="7"/>
      <c r="H29" s="7"/>
      <c r="I29" s="7"/>
      <c r="J29" s="7"/>
      <c r="K29" s="7"/>
      <c r="L29" s="7"/>
      <c r="M29" s="7"/>
      <c r="N29" s="39"/>
      <c r="O29" s="39"/>
      <c r="P29" s="39"/>
      <c r="R29" s="38"/>
      <c r="S29" s="38"/>
      <c r="T29" s="38"/>
      <c r="U29" s="38"/>
    </row>
    <row r="30" spans="1:21" x14ac:dyDescent="0.3">
      <c r="A30" s="1" t="s">
        <v>39</v>
      </c>
      <c r="B30" s="13">
        <f t="shared" si="0"/>
        <v>25865.27978324685</v>
      </c>
      <c r="C30" s="13">
        <f>SUM(C8:C29)</f>
        <v>26794.235131844554</v>
      </c>
      <c r="D30" s="13">
        <f t="shared" ref="D30" si="3">SUM(D8:D29)</f>
        <v>27799.548416029174</v>
      </c>
      <c r="E30" s="13"/>
      <c r="G30" s="7"/>
      <c r="H30" s="7"/>
      <c r="I30" s="7"/>
      <c r="J30" s="7"/>
      <c r="K30" s="7"/>
      <c r="L30" s="7"/>
      <c r="M30" s="7"/>
      <c r="N30" s="39"/>
      <c r="O30" s="39"/>
      <c r="P30" s="39"/>
      <c r="R30" s="38"/>
      <c r="S30" s="38"/>
      <c r="T30" s="38"/>
      <c r="U30" s="38"/>
    </row>
    <row r="31" spans="1:21" ht="13.5" customHeight="1" x14ac:dyDescent="0.3"/>
    <row r="32" spans="1:21" x14ac:dyDescent="0.3">
      <c r="A32" s="69" t="s">
        <v>42</v>
      </c>
      <c r="B32" s="70"/>
      <c r="C32" s="70"/>
      <c r="D32" s="70"/>
      <c r="F32" s="151"/>
      <c r="G32" s="151"/>
      <c r="H32" s="152"/>
      <c r="J32" s="22"/>
      <c r="K32" s="22"/>
    </row>
    <row r="33" spans="1:25" x14ac:dyDescent="0.3">
      <c r="A33" s="85" t="s">
        <v>43</v>
      </c>
      <c r="B33" s="100" t="s">
        <v>44</v>
      </c>
      <c r="C33" s="101" t="s">
        <v>15</v>
      </c>
      <c r="D33" s="101" t="s">
        <v>41</v>
      </c>
      <c r="E33" s="67"/>
      <c r="F33" s="142"/>
      <c r="G33" s="142"/>
      <c r="H33" s="151"/>
      <c r="K33" s="23"/>
      <c r="L33" s="1"/>
      <c r="M33" s="1"/>
    </row>
    <row r="34" spans="1:25" x14ac:dyDescent="0.3">
      <c r="A34" s="102" t="s">
        <v>45</v>
      </c>
      <c r="B34" s="90"/>
      <c r="C34" s="141">
        <v>26794.235131844547</v>
      </c>
      <c r="D34" s="141">
        <v>27799.548416029174</v>
      </c>
      <c r="E34" s="142"/>
      <c r="F34" s="142"/>
      <c r="G34" s="142"/>
      <c r="H34" s="151"/>
      <c r="K34" s="22"/>
    </row>
    <row r="35" spans="1:25" x14ac:dyDescent="0.3">
      <c r="A35" s="74" t="s">
        <v>46</v>
      </c>
      <c r="B35" s="103"/>
      <c r="C35" s="104">
        <f>C34/'Rahoitus ilman jk-tarkistusta'!C61</f>
        <v>0.99853814912301431</v>
      </c>
      <c r="D35" s="104">
        <f>D34/'Rahoitus ilman jk-tarkistusta'!D61</f>
        <v>0.99521202914064089</v>
      </c>
      <c r="E35" s="130"/>
      <c r="G35" s="8"/>
      <c r="K35" s="22"/>
    </row>
    <row r="36" spans="1:25" x14ac:dyDescent="0.3">
      <c r="C36" s="8"/>
      <c r="F36" s="22"/>
      <c r="G36" s="22"/>
      <c r="J36" s="2"/>
      <c r="K36" s="2"/>
    </row>
    <row r="37" spans="1:25" x14ac:dyDescent="0.3">
      <c r="A37" s="56" t="s">
        <v>47</v>
      </c>
      <c r="B37" s="56"/>
      <c r="C37" s="56"/>
      <c r="D37" s="56"/>
      <c r="E37" s="1"/>
      <c r="F37" s="63"/>
      <c r="G37" s="63"/>
      <c r="H37" s="63"/>
      <c r="I37" s="63"/>
      <c r="Q37" s="3"/>
      <c r="R37" s="3"/>
      <c r="S37" s="3"/>
      <c r="T37" s="3"/>
      <c r="U37" s="3"/>
      <c r="V37" s="3"/>
      <c r="W37" s="3"/>
      <c r="X37" s="3"/>
      <c r="Y37" s="3"/>
    </row>
    <row r="38" spans="1:25" x14ac:dyDescent="0.3">
      <c r="A38" t="s">
        <v>10</v>
      </c>
      <c r="B38" s="66" t="s">
        <v>14</v>
      </c>
      <c r="C38" s="66" t="s">
        <v>15</v>
      </c>
      <c r="D38" s="66" t="s">
        <v>41</v>
      </c>
      <c r="E38" s="66"/>
      <c r="F38" s="8"/>
      <c r="G38" s="8"/>
      <c r="Q38" s="3"/>
      <c r="R38" s="3"/>
      <c r="S38" s="3"/>
      <c r="T38" s="3"/>
      <c r="U38" s="3"/>
      <c r="V38" s="3"/>
      <c r="W38" s="3"/>
      <c r="X38" s="3"/>
      <c r="Y38" s="3"/>
    </row>
    <row r="39" spans="1:25" x14ac:dyDescent="0.3">
      <c r="A39" t="s">
        <v>17</v>
      </c>
      <c r="B39" s="8">
        <f t="shared" ref="B39:D54" si="4">B103+B130+B157</f>
        <v>2944.4480745350688</v>
      </c>
      <c r="C39" s="8">
        <f t="shared" si="4"/>
        <v>3050.3911597218962</v>
      </c>
      <c r="D39" s="8">
        <f t="shared" si="4"/>
        <v>3189.2038326583115</v>
      </c>
      <c r="E39" s="8"/>
      <c r="F39" s="8"/>
      <c r="H39" s="8"/>
      <c r="I39" s="8"/>
      <c r="J39" s="22"/>
      <c r="K39" s="22"/>
      <c r="L39" s="22"/>
      <c r="M39" s="22"/>
      <c r="N39" s="22"/>
      <c r="O39" s="22"/>
      <c r="Q39" s="3"/>
      <c r="R39" s="3"/>
      <c r="S39" s="3"/>
      <c r="T39" s="3"/>
      <c r="U39" s="3"/>
      <c r="V39" s="3"/>
      <c r="W39" s="3"/>
      <c r="X39" s="3"/>
      <c r="Y39" s="3"/>
    </row>
    <row r="40" spans="1:25" x14ac:dyDescent="0.3">
      <c r="A40" t="s">
        <v>18</v>
      </c>
      <c r="B40" s="8">
        <f t="shared" si="4"/>
        <v>1202.5699707455799</v>
      </c>
      <c r="C40" s="8">
        <f t="shared" si="4"/>
        <v>1253.4231846738276</v>
      </c>
      <c r="D40" s="8">
        <f t="shared" si="4"/>
        <v>1310.3075195003269</v>
      </c>
      <c r="E40" s="8"/>
      <c r="F40" s="8"/>
      <c r="H40" s="8"/>
      <c r="I40" s="8"/>
      <c r="J40" s="22"/>
      <c r="K40" s="22"/>
      <c r="L40" s="22"/>
      <c r="M40" s="22"/>
      <c r="N40" s="22"/>
      <c r="O40" s="22"/>
      <c r="Q40" s="3"/>
      <c r="R40" s="3"/>
      <c r="S40" s="3"/>
      <c r="T40" s="3"/>
      <c r="U40" s="3"/>
      <c r="V40" s="3"/>
      <c r="W40" s="3"/>
      <c r="X40" s="3"/>
      <c r="Y40" s="3"/>
    </row>
    <row r="41" spans="1:25" x14ac:dyDescent="0.3">
      <c r="A41" t="s">
        <v>19</v>
      </c>
      <c r="B41" s="8">
        <f t="shared" si="4"/>
        <v>1936.0876662304161</v>
      </c>
      <c r="C41" s="8">
        <f t="shared" si="4"/>
        <v>2022.5333472976995</v>
      </c>
      <c r="D41" s="8">
        <f t="shared" si="4"/>
        <v>2113.1743413964778</v>
      </c>
      <c r="E41" s="8"/>
      <c r="F41" s="8"/>
      <c r="H41" s="8"/>
      <c r="I41" s="8"/>
      <c r="J41" s="22"/>
      <c r="K41" s="22"/>
      <c r="L41" s="22"/>
      <c r="M41" s="22"/>
      <c r="N41" s="22"/>
      <c r="O41" s="22"/>
      <c r="Q41" s="3"/>
      <c r="R41" s="3"/>
      <c r="S41" s="3"/>
      <c r="T41" s="3"/>
      <c r="U41" s="3"/>
      <c r="V41" s="3"/>
      <c r="W41" s="3"/>
      <c r="X41" s="3"/>
      <c r="Y41" s="3"/>
    </row>
    <row r="42" spans="1:25" x14ac:dyDescent="0.3">
      <c r="A42" t="s">
        <v>20</v>
      </c>
      <c r="B42" s="8">
        <f t="shared" si="4"/>
        <v>415.39328098131659</v>
      </c>
      <c r="C42" s="8">
        <f t="shared" si="4"/>
        <v>435.01725075488042</v>
      </c>
      <c r="D42" s="8">
        <f t="shared" si="4"/>
        <v>459.30596685471596</v>
      </c>
      <c r="E42" s="8"/>
      <c r="F42" s="8"/>
      <c r="H42" s="8"/>
      <c r="I42" s="8"/>
      <c r="J42" s="22"/>
      <c r="K42" s="22"/>
      <c r="L42" s="22"/>
      <c r="M42" s="22"/>
      <c r="N42" s="22"/>
      <c r="O42" s="22"/>
      <c r="Q42" s="3"/>
      <c r="R42" s="3"/>
      <c r="S42" s="3"/>
      <c r="T42" s="3"/>
      <c r="U42" s="3"/>
      <c r="V42" s="3"/>
      <c r="W42" s="3"/>
      <c r="X42" s="3"/>
      <c r="Y42" s="3"/>
    </row>
    <row r="43" spans="1:25" x14ac:dyDescent="0.3">
      <c r="A43" t="s">
        <v>21</v>
      </c>
      <c r="B43" s="8">
        <f t="shared" si="4"/>
        <v>837.17632833144569</v>
      </c>
      <c r="C43" s="8">
        <f t="shared" si="4"/>
        <v>868.94106499508098</v>
      </c>
      <c r="D43" s="8">
        <f t="shared" si="4"/>
        <v>903.59738919486517</v>
      </c>
      <c r="E43" s="8"/>
      <c r="F43" s="8"/>
      <c r="H43" s="8"/>
      <c r="I43" s="8"/>
      <c r="J43" s="22"/>
      <c r="K43" s="22"/>
      <c r="L43" s="22"/>
      <c r="M43" s="22"/>
      <c r="N43" s="22"/>
      <c r="O43" s="22"/>
      <c r="Q43" s="3"/>
      <c r="R43" s="3"/>
      <c r="S43" s="3"/>
      <c r="T43" s="3"/>
      <c r="U43" s="3"/>
      <c r="V43" s="3"/>
      <c r="W43" s="3"/>
      <c r="X43" s="3"/>
      <c r="Y43" s="3"/>
    </row>
    <row r="44" spans="1:25" x14ac:dyDescent="0.3">
      <c r="A44" t="s">
        <v>22</v>
      </c>
      <c r="B44" s="8">
        <f t="shared" si="4"/>
        <v>2310.5714654183844</v>
      </c>
      <c r="C44" s="8">
        <f t="shared" si="4"/>
        <v>2412.3540352843183</v>
      </c>
      <c r="D44" s="8">
        <f t="shared" si="4"/>
        <v>2537.0650003409096</v>
      </c>
      <c r="E44" s="8"/>
      <c r="F44" s="8"/>
      <c r="H44" s="8"/>
      <c r="I44" s="8"/>
      <c r="J44" s="22"/>
      <c r="K44" s="22"/>
      <c r="L44" s="22"/>
      <c r="M44" s="22"/>
      <c r="N44" s="22"/>
      <c r="O44" s="22"/>
      <c r="Q44" s="3"/>
      <c r="R44" s="3"/>
      <c r="S44" s="3"/>
      <c r="T44" s="3"/>
      <c r="U44" s="3"/>
      <c r="V44" s="3"/>
      <c r="W44" s="3"/>
      <c r="X44" s="3"/>
      <c r="Y44" s="3"/>
    </row>
    <row r="45" spans="1:25" x14ac:dyDescent="0.3">
      <c r="A45" t="s">
        <v>23</v>
      </c>
      <c r="B45" s="8">
        <f t="shared" si="4"/>
        <v>1034.6246274690986</v>
      </c>
      <c r="C45" s="8">
        <f t="shared" si="4"/>
        <v>1062.2684803546597</v>
      </c>
      <c r="D45" s="8">
        <f t="shared" si="4"/>
        <v>1092.826757105219</v>
      </c>
      <c r="E45" s="8"/>
      <c r="F45" s="8"/>
      <c r="H45" s="8"/>
      <c r="I45" s="8"/>
      <c r="J45" s="22"/>
      <c r="K45" s="22"/>
      <c r="L45" s="22"/>
      <c r="M45" s="22"/>
      <c r="N45" s="22"/>
      <c r="O45" s="22"/>
      <c r="Q45" s="3"/>
      <c r="R45" s="3"/>
      <c r="S45" s="3"/>
      <c r="T45" s="3"/>
      <c r="U45" s="3"/>
      <c r="V45" s="3"/>
      <c r="W45" s="3"/>
      <c r="X45" s="3"/>
      <c r="Y45" s="3"/>
    </row>
    <row r="46" spans="1:25" x14ac:dyDescent="0.3">
      <c r="A46" t="s">
        <v>24</v>
      </c>
      <c r="B46" s="8">
        <f t="shared" si="4"/>
        <v>787.56503849651756</v>
      </c>
      <c r="C46" s="8">
        <f t="shared" si="4"/>
        <v>819.22733814516789</v>
      </c>
      <c r="D46" s="8">
        <f t="shared" si="4"/>
        <v>851.30641099515015</v>
      </c>
      <c r="E46" s="8"/>
      <c r="F46" s="8"/>
      <c r="H46" s="8"/>
      <c r="I46" s="8"/>
      <c r="J46" s="22"/>
      <c r="K46" s="22"/>
      <c r="L46" s="22"/>
      <c r="M46" s="22"/>
      <c r="N46" s="22"/>
      <c r="O46" s="22"/>
      <c r="Q46" s="3"/>
      <c r="R46" s="3"/>
      <c r="S46" s="3"/>
      <c r="T46" s="3"/>
      <c r="U46" s="3"/>
      <c r="V46" s="3"/>
      <c r="W46" s="3"/>
      <c r="X46" s="3"/>
      <c r="Y46" s="3"/>
    </row>
    <row r="47" spans="1:25" x14ac:dyDescent="0.3">
      <c r="A47" t="s">
        <v>25</v>
      </c>
      <c r="B47" s="8">
        <f t="shared" si="4"/>
        <v>2457.0205532833797</v>
      </c>
      <c r="C47" s="8">
        <f t="shared" si="4"/>
        <v>2552.1054084798479</v>
      </c>
      <c r="D47" s="8">
        <f t="shared" si="4"/>
        <v>2655.411273433047</v>
      </c>
      <c r="E47" s="8"/>
      <c r="F47" s="8"/>
      <c r="H47" s="8"/>
      <c r="I47" s="8"/>
      <c r="J47" s="22"/>
      <c r="K47" s="22"/>
      <c r="L47" s="22"/>
      <c r="M47" s="22"/>
      <c r="N47" s="22"/>
      <c r="O47" s="22"/>
      <c r="Q47" s="3"/>
      <c r="R47" s="3"/>
      <c r="S47" s="3"/>
      <c r="T47" s="3"/>
      <c r="U47" s="3"/>
      <c r="V47" s="3"/>
      <c r="W47" s="3"/>
      <c r="X47" s="3"/>
      <c r="Y47" s="3"/>
    </row>
    <row r="48" spans="1:25" x14ac:dyDescent="0.3">
      <c r="A48" t="s">
        <v>26</v>
      </c>
      <c r="B48" s="8">
        <f t="shared" si="4"/>
        <v>945.65040987493865</v>
      </c>
      <c r="C48" s="8">
        <f t="shared" si="4"/>
        <v>984.83344862555828</v>
      </c>
      <c r="D48" s="8">
        <f t="shared" si="4"/>
        <v>1033.1264910608998</v>
      </c>
      <c r="E48" s="8"/>
      <c r="F48" s="8"/>
      <c r="H48" s="8"/>
      <c r="I48" s="8"/>
      <c r="J48" s="22"/>
      <c r="K48" s="22"/>
      <c r="L48" s="22"/>
      <c r="M48" s="22"/>
      <c r="N48" s="22"/>
      <c r="O48" s="22"/>
      <c r="Q48" s="3"/>
      <c r="R48" s="3"/>
      <c r="S48" s="3"/>
      <c r="T48" s="3"/>
      <c r="U48" s="3"/>
      <c r="V48" s="3"/>
      <c r="W48" s="3"/>
      <c r="X48" s="3"/>
      <c r="Y48" s="3"/>
    </row>
    <row r="49" spans="1:25" x14ac:dyDescent="0.3">
      <c r="A49" t="s">
        <v>27</v>
      </c>
      <c r="B49" s="8">
        <f t="shared" si="4"/>
        <v>861.62016354372611</v>
      </c>
      <c r="C49" s="8">
        <f t="shared" si="4"/>
        <v>881.23513392291636</v>
      </c>
      <c r="D49" s="8">
        <f t="shared" si="4"/>
        <v>904.95896507394878</v>
      </c>
      <c r="E49" s="8"/>
      <c r="F49" s="8"/>
      <c r="H49" s="8"/>
      <c r="I49" s="8"/>
      <c r="J49" s="22"/>
      <c r="K49" s="22"/>
      <c r="L49" s="22"/>
      <c r="M49" s="22"/>
      <c r="N49" s="22"/>
      <c r="O49" s="22"/>
      <c r="Q49" s="3"/>
      <c r="R49" s="3"/>
      <c r="S49" s="3"/>
      <c r="T49" s="3"/>
      <c r="U49" s="3"/>
      <c r="V49" s="3"/>
      <c r="W49" s="3"/>
      <c r="X49" s="3"/>
      <c r="Y49" s="3"/>
    </row>
    <row r="50" spans="1:25" x14ac:dyDescent="0.3">
      <c r="A50" t="s">
        <v>28</v>
      </c>
      <c r="B50" s="8">
        <f t="shared" si="4"/>
        <v>583.53906916084941</v>
      </c>
      <c r="C50" s="8">
        <f t="shared" si="4"/>
        <v>599.5625837118082</v>
      </c>
      <c r="D50" s="8">
        <f t="shared" si="4"/>
        <v>618.30465709522389</v>
      </c>
      <c r="E50" s="8"/>
      <c r="F50" s="8"/>
      <c r="H50" s="8"/>
      <c r="I50" s="8"/>
      <c r="J50" s="22"/>
      <c r="K50" s="22"/>
      <c r="L50" s="22"/>
      <c r="M50" s="22"/>
      <c r="N50" s="22"/>
      <c r="O50" s="22"/>
      <c r="Q50" s="3"/>
      <c r="R50" s="3"/>
      <c r="S50" s="3"/>
      <c r="T50" s="3"/>
      <c r="U50" s="3"/>
      <c r="V50" s="3"/>
      <c r="W50" s="3"/>
      <c r="X50" s="3"/>
      <c r="Y50" s="3"/>
    </row>
    <row r="51" spans="1:25" x14ac:dyDescent="0.3">
      <c r="A51" t="s">
        <v>29</v>
      </c>
      <c r="B51" s="8">
        <f t="shared" si="4"/>
        <v>746.5971302231618</v>
      </c>
      <c r="C51" s="8">
        <f t="shared" si="4"/>
        <v>766.4930706638736</v>
      </c>
      <c r="D51" s="8">
        <f t="shared" si="4"/>
        <v>788.29034981749749</v>
      </c>
      <c r="E51" s="8"/>
      <c r="F51" s="8"/>
      <c r="H51" s="8"/>
      <c r="I51" s="8"/>
      <c r="J51" s="22"/>
      <c r="K51" s="22"/>
      <c r="L51" s="22"/>
      <c r="M51" s="22"/>
      <c r="N51" s="22"/>
      <c r="O51" s="22"/>
      <c r="Q51" s="3"/>
      <c r="R51" s="3"/>
      <c r="S51" s="3"/>
      <c r="T51" s="3"/>
      <c r="U51" s="3"/>
      <c r="V51" s="3"/>
      <c r="W51" s="3"/>
      <c r="X51" s="3"/>
      <c r="Y51" s="3"/>
    </row>
    <row r="52" spans="1:25" x14ac:dyDescent="0.3">
      <c r="A52" t="s">
        <v>30</v>
      </c>
      <c r="B52" s="8">
        <f t="shared" si="4"/>
        <v>1266.6581251020841</v>
      </c>
      <c r="C52" s="8">
        <f t="shared" si="4"/>
        <v>1312.3031847902184</v>
      </c>
      <c r="D52" s="8">
        <f t="shared" si="4"/>
        <v>1358.8734706591883</v>
      </c>
      <c r="E52" s="8"/>
      <c r="F52" s="8"/>
      <c r="H52" s="8"/>
      <c r="I52" s="8"/>
      <c r="J52" s="22"/>
      <c r="K52" s="22"/>
      <c r="L52" s="22"/>
      <c r="M52" s="22"/>
      <c r="N52" s="22"/>
      <c r="O52" s="22"/>
      <c r="Q52" s="3"/>
      <c r="R52" s="3"/>
      <c r="S52" s="3"/>
      <c r="T52" s="3"/>
      <c r="U52" s="3"/>
      <c r="V52" s="3"/>
      <c r="W52" s="3"/>
      <c r="X52" s="3"/>
      <c r="Y52" s="3"/>
    </row>
    <row r="53" spans="1:25" x14ac:dyDescent="0.3">
      <c r="A53" t="s">
        <v>31</v>
      </c>
      <c r="B53" s="8">
        <f t="shared" si="4"/>
        <v>834.9567080725443</v>
      </c>
      <c r="C53" s="8">
        <f t="shared" si="4"/>
        <v>869.15278737457368</v>
      </c>
      <c r="D53" s="8">
        <f t="shared" si="4"/>
        <v>909.45779802830498</v>
      </c>
      <c r="E53" s="8"/>
      <c r="F53" s="8"/>
      <c r="H53" s="8"/>
      <c r="I53" s="8"/>
      <c r="J53" s="22"/>
      <c r="K53" s="22"/>
      <c r="L53" s="22"/>
      <c r="M53" s="22"/>
      <c r="N53" s="22"/>
      <c r="O53" s="22"/>
    </row>
    <row r="54" spans="1:25" x14ac:dyDescent="0.3">
      <c r="A54" t="s">
        <v>32</v>
      </c>
      <c r="B54" s="8">
        <f t="shared" si="4"/>
        <v>1247.1278448207909</v>
      </c>
      <c r="C54" s="8">
        <f t="shared" si="4"/>
        <v>1286.3229453535923</v>
      </c>
      <c r="D54" s="8">
        <f t="shared" si="4"/>
        <v>1329.3484730340442</v>
      </c>
      <c r="E54" s="8"/>
      <c r="F54" s="8"/>
      <c r="H54" s="8"/>
      <c r="I54" s="8"/>
      <c r="J54" s="22"/>
      <c r="K54" s="22"/>
      <c r="L54" s="22"/>
      <c r="M54" s="22"/>
      <c r="N54" s="22"/>
      <c r="O54" s="22"/>
    </row>
    <row r="55" spans="1:25" x14ac:dyDescent="0.3">
      <c r="A55" t="s">
        <v>33</v>
      </c>
      <c r="B55" s="8">
        <f t="shared" ref="B55:D61" si="5">B119+B146+B173</f>
        <v>964.78484605224685</v>
      </c>
      <c r="C55" s="8">
        <f t="shared" si="5"/>
        <v>995.82807827279066</v>
      </c>
      <c r="D55" s="8">
        <f t="shared" si="5"/>
        <v>1028.0002061375528</v>
      </c>
      <c r="E55" s="8"/>
      <c r="F55" s="8"/>
      <c r="H55" s="8"/>
      <c r="I55" s="8"/>
      <c r="J55" s="22"/>
      <c r="K55" s="22"/>
      <c r="L55" s="22"/>
      <c r="M55" s="22"/>
      <c r="N55" s="22"/>
      <c r="O55" s="22"/>
    </row>
    <row r="56" spans="1:25" x14ac:dyDescent="0.3">
      <c r="A56" t="s">
        <v>34</v>
      </c>
      <c r="B56" s="8">
        <f t="shared" si="5"/>
        <v>821.44157214235349</v>
      </c>
      <c r="C56" s="8">
        <f t="shared" si="5"/>
        <v>847.24067682802252</v>
      </c>
      <c r="D56" s="8">
        <f t="shared" si="5"/>
        <v>876.20082124506575</v>
      </c>
      <c r="E56" s="8"/>
      <c r="F56" s="8"/>
      <c r="H56" s="8"/>
      <c r="I56" s="8"/>
      <c r="J56" s="22"/>
      <c r="K56" s="22"/>
      <c r="L56" s="22"/>
      <c r="M56" s="22"/>
      <c r="N56" s="22"/>
      <c r="O56" s="22"/>
    </row>
    <row r="57" spans="1:25" x14ac:dyDescent="0.3">
      <c r="A57" t="s">
        <v>35</v>
      </c>
      <c r="B57" s="8">
        <f t="shared" si="5"/>
        <v>326.3758849108774</v>
      </c>
      <c r="C57" s="8">
        <f t="shared" si="5"/>
        <v>339.75654200338317</v>
      </c>
      <c r="D57" s="8">
        <f t="shared" si="5"/>
        <v>356.47383076375337</v>
      </c>
      <c r="E57" s="8"/>
      <c r="F57" s="8"/>
      <c r="H57" s="8"/>
      <c r="I57" s="8"/>
      <c r="J57" s="22"/>
      <c r="K57" s="22"/>
      <c r="L57" s="22"/>
      <c r="M57" s="22"/>
      <c r="N57" s="22"/>
      <c r="O57" s="22"/>
    </row>
    <row r="58" spans="1:25" x14ac:dyDescent="0.3">
      <c r="A58" t="s">
        <v>36</v>
      </c>
      <c r="B58" s="8">
        <f t="shared" si="5"/>
        <v>1951.2308885720981</v>
      </c>
      <c r="C58" s="8">
        <f t="shared" si="5"/>
        <v>2033.9704107377459</v>
      </c>
      <c r="D58" s="8">
        <f t="shared" si="5"/>
        <v>2116.4369134749086</v>
      </c>
      <c r="E58" s="8"/>
      <c r="F58" s="8"/>
      <c r="H58" s="8"/>
      <c r="I58" s="8"/>
      <c r="J58" s="22"/>
      <c r="K58" s="22"/>
      <c r="L58" s="22"/>
      <c r="M58" s="22"/>
      <c r="N58" s="22"/>
      <c r="O58" s="22"/>
    </row>
    <row r="59" spans="1:25" x14ac:dyDescent="0.3">
      <c r="A59" t="s">
        <v>37</v>
      </c>
      <c r="B59" s="8">
        <f t="shared" si="5"/>
        <v>395.63305969700144</v>
      </c>
      <c r="C59" s="8">
        <f t="shared" si="5"/>
        <v>406.12804548155356</v>
      </c>
      <c r="D59" s="8">
        <f t="shared" si="5"/>
        <v>419.18774592828976</v>
      </c>
      <c r="E59" s="8"/>
      <c r="F59" s="8"/>
      <c r="H59" s="8"/>
      <c r="I59" s="8"/>
      <c r="J59" s="22"/>
      <c r="K59" s="22"/>
      <c r="L59" s="22"/>
      <c r="M59" s="22"/>
      <c r="N59" s="22"/>
      <c r="O59" s="22"/>
    </row>
    <row r="60" spans="1:25" x14ac:dyDescent="0.3">
      <c r="A60" t="s">
        <v>38</v>
      </c>
      <c r="B60" s="8">
        <f t="shared" si="5"/>
        <v>994.20707558296567</v>
      </c>
      <c r="C60" s="8">
        <f t="shared" si="5"/>
        <v>1034.3734738186356</v>
      </c>
      <c r="D60" s="8">
        <f t="shared" si="5"/>
        <v>1082.4339913155197</v>
      </c>
      <c r="E60" s="8"/>
      <c r="F60" s="8"/>
      <c r="H60" s="8"/>
      <c r="I60" s="8"/>
      <c r="J60" s="22"/>
      <c r="K60" s="22"/>
      <c r="L60" s="22"/>
      <c r="M60" s="22"/>
      <c r="N60" s="22"/>
      <c r="O60" s="22"/>
    </row>
    <row r="61" spans="1:25" ht="14.5" x14ac:dyDescent="0.35">
      <c r="A61" s="1" t="s">
        <v>39</v>
      </c>
      <c r="B61" s="15">
        <f t="shared" si="5"/>
        <v>25865.27978324685</v>
      </c>
      <c r="C61" s="15">
        <f t="shared" si="5"/>
        <v>26833.461651292051</v>
      </c>
      <c r="D61" s="15">
        <f t="shared" si="5"/>
        <v>27933.292205113219</v>
      </c>
      <c r="E61" s="15"/>
      <c r="F61" s="49"/>
      <c r="I61" s="15"/>
      <c r="J61" s="22"/>
      <c r="K61" s="22"/>
      <c r="L61" s="22"/>
      <c r="M61" s="22"/>
      <c r="N61" s="22"/>
      <c r="O61" s="22"/>
    </row>
    <row r="62" spans="1:25" ht="32.5" customHeight="1" x14ac:dyDescent="0.3"/>
    <row r="63" spans="1:25" ht="15.75" customHeight="1" x14ac:dyDescent="0.3">
      <c r="A63" s="1" t="s">
        <v>48</v>
      </c>
      <c r="D63" s="20"/>
    </row>
    <row r="64" spans="1:25" x14ac:dyDescent="0.3">
      <c r="A64" s="11" t="s">
        <v>10</v>
      </c>
      <c r="B64" s="64" t="s">
        <v>14</v>
      </c>
      <c r="C64" s="64" t="s">
        <v>15</v>
      </c>
      <c r="D64" s="64" t="s">
        <v>41</v>
      </c>
      <c r="E64" s="64" t="s">
        <v>16</v>
      </c>
      <c r="F64" s="64" t="s">
        <v>49</v>
      </c>
      <c r="G64" s="64" t="s">
        <v>50</v>
      </c>
      <c r="H64" s="25"/>
      <c r="I64" s="17"/>
    </row>
    <row r="65" spans="1:32" x14ac:dyDescent="0.3">
      <c r="A65" s="10" t="s">
        <v>17</v>
      </c>
      <c r="B65" s="9">
        <v>1.7561304481093831E-2</v>
      </c>
      <c r="C65" s="24">
        <v>1.64639195701759E-2</v>
      </c>
      <c r="D65" s="24">
        <v>1.580779731337123E-2</v>
      </c>
      <c r="E65" s="24">
        <v>1.5366531558011154E-2</v>
      </c>
      <c r="F65" s="24">
        <v>1.5213236141605746E-2</v>
      </c>
      <c r="G65" s="24">
        <v>1.4594914915986301E-2</v>
      </c>
      <c r="H65" s="18"/>
      <c r="I65" s="79"/>
      <c r="J65" s="79"/>
      <c r="K65" s="79"/>
      <c r="L65" s="79"/>
      <c r="M65" s="79"/>
      <c r="N65" s="79"/>
      <c r="O65" s="3"/>
      <c r="P65" s="3"/>
      <c r="Q65" s="3"/>
      <c r="S65" s="3"/>
      <c r="T65" s="3"/>
      <c r="U65" s="3"/>
      <c r="V65" s="3"/>
      <c r="W65" s="3"/>
      <c r="X65" s="3"/>
      <c r="Y65" s="3"/>
      <c r="Z65" s="58"/>
      <c r="AA65" s="58"/>
      <c r="AB65" s="58"/>
      <c r="AC65" s="58"/>
      <c r="AD65" s="58"/>
      <c r="AE65" s="58"/>
      <c r="AF65" s="58"/>
    </row>
    <row r="66" spans="1:32" x14ac:dyDescent="0.3">
      <c r="A66" s="10" t="s">
        <v>18</v>
      </c>
      <c r="B66" s="9">
        <v>2.2212686995183972E-2</v>
      </c>
      <c r="C66" s="9">
        <v>1.7876878159640786E-2</v>
      </c>
      <c r="D66" s="9">
        <v>1.9191555594208376E-2</v>
      </c>
      <c r="E66" s="9">
        <v>1.7779185068746983E-2</v>
      </c>
      <c r="F66" s="9">
        <v>1.7590615481593241E-2</v>
      </c>
      <c r="G66" s="9">
        <v>1.7161423360717354E-2</v>
      </c>
      <c r="H66" s="18"/>
      <c r="I66" s="79"/>
      <c r="J66" s="79"/>
      <c r="K66" s="79"/>
      <c r="L66" s="79"/>
      <c r="M66" s="79"/>
      <c r="N66" s="79"/>
      <c r="O66" s="3"/>
      <c r="P66" s="3"/>
      <c r="Q66" s="3"/>
      <c r="R66" s="3"/>
      <c r="S66" s="3"/>
      <c r="T66" s="3"/>
      <c r="U66" s="3"/>
      <c r="V66" s="3"/>
      <c r="W66" s="3"/>
      <c r="X66" s="3"/>
      <c r="Y66" s="3"/>
      <c r="Z66" s="58"/>
      <c r="AA66" s="58"/>
      <c r="AB66" s="58"/>
      <c r="AC66" s="58"/>
      <c r="AD66" s="58"/>
      <c r="AE66" s="58"/>
      <c r="AF66" s="58"/>
    </row>
    <row r="67" spans="1:32" x14ac:dyDescent="0.3">
      <c r="A67" s="10" t="s">
        <v>19</v>
      </c>
      <c r="B67" s="9">
        <v>2.0098760435175445E-2</v>
      </c>
      <c r="C67" s="9">
        <v>1.8602350645838373E-2</v>
      </c>
      <c r="D67" s="9">
        <v>1.853506485302292E-2</v>
      </c>
      <c r="E67" s="9">
        <v>1.7207866452557452E-2</v>
      </c>
      <c r="F67" s="9">
        <v>1.6737092633690054E-2</v>
      </c>
      <c r="G67" s="9">
        <v>1.7429532817290205E-2</v>
      </c>
      <c r="H67" s="18"/>
      <c r="I67" s="79"/>
      <c r="J67" s="79"/>
      <c r="K67" s="79"/>
      <c r="L67" s="79"/>
      <c r="M67" s="79"/>
      <c r="N67" s="79"/>
      <c r="O67" s="3"/>
      <c r="P67" s="3"/>
      <c r="Q67" s="3"/>
      <c r="R67" s="3"/>
      <c r="S67" s="3"/>
      <c r="T67" s="3"/>
      <c r="U67" s="3"/>
      <c r="V67" s="3"/>
      <c r="W67" s="3"/>
      <c r="X67" s="3"/>
      <c r="Y67" s="3"/>
      <c r="Z67" s="21"/>
      <c r="AA67" s="21"/>
      <c r="AB67" s="21"/>
      <c r="AC67" s="21"/>
      <c r="AD67" s="21"/>
      <c r="AE67" s="21"/>
      <c r="AF67" s="21"/>
    </row>
    <row r="68" spans="1:32" x14ac:dyDescent="0.3">
      <c r="A68" s="10" t="s">
        <v>20</v>
      </c>
      <c r="B68" s="9">
        <v>1.4405902096671142E-2</v>
      </c>
      <c r="C68" s="9">
        <v>1.2818728550419101E-2</v>
      </c>
      <c r="D68" s="9">
        <v>1.3262068663379312E-2</v>
      </c>
      <c r="E68" s="9">
        <v>1.3852930639209893E-2</v>
      </c>
      <c r="F68" s="9">
        <v>1.3096277811661894E-2</v>
      </c>
      <c r="G68" s="9">
        <v>1.5247097739380822E-2</v>
      </c>
      <c r="H68" s="18"/>
      <c r="I68" s="79"/>
      <c r="J68" s="79"/>
      <c r="K68" s="79"/>
      <c r="L68" s="79"/>
      <c r="M68" s="79"/>
      <c r="N68" s="79"/>
      <c r="O68" s="3"/>
      <c r="P68" s="3"/>
      <c r="Q68" s="3"/>
      <c r="R68" s="3"/>
      <c r="S68" s="3"/>
      <c r="T68" s="3"/>
      <c r="U68" s="3"/>
      <c r="V68" s="3"/>
      <c r="W68" s="3"/>
      <c r="X68" s="3"/>
      <c r="Y68" s="3"/>
      <c r="Z68" s="58"/>
      <c r="AA68" s="58"/>
      <c r="AB68" s="58"/>
      <c r="AC68" s="58"/>
      <c r="AD68" s="58"/>
      <c r="AE68" s="58"/>
      <c r="AF68" s="58"/>
    </row>
    <row r="69" spans="1:32" x14ac:dyDescent="0.3">
      <c r="A69" s="10" t="s">
        <v>21</v>
      </c>
      <c r="B69" s="9">
        <v>1.8215521798312873E-2</v>
      </c>
      <c r="C69" s="9">
        <v>1.6532089989262477E-2</v>
      </c>
      <c r="D69" s="9">
        <v>1.6189974864155188E-2</v>
      </c>
      <c r="E69" s="9">
        <v>1.5287819304167227E-2</v>
      </c>
      <c r="F69" s="9">
        <v>1.7025677822597673E-2</v>
      </c>
      <c r="G69" s="9">
        <v>1.4843138580497017E-2</v>
      </c>
      <c r="H69" s="18"/>
      <c r="I69" s="79"/>
      <c r="J69" s="79"/>
      <c r="K69" s="79"/>
      <c r="L69" s="79"/>
      <c r="M69" s="79"/>
      <c r="N69" s="79"/>
      <c r="O69" s="3"/>
      <c r="P69" s="3"/>
      <c r="Q69" s="3"/>
      <c r="R69" s="3"/>
      <c r="S69" s="3"/>
      <c r="T69" s="3"/>
      <c r="U69" s="3"/>
      <c r="V69" s="3"/>
      <c r="W69" s="3"/>
      <c r="X69" s="3"/>
      <c r="Y69" s="3"/>
      <c r="Z69" s="58"/>
      <c r="AA69" s="58"/>
      <c r="AB69" s="58"/>
      <c r="AC69" s="58"/>
      <c r="AD69" s="58"/>
      <c r="AE69" s="58"/>
      <c r="AF69" s="58"/>
    </row>
    <row r="70" spans="1:32" x14ac:dyDescent="0.3">
      <c r="A70" s="10" t="s">
        <v>22</v>
      </c>
      <c r="B70" s="9">
        <v>1.3107245629732533E-2</v>
      </c>
      <c r="C70" s="9">
        <v>1.0882457020286118E-2</v>
      </c>
      <c r="D70" s="9">
        <v>1.102805477018487E-2</v>
      </c>
      <c r="E70" s="9">
        <v>1.1968212796021893E-2</v>
      </c>
      <c r="F70" s="9">
        <v>1.1566252952513567E-2</v>
      </c>
      <c r="G70" s="9">
        <v>1.1295037498645799E-2</v>
      </c>
      <c r="H70" s="18"/>
      <c r="I70" s="79"/>
      <c r="J70" s="79"/>
      <c r="K70" s="79"/>
      <c r="L70" s="79"/>
      <c r="M70" s="79"/>
      <c r="N70" s="79"/>
      <c r="O70" s="3"/>
      <c r="P70" s="3"/>
      <c r="Q70" s="3"/>
      <c r="R70" s="3"/>
      <c r="S70" s="3"/>
      <c r="T70" s="3"/>
      <c r="U70" s="3"/>
      <c r="V70" s="3"/>
      <c r="W70" s="3"/>
      <c r="X70" s="3"/>
      <c r="Y70" s="3"/>
      <c r="Z70" s="58"/>
      <c r="AA70" s="58"/>
      <c r="AB70" s="58"/>
      <c r="AC70" s="58"/>
      <c r="AD70" s="58"/>
      <c r="AE70" s="58"/>
      <c r="AF70" s="58"/>
    </row>
    <row r="71" spans="1:32" x14ac:dyDescent="0.3">
      <c r="A71" s="10" t="s">
        <v>23</v>
      </c>
      <c r="B71" s="9">
        <v>3.2371683872793877E-3</v>
      </c>
      <c r="C71" s="9">
        <v>1.7866566805952999E-3</v>
      </c>
      <c r="D71" s="9">
        <v>1.7186260798043307E-3</v>
      </c>
      <c r="E71" s="9">
        <v>2.5460198974915915E-3</v>
      </c>
      <c r="F71" s="9">
        <v>2.6425271002019635E-3</v>
      </c>
      <c r="G71" s="9">
        <v>2.6252998253106785E-3</v>
      </c>
      <c r="H71" s="18"/>
      <c r="I71" s="79"/>
      <c r="J71" s="79"/>
      <c r="K71" s="79"/>
      <c r="L71" s="79"/>
      <c r="M71" s="79"/>
      <c r="N71" s="79"/>
      <c r="O71" s="3"/>
      <c r="P71" s="3"/>
      <c r="Q71" s="3"/>
      <c r="R71" s="3"/>
      <c r="S71" s="3"/>
      <c r="T71" s="3"/>
      <c r="U71" s="3"/>
      <c r="V71" s="3"/>
      <c r="W71" s="3"/>
      <c r="X71" s="3"/>
      <c r="Y71" s="3"/>
      <c r="Z71" s="58"/>
      <c r="AA71" s="58"/>
      <c r="AB71" s="58"/>
      <c r="AC71" s="58"/>
      <c r="AD71" s="58"/>
      <c r="AE71" s="58"/>
      <c r="AF71" s="58"/>
    </row>
    <row r="72" spans="1:32" x14ac:dyDescent="0.3">
      <c r="A72" s="10" t="s">
        <v>24</v>
      </c>
      <c r="B72" s="9">
        <v>8.4264697762845842E-3</v>
      </c>
      <c r="C72" s="9">
        <v>6.7999350249665635E-3</v>
      </c>
      <c r="D72" s="9">
        <v>7.3216665333306619E-3</v>
      </c>
      <c r="E72" s="9">
        <v>7.8601169365648538E-3</v>
      </c>
      <c r="F72" s="9">
        <v>8.8940536023889294E-3</v>
      </c>
      <c r="G72" s="9">
        <v>7.3931712623362955E-3</v>
      </c>
      <c r="H72" s="18"/>
      <c r="I72" s="79"/>
      <c r="J72" s="79"/>
      <c r="K72" s="79"/>
      <c r="L72" s="79"/>
      <c r="M72" s="79"/>
      <c r="N72" s="79"/>
      <c r="O72" s="3"/>
      <c r="P72" s="3"/>
      <c r="Q72" s="3"/>
      <c r="R72" s="3"/>
      <c r="S72" s="3"/>
      <c r="T72" s="3"/>
      <c r="U72" s="3"/>
      <c r="V72" s="3"/>
      <c r="W72" s="3"/>
      <c r="X72" s="3"/>
      <c r="Y72" s="3"/>
      <c r="Z72" s="58"/>
      <c r="AA72" s="58"/>
      <c r="AB72" s="58"/>
      <c r="AC72" s="58"/>
      <c r="AD72" s="58"/>
      <c r="AE72" s="58"/>
      <c r="AF72" s="58"/>
    </row>
    <row r="73" spans="1:32" x14ac:dyDescent="0.3">
      <c r="A73" s="10" t="s">
        <v>25</v>
      </c>
      <c r="B73" s="9">
        <v>1.5247045129874737E-2</v>
      </c>
      <c r="C73" s="9">
        <v>1.3410123468462709E-2</v>
      </c>
      <c r="D73" s="9">
        <v>1.3102876494136106E-2</v>
      </c>
      <c r="E73" s="9">
        <v>1.422527537004159E-2</v>
      </c>
      <c r="F73" s="9">
        <v>1.2311040969911424E-2</v>
      </c>
      <c r="G73" s="9">
        <v>1.2721682325273598E-2</v>
      </c>
      <c r="H73" s="18"/>
      <c r="I73" s="79"/>
      <c r="J73" s="79"/>
      <c r="K73" s="79"/>
      <c r="L73" s="79"/>
      <c r="M73" s="79"/>
      <c r="N73" s="79"/>
      <c r="O73" s="3"/>
      <c r="P73" s="3"/>
      <c r="Q73" s="3"/>
      <c r="R73" s="3"/>
      <c r="S73" s="3"/>
      <c r="T73" s="3"/>
      <c r="U73" s="3"/>
      <c r="V73" s="3"/>
      <c r="W73" s="3"/>
      <c r="X73" s="3"/>
      <c r="Y73" s="3"/>
      <c r="Z73" s="58"/>
      <c r="AA73" s="58"/>
      <c r="AB73" s="58"/>
      <c r="AC73" s="58"/>
      <c r="AD73" s="58"/>
      <c r="AE73" s="58"/>
      <c r="AF73" s="58"/>
    </row>
    <row r="74" spans="1:32" x14ac:dyDescent="0.3">
      <c r="A74" s="10" t="s">
        <v>26</v>
      </c>
      <c r="B74" s="9">
        <v>7.6536241764575408E-3</v>
      </c>
      <c r="C74" s="9">
        <v>6.8749898525959363E-3</v>
      </c>
      <c r="D74" s="9">
        <v>6.6044515524996683E-3</v>
      </c>
      <c r="E74" s="9">
        <v>6.503920014215625E-3</v>
      </c>
      <c r="F74" s="9">
        <v>7.8077313378772661E-3</v>
      </c>
      <c r="G74" s="9">
        <v>7.0313508425365878E-3</v>
      </c>
      <c r="H74" s="18"/>
      <c r="I74" s="79"/>
      <c r="J74" s="79"/>
      <c r="K74" s="79"/>
      <c r="L74" s="79"/>
      <c r="M74" s="79"/>
      <c r="N74" s="79"/>
      <c r="O74" s="3"/>
      <c r="P74" s="3"/>
      <c r="Q74" s="3"/>
      <c r="R74" s="3"/>
      <c r="S74" s="3"/>
      <c r="T74" s="3"/>
      <c r="U74" s="3"/>
      <c r="V74" s="3"/>
      <c r="W74" s="3"/>
      <c r="X74" s="3"/>
      <c r="Y74" s="3"/>
      <c r="Z74" s="58"/>
      <c r="AA74" s="58"/>
      <c r="AB74" s="58"/>
      <c r="AC74" s="58"/>
      <c r="AD74" s="58"/>
      <c r="AE74" s="58"/>
      <c r="AF74" s="58"/>
    </row>
    <row r="75" spans="1:32" x14ac:dyDescent="0.3">
      <c r="A75" s="10" t="s">
        <v>27</v>
      </c>
      <c r="B75" s="9">
        <v>1.627244673663153E-4</v>
      </c>
      <c r="C75" s="9">
        <v>-2.5071749501005547E-3</v>
      </c>
      <c r="D75" s="9">
        <v>2.615807963188832E-4</v>
      </c>
      <c r="E75" s="9">
        <v>-1.668110089363406E-3</v>
      </c>
      <c r="F75" s="9">
        <v>4.6840728931818454E-4</v>
      </c>
      <c r="G75" s="9">
        <v>-2.9044347738083065E-4</v>
      </c>
      <c r="H75" s="18"/>
      <c r="I75" s="79"/>
      <c r="J75" s="79"/>
      <c r="K75" s="79"/>
      <c r="L75" s="79"/>
      <c r="M75" s="79"/>
      <c r="N75" s="79"/>
      <c r="O75" s="3"/>
      <c r="P75" s="3"/>
      <c r="Q75" s="3"/>
      <c r="R75" s="3"/>
      <c r="S75" s="3"/>
      <c r="T75" s="3"/>
      <c r="U75" s="3"/>
      <c r="V75" s="3"/>
      <c r="W75" s="3"/>
      <c r="X75" s="3"/>
      <c r="Y75" s="3"/>
      <c r="Z75" s="58"/>
      <c r="AA75" s="58"/>
      <c r="AB75" s="58"/>
      <c r="AC75" s="58"/>
      <c r="AD75" s="58"/>
      <c r="AE75" s="58"/>
      <c r="AF75" s="58"/>
    </row>
    <row r="76" spans="1:32" x14ac:dyDescent="0.3">
      <c r="A76" s="10" t="s">
        <v>28</v>
      </c>
      <c r="B76" s="9">
        <v>5.7787943766838268E-3</v>
      </c>
      <c r="C76" s="9">
        <v>2.2825649073048293E-3</v>
      </c>
      <c r="D76" s="9">
        <v>3.1945382284228607E-3</v>
      </c>
      <c r="E76" s="9">
        <v>4.1466389578812546E-3</v>
      </c>
      <c r="F76" s="9">
        <v>3.4442981472315726E-3</v>
      </c>
      <c r="G76" s="9">
        <v>3.9085184669840345E-3</v>
      </c>
      <c r="H76" s="18"/>
      <c r="I76" s="79"/>
      <c r="J76" s="79"/>
      <c r="K76" s="79"/>
      <c r="L76" s="79"/>
      <c r="M76" s="79"/>
      <c r="N76" s="79"/>
      <c r="O76" s="3"/>
      <c r="P76" s="3"/>
      <c r="Q76" s="3"/>
      <c r="R76" s="3"/>
      <c r="S76" s="3"/>
      <c r="T76" s="3"/>
      <c r="U76" s="3"/>
      <c r="V76" s="3"/>
      <c r="W76" s="3"/>
      <c r="X76" s="3"/>
      <c r="Y76" s="3"/>
      <c r="Z76" s="21"/>
      <c r="AA76" s="21"/>
      <c r="AB76" s="21"/>
      <c r="AC76" s="21"/>
      <c r="AD76" s="21"/>
      <c r="AE76" s="21"/>
      <c r="AF76" s="21"/>
    </row>
    <row r="77" spans="1:32" x14ac:dyDescent="0.3">
      <c r="A77" s="10" t="s">
        <v>29</v>
      </c>
      <c r="B77" s="9">
        <v>4.3714299988821814E-3</v>
      </c>
      <c r="C77" s="9">
        <v>2.2967417869907969E-3</v>
      </c>
      <c r="D77" s="9">
        <v>1.951589247998653E-3</v>
      </c>
      <c r="E77" s="9">
        <v>1.7451933247329965E-3</v>
      </c>
      <c r="F77" s="9">
        <v>2.4044219165499925E-3</v>
      </c>
      <c r="G77" s="9">
        <v>1.5704439286592375E-3</v>
      </c>
      <c r="H77" s="18"/>
      <c r="I77" s="79"/>
      <c r="J77" s="79"/>
      <c r="K77" s="79"/>
      <c r="L77" s="79"/>
      <c r="M77" s="79"/>
      <c r="N77" s="79"/>
      <c r="O77" s="3"/>
      <c r="P77" s="3"/>
      <c r="Q77" s="3"/>
      <c r="R77" s="3"/>
      <c r="S77" s="3"/>
      <c r="T77" s="3"/>
      <c r="U77" s="3"/>
      <c r="V77" s="3"/>
      <c r="W77" s="3"/>
      <c r="X77" s="3"/>
      <c r="Y77" s="3"/>
      <c r="Z77" s="58"/>
      <c r="AA77" s="58"/>
      <c r="AB77" s="58"/>
      <c r="AC77" s="58"/>
      <c r="AD77" s="58"/>
      <c r="AE77" s="58"/>
      <c r="AF77" s="58"/>
    </row>
    <row r="78" spans="1:32" x14ac:dyDescent="0.3">
      <c r="A78" s="10" t="s">
        <v>30</v>
      </c>
      <c r="B78" s="9">
        <v>9.0245580384868962E-3</v>
      </c>
      <c r="C78" s="9">
        <v>7.7312624132754859E-3</v>
      </c>
      <c r="D78" s="9">
        <v>6.9083036575061652E-3</v>
      </c>
      <c r="E78" s="9">
        <v>7.7163646081361836E-3</v>
      </c>
      <c r="F78" s="9">
        <v>7.9456207085550901E-3</v>
      </c>
      <c r="G78" s="9">
        <v>7.6902399405154309E-3</v>
      </c>
      <c r="H78" s="18"/>
      <c r="I78" s="79"/>
      <c r="J78" s="79"/>
      <c r="K78" s="79"/>
      <c r="L78" s="79"/>
      <c r="M78" s="79"/>
      <c r="N78" s="79"/>
      <c r="O78" s="3"/>
      <c r="P78" s="3"/>
      <c r="Q78" s="3"/>
      <c r="R78" s="3"/>
      <c r="S78" s="3"/>
      <c r="T78" s="3"/>
      <c r="U78" s="3"/>
      <c r="V78" s="3"/>
      <c r="W78" s="3"/>
      <c r="X78" s="3"/>
      <c r="Y78" s="3"/>
      <c r="Z78" s="58"/>
      <c r="AA78" s="58"/>
      <c r="AB78" s="58"/>
      <c r="AC78" s="58"/>
      <c r="AD78" s="58"/>
      <c r="AE78" s="58"/>
      <c r="AF78" s="58"/>
    </row>
    <row r="79" spans="1:32" x14ac:dyDescent="0.3">
      <c r="A79" s="10" t="s">
        <v>31</v>
      </c>
      <c r="B79" s="9">
        <v>8.2920733953302239E-3</v>
      </c>
      <c r="C79" s="9">
        <v>6.2158365938715932E-3</v>
      </c>
      <c r="D79" s="9">
        <v>4.0405471650504232E-3</v>
      </c>
      <c r="E79" s="9">
        <v>5.8255410087899584E-3</v>
      </c>
      <c r="F79" s="9">
        <v>3.5822268128378187E-3</v>
      </c>
      <c r="G79" s="9">
        <v>6.2228796823320387E-3</v>
      </c>
      <c r="H79" s="18"/>
      <c r="I79" s="79"/>
      <c r="J79" s="79"/>
      <c r="K79" s="79"/>
      <c r="L79" s="79"/>
      <c r="M79" s="79"/>
      <c r="N79" s="79"/>
      <c r="O79" s="3"/>
      <c r="P79" s="3"/>
      <c r="Q79" s="3"/>
      <c r="R79" s="3"/>
      <c r="S79" s="3"/>
      <c r="T79" s="3"/>
      <c r="U79" s="3"/>
      <c r="V79" s="3"/>
      <c r="W79" s="3"/>
      <c r="X79" s="3"/>
      <c r="Y79" s="3"/>
      <c r="Z79" s="58"/>
      <c r="AA79" s="58"/>
      <c r="AB79" s="58"/>
      <c r="AC79" s="58"/>
      <c r="AD79" s="58"/>
      <c r="AE79" s="58"/>
      <c r="AF79" s="58"/>
    </row>
    <row r="80" spans="1:32" x14ac:dyDescent="0.3">
      <c r="A80" s="10" t="s">
        <v>32</v>
      </c>
      <c r="B80" s="9">
        <v>8.5209887002031248E-3</v>
      </c>
      <c r="C80" s="9">
        <v>7.6112643449077755E-3</v>
      </c>
      <c r="D80" s="9">
        <v>7.4504667240891109E-3</v>
      </c>
      <c r="E80" s="9">
        <v>8.0341127873957419E-3</v>
      </c>
      <c r="F80" s="9">
        <v>6.5744511344132395E-3</v>
      </c>
      <c r="G80" s="9">
        <v>7.5286868971442544E-3</v>
      </c>
      <c r="H80" s="18"/>
      <c r="I80" s="79"/>
      <c r="J80" s="79"/>
      <c r="K80" s="79"/>
      <c r="L80" s="79"/>
      <c r="M80" s="79"/>
      <c r="N80" s="79"/>
      <c r="O80" s="3"/>
      <c r="P80" s="3"/>
      <c r="Q80" s="3"/>
      <c r="R80" s="3"/>
      <c r="S80" s="3"/>
      <c r="T80" s="3"/>
      <c r="U80" s="3"/>
      <c r="V80" s="3"/>
      <c r="W80" s="3"/>
      <c r="X80" s="3"/>
      <c r="Y80" s="3"/>
      <c r="Z80" s="21"/>
      <c r="AA80" s="21"/>
      <c r="AB80" s="21"/>
      <c r="AC80" s="21"/>
      <c r="AD80" s="21"/>
      <c r="AE80" s="21"/>
      <c r="AF80" s="21"/>
    </row>
    <row r="81" spans="1:32" x14ac:dyDescent="0.3">
      <c r="A81" s="10" t="s">
        <v>33</v>
      </c>
      <c r="B81" s="9">
        <v>5.4310596622610952E-3</v>
      </c>
      <c r="C81" s="9">
        <v>5.3123052591896869E-3</v>
      </c>
      <c r="D81" s="9">
        <v>2.9757535514172151E-3</v>
      </c>
      <c r="E81" s="9">
        <v>6.306359018988017E-3</v>
      </c>
      <c r="F81" s="9">
        <v>3.6765671199687766E-3</v>
      </c>
      <c r="G81" s="9">
        <v>4.7110245608668055E-3</v>
      </c>
      <c r="H81" s="18"/>
      <c r="I81" s="79"/>
      <c r="J81" s="79"/>
      <c r="K81" s="79"/>
      <c r="L81" s="79"/>
      <c r="M81" s="79"/>
      <c r="N81" s="79"/>
      <c r="O81" s="3"/>
      <c r="P81" s="3"/>
      <c r="Q81" s="3"/>
      <c r="R81" s="3"/>
      <c r="S81" s="3"/>
      <c r="T81" s="3"/>
      <c r="U81" s="3"/>
      <c r="V81" s="3"/>
      <c r="W81" s="3"/>
      <c r="X81" s="3"/>
      <c r="Y81" s="3"/>
      <c r="Z81" s="58"/>
      <c r="AA81" s="58"/>
      <c r="AB81" s="58"/>
      <c r="AC81" s="58"/>
      <c r="AD81" s="58"/>
      <c r="AE81" s="58"/>
      <c r="AF81" s="58"/>
    </row>
    <row r="82" spans="1:32" x14ac:dyDescent="0.3">
      <c r="A82" s="10" t="s">
        <v>34</v>
      </c>
      <c r="B82" s="9">
        <v>1.0132912266305638E-2</v>
      </c>
      <c r="C82" s="9">
        <v>7.6368657030441156E-3</v>
      </c>
      <c r="D82" s="9">
        <v>8.4315224198476812E-3</v>
      </c>
      <c r="E82" s="9">
        <v>9.1016456767021303E-3</v>
      </c>
      <c r="F82" s="9">
        <v>8.08253878795262E-3</v>
      </c>
      <c r="G82" s="9">
        <v>8.9084044930998196E-3</v>
      </c>
      <c r="H82" s="18"/>
      <c r="I82" s="79"/>
      <c r="J82" s="79"/>
      <c r="K82" s="79"/>
      <c r="L82" s="79"/>
      <c r="M82" s="79"/>
      <c r="N82" s="79"/>
      <c r="O82" s="3"/>
      <c r="P82" s="3"/>
      <c r="Q82" s="3"/>
      <c r="R82" s="3"/>
      <c r="S82" s="3"/>
      <c r="T82" s="3"/>
      <c r="U82" s="3"/>
      <c r="V82" s="3"/>
      <c r="W82" s="3"/>
      <c r="X82" s="3"/>
      <c r="Y82" s="3"/>
      <c r="Z82" s="58"/>
      <c r="AA82" s="58"/>
      <c r="AB82" s="58"/>
      <c r="AC82" s="58"/>
      <c r="AD82" s="58"/>
      <c r="AE82" s="58"/>
      <c r="AF82" s="58"/>
    </row>
    <row r="83" spans="1:32" x14ac:dyDescent="0.3">
      <c r="A83" s="10" t="s">
        <v>35</v>
      </c>
      <c r="B83" s="9">
        <v>8.3351259347028694E-3</v>
      </c>
      <c r="C83" s="9">
        <v>6.6924068708773543E-3</v>
      </c>
      <c r="D83" s="9">
        <v>7.4338013516430657E-3</v>
      </c>
      <c r="E83" s="9">
        <v>6.8224519335235989E-3</v>
      </c>
      <c r="F83" s="9">
        <v>6.8412249079985443E-3</v>
      </c>
      <c r="G83" s="9">
        <v>6.712568507384109E-3</v>
      </c>
      <c r="H83" s="18"/>
      <c r="I83" s="79"/>
      <c r="J83" s="79"/>
      <c r="K83" s="79"/>
      <c r="L83" s="79"/>
      <c r="M83" s="79"/>
      <c r="N83" s="79"/>
      <c r="O83" s="3"/>
      <c r="P83" s="3"/>
      <c r="Q83" s="3"/>
      <c r="R83" s="3"/>
      <c r="S83" s="3"/>
      <c r="T83" s="3"/>
      <c r="U83" s="3"/>
      <c r="V83" s="3"/>
      <c r="W83" s="3"/>
      <c r="X83" s="3"/>
      <c r="Y83" s="3"/>
      <c r="Z83" s="58"/>
      <c r="AA83" s="58"/>
      <c r="AB83" s="58"/>
      <c r="AC83" s="58"/>
      <c r="AD83" s="58"/>
      <c r="AE83" s="58"/>
      <c r="AF83" s="58"/>
    </row>
    <row r="84" spans="1:32" x14ac:dyDescent="0.3">
      <c r="A84" s="10" t="s">
        <v>36</v>
      </c>
      <c r="B84" s="9">
        <v>1.1389495932505378E-2</v>
      </c>
      <c r="C84" s="9">
        <v>9.7195064505093409E-3</v>
      </c>
      <c r="D84" s="9">
        <v>9.7518764219395315E-3</v>
      </c>
      <c r="E84" s="9">
        <v>1.0034467208819509E-2</v>
      </c>
      <c r="F84" s="9">
        <v>1.1202265605372297E-2</v>
      </c>
      <c r="G84" s="9">
        <v>8.6233559560389139E-3</v>
      </c>
      <c r="H84" s="18"/>
      <c r="I84" s="79"/>
      <c r="J84" s="79"/>
      <c r="K84" s="79"/>
      <c r="L84" s="79"/>
      <c r="M84" s="79"/>
      <c r="N84" s="79"/>
      <c r="O84" s="3"/>
      <c r="P84" s="3"/>
      <c r="Q84" s="3"/>
      <c r="R84" s="3"/>
      <c r="S84" s="3"/>
      <c r="T84" s="3"/>
      <c r="U84" s="3"/>
      <c r="V84" s="3"/>
      <c r="W84" s="3"/>
      <c r="X84" s="3"/>
      <c r="Y84" s="3"/>
      <c r="Z84" s="58"/>
      <c r="AA84" s="58"/>
      <c r="AB84" s="58"/>
      <c r="AC84" s="58"/>
      <c r="AD84" s="58"/>
      <c r="AE84" s="58"/>
      <c r="AF84" s="58"/>
    </row>
    <row r="85" spans="1:32" x14ac:dyDescent="0.3">
      <c r="A85" s="10" t="s">
        <v>37</v>
      </c>
      <c r="B85" s="29">
        <v>1.8510790733885507E-3</v>
      </c>
      <c r="C85" s="29">
        <v>-1.8610040102919889E-3</v>
      </c>
      <c r="D85" s="29">
        <v>2.7958618490531162E-3</v>
      </c>
      <c r="E85" s="29">
        <v>-8.815956835461769E-4</v>
      </c>
      <c r="F85" s="29">
        <v>1.7762100391751634E-3</v>
      </c>
      <c r="G85" s="29">
        <v>-1.8822253887240681E-3</v>
      </c>
      <c r="H85" s="18"/>
      <c r="I85" s="79"/>
      <c r="J85" s="79"/>
      <c r="K85" s="79"/>
      <c r="L85" s="79"/>
      <c r="M85" s="79"/>
      <c r="N85" s="79"/>
      <c r="O85" s="3"/>
      <c r="P85" s="3"/>
      <c r="Q85" s="3"/>
      <c r="R85" s="3"/>
      <c r="S85" s="3"/>
      <c r="T85" s="3"/>
      <c r="U85" s="3"/>
      <c r="V85" s="3"/>
      <c r="W85" s="3"/>
      <c r="X85" s="3"/>
      <c r="Y85" s="3"/>
      <c r="Z85" s="21"/>
      <c r="AA85" s="21"/>
      <c r="AB85" s="21"/>
      <c r="AC85" s="21"/>
      <c r="AD85" s="21"/>
      <c r="AE85" s="21"/>
      <c r="AF85" s="21"/>
    </row>
    <row r="86" spans="1:32" x14ac:dyDescent="0.3">
      <c r="A86" s="10" t="s">
        <v>38</v>
      </c>
      <c r="B86" s="9">
        <v>7.4112890652802133E-3</v>
      </c>
      <c r="C86" s="9">
        <v>7.0261579872201718E-3</v>
      </c>
      <c r="D86" s="9">
        <v>6.1675295459904245E-3</v>
      </c>
      <c r="E86" s="9">
        <v>6.712371003137374E-3</v>
      </c>
      <c r="F86" s="9">
        <v>6.1938838045592082E-3</v>
      </c>
      <c r="G86" s="9">
        <v>5.8367872962723499E-3</v>
      </c>
      <c r="H86" s="18"/>
      <c r="I86" s="79"/>
      <c r="J86" s="79"/>
      <c r="K86" s="79"/>
      <c r="L86" s="79"/>
      <c r="M86" s="79"/>
      <c r="N86" s="79"/>
      <c r="O86" s="3"/>
      <c r="P86" s="3"/>
      <c r="Q86" s="3"/>
      <c r="R86" s="3"/>
      <c r="S86" s="3"/>
      <c r="T86" s="3"/>
      <c r="U86" s="3"/>
      <c r="V86" s="3"/>
      <c r="W86" s="3"/>
      <c r="X86" s="3"/>
      <c r="Y86" s="3"/>
      <c r="Z86" s="58"/>
      <c r="AA86" s="58"/>
      <c r="AB86" s="58"/>
      <c r="AC86" s="58"/>
      <c r="AD86" s="58"/>
      <c r="AE86" s="58"/>
      <c r="AF86" s="58"/>
    </row>
    <row r="87" spans="1:32" x14ac:dyDescent="0.3">
      <c r="A87" s="12" t="s">
        <v>51</v>
      </c>
      <c r="D87" s="3"/>
      <c r="E87" s="3"/>
      <c r="F87" s="3"/>
      <c r="G87" s="3"/>
      <c r="H87" s="3"/>
      <c r="N87" s="79"/>
    </row>
    <row r="88" spans="1:32" x14ac:dyDescent="0.3">
      <c r="A88" s="109" t="s">
        <v>52</v>
      </c>
      <c r="B88" s="110" t="s">
        <v>53</v>
      </c>
      <c r="D88" s="3"/>
      <c r="E88" s="3"/>
      <c r="F88" s="3"/>
      <c r="G88" s="3"/>
      <c r="H88" s="3"/>
      <c r="Q88" s="3"/>
      <c r="R88" s="3"/>
      <c r="S88" s="3"/>
      <c r="T88" s="3"/>
      <c r="U88" s="3"/>
      <c r="V88" s="3"/>
      <c r="W88" s="3"/>
      <c r="X88" s="3"/>
      <c r="Y88" s="3"/>
    </row>
    <row r="89" spans="1:32" x14ac:dyDescent="0.3">
      <c r="A89" s="98" t="s">
        <v>54</v>
      </c>
      <c r="B89" s="111">
        <v>2E-3</v>
      </c>
      <c r="C89" s="3"/>
      <c r="D89" s="3"/>
      <c r="E89" s="3"/>
      <c r="F89" s="3"/>
      <c r="G89" s="3"/>
      <c r="H89" s="3"/>
      <c r="Q89" s="3"/>
      <c r="R89" s="3"/>
      <c r="S89" s="3"/>
      <c r="T89" s="3"/>
      <c r="U89" s="3"/>
      <c r="V89" s="3"/>
      <c r="W89" s="3"/>
      <c r="X89" s="3"/>
      <c r="Y89" s="3"/>
    </row>
    <row r="90" spans="1:32" x14ac:dyDescent="0.3">
      <c r="A90" s="1" t="s">
        <v>55</v>
      </c>
      <c r="B90" s="26"/>
      <c r="C90" s="3"/>
      <c r="D90" s="3"/>
      <c r="E90" s="3"/>
      <c r="F90" s="3"/>
      <c r="G90" s="3"/>
      <c r="H90" s="3"/>
      <c r="Q90" s="3"/>
      <c r="R90" s="3"/>
      <c r="S90" s="3"/>
      <c r="T90" s="3"/>
      <c r="U90" s="3"/>
      <c r="V90" s="3"/>
      <c r="W90" s="3"/>
      <c r="X90" s="3"/>
      <c r="Y90" s="3"/>
    </row>
    <row r="91" spans="1:32" x14ac:dyDescent="0.3">
      <c r="A91" s="96" t="s">
        <v>52</v>
      </c>
      <c r="B91" s="97" t="s">
        <v>56</v>
      </c>
      <c r="C91" s="3"/>
      <c r="D91" s="3"/>
      <c r="E91" s="3"/>
      <c r="F91" s="3"/>
      <c r="G91" s="3"/>
      <c r="H91" s="3"/>
      <c r="Q91" s="3"/>
      <c r="R91" s="3"/>
      <c r="S91" s="3"/>
      <c r="T91" s="3"/>
      <c r="U91" s="3"/>
      <c r="V91" s="3"/>
      <c r="W91" s="3"/>
      <c r="X91" s="3"/>
      <c r="Y91" s="3"/>
    </row>
    <row r="92" spans="1:32" x14ac:dyDescent="0.3">
      <c r="A92" s="98" t="s">
        <v>57</v>
      </c>
      <c r="B92" s="99">
        <v>0.8</v>
      </c>
      <c r="C92" s="3"/>
      <c r="D92" s="3"/>
      <c r="E92" s="3"/>
      <c r="F92" s="3"/>
      <c r="G92" s="3"/>
      <c r="H92" s="3"/>
      <c r="Q92" s="3"/>
      <c r="R92" s="3"/>
      <c r="S92" s="3"/>
      <c r="T92" s="3"/>
      <c r="U92" s="3"/>
      <c r="V92" s="3"/>
      <c r="W92" s="3"/>
      <c r="X92" s="3"/>
      <c r="Y92" s="3"/>
    </row>
    <row r="93" spans="1:32" x14ac:dyDescent="0.3">
      <c r="B93" s="32"/>
      <c r="C93" s="3"/>
      <c r="D93" s="3"/>
      <c r="E93" s="3"/>
      <c r="F93" s="3"/>
      <c r="G93" s="3"/>
      <c r="H93" s="3"/>
      <c r="Q93" s="3"/>
      <c r="R93" s="3"/>
      <c r="S93" s="3"/>
      <c r="T93" s="3"/>
      <c r="U93" s="3"/>
      <c r="V93" s="3"/>
      <c r="W93" s="3"/>
      <c r="X93" s="3"/>
      <c r="Y93" s="3"/>
    </row>
    <row r="94" spans="1:32" x14ac:dyDescent="0.3">
      <c r="A94" s="1" t="s">
        <v>108</v>
      </c>
      <c r="B94" s="19"/>
      <c r="Q94" s="3"/>
      <c r="R94" s="3"/>
      <c r="S94" s="3"/>
      <c r="T94" s="3"/>
      <c r="U94" s="3"/>
      <c r="V94" s="3"/>
      <c r="W94" s="3"/>
      <c r="X94" s="3"/>
      <c r="Y94" s="3"/>
    </row>
    <row r="95" spans="1:32" x14ac:dyDescent="0.3">
      <c r="A95" t="s">
        <v>52</v>
      </c>
      <c r="B95" s="65" t="s">
        <v>14</v>
      </c>
      <c r="C95" s="65" t="s">
        <v>15</v>
      </c>
      <c r="D95" s="65" t="s">
        <v>41</v>
      </c>
      <c r="E95" s="67"/>
      <c r="F95" s="25"/>
      <c r="G95" s="25"/>
      <c r="H95" s="25"/>
      <c r="Q95" s="3"/>
      <c r="R95" s="3"/>
      <c r="S95" s="3"/>
      <c r="T95" s="3"/>
      <c r="U95" s="3"/>
      <c r="V95" s="3"/>
      <c r="W95" s="3"/>
      <c r="X95" s="3"/>
      <c r="Y95" s="3"/>
    </row>
    <row r="96" spans="1:32" x14ac:dyDescent="0.3">
      <c r="A96" s="31" t="s">
        <v>58</v>
      </c>
      <c r="B96" s="143">
        <v>3.5999999999999997E-2</v>
      </c>
      <c r="C96" s="143">
        <v>2.9681985486603699E-2</v>
      </c>
      <c r="D96" s="143">
        <v>3.2000000000000001E-2</v>
      </c>
      <c r="E96" s="48"/>
      <c r="F96" s="81"/>
      <c r="G96" s="48"/>
      <c r="Q96" s="3"/>
      <c r="R96" s="3"/>
      <c r="S96" s="3"/>
      <c r="T96" s="3"/>
      <c r="U96" s="3"/>
      <c r="V96" s="3"/>
      <c r="W96" s="3"/>
      <c r="X96" s="3"/>
      <c r="Y96" s="3"/>
    </row>
    <row r="97" spans="1:25" x14ac:dyDescent="0.3">
      <c r="A97" s="31" t="s">
        <v>59</v>
      </c>
      <c r="B97" s="143">
        <v>1.4E-2</v>
      </c>
      <c r="C97" s="143">
        <v>1.9E-2</v>
      </c>
      <c r="D97" s="144">
        <v>0.02</v>
      </c>
      <c r="E97" s="48"/>
      <c r="F97" s="48"/>
      <c r="G97" s="48"/>
      <c r="H97" s="51"/>
      <c r="Q97" s="3"/>
      <c r="R97" s="3"/>
      <c r="S97" s="3"/>
      <c r="T97" s="3"/>
      <c r="U97" s="3"/>
      <c r="V97" s="3"/>
      <c r="W97" s="3"/>
      <c r="X97" s="3"/>
      <c r="Y97" s="3"/>
    </row>
    <row r="98" spans="1:25" x14ac:dyDescent="0.3">
      <c r="A98" s="31" t="s">
        <v>60</v>
      </c>
      <c r="B98" s="143">
        <v>6.7259170677180097E-2</v>
      </c>
      <c r="C98" s="143">
        <v>2.7461859624664301E-2</v>
      </c>
      <c r="D98" s="143">
        <v>3.0663686901497601E-2</v>
      </c>
      <c r="E98" s="48"/>
      <c r="F98" s="48"/>
      <c r="G98" s="48"/>
      <c r="H98" s="51"/>
      <c r="Q98" s="3"/>
      <c r="R98" s="3"/>
      <c r="S98" s="3"/>
      <c r="T98" s="3"/>
      <c r="U98" s="3"/>
      <c r="V98" s="3"/>
      <c r="W98" s="3"/>
      <c r="X98" s="3"/>
      <c r="Y98" s="3"/>
    </row>
    <row r="99" spans="1:25" x14ac:dyDescent="0.3">
      <c r="A99" s="41" t="s">
        <v>61</v>
      </c>
      <c r="B99" s="145">
        <v>3.2500000000000001E-2</v>
      </c>
      <c r="C99" s="145">
        <v>2.63E-2</v>
      </c>
      <c r="D99" s="145">
        <v>2.8299999999999999E-2</v>
      </c>
      <c r="E99" s="48"/>
      <c r="F99" s="48"/>
      <c r="G99" s="48"/>
      <c r="H99" s="51"/>
      <c r="Q99" s="3"/>
      <c r="R99" s="3"/>
      <c r="S99" s="3"/>
      <c r="T99" s="3"/>
      <c r="U99" s="3"/>
      <c r="V99" s="3"/>
      <c r="W99" s="3"/>
      <c r="X99" s="3"/>
      <c r="Y99" s="3"/>
    </row>
    <row r="100" spans="1:25" x14ac:dyDescent="0.3">
      <c r="B100" s="76"/>
      <c r="C100" s="76"/>
      <c r="D100" s="76"/>
      <c r="E100" s="81"/>
      <c r="Q100" s="3"/>
      <c r="R100" s="3"/>
      <c r="S100" s="3"/>
      <c r="T100" s="3"/>
      <c r="U100" s="3"/>
      <c r="V100" s="3"/>
      <c r="W100" s="3"/>
      <c r="X100" s="3"/>
      <c r="Y100" s="3"/>
    </row>
    <row r="101" spans="1:25" x14ac:dyDescent="0.3">
      <c r="A101" s="56" t="s">
        <v>62</v>
      </c>
      <c r="B101" s="4"/>
      <c r="C101" s="4"/>
      <c r="D101" s="4"/>
      <c r="G101" s="2"/>
      <c r="H101" s="2"/>
      <c r="I101" s="2"/>
      <c r="J101" s="2"/>
    </row>
    <row r="102" spans="1:25" x14ac:dyDescent="0.3">
      <c r="A102" s="92" t="s">
        <v>10</v>
      </c>
      <c r="B102" s="93" t="s">
        <v>63</v>
      </c>
      <c r="C102" s="93" t="s">
        <v>15</v>
      </c>
      <c r="D102" s="93" t="s">
        <v>41</v>
      </c>
      <c r="E102" s="67"/>
      <c r="F102" s="25"/>
      <c r="G102" s="106"/>
      <c r="H102" s="52"/>
      <c r="I102" s="52"/>
      <c r="J102" s="52"/>
    </row>
    <row r="103" spans="1:25" x14ac:dyDescent="0.3">
      <c r="A103" s="90" t="s">
        <v>17</v>
      </c>
      <c r="B103" s="86">
        <v>2776.4043007528599</v>
      </c>
      <c r="C103" s="28">
        <f t="shared" ref="C103:C124" si="6">B103*(1+(C65+$B$89)*$B$92)*(1+$C$99)</f>
        <v>2891.5129583773723</v>
      </c>
      <c r="D103" s="28">
        <f t="shared" ref="D103:D124" si="7">C103*(1+(D65+$B$89)*$B$92)*(1+$D$99)</f>
        <v>3015.7017234851696</v>
      </c>
      <c r="E103" s="7"/>
      <c r="F103" s="7"/>
      <c r="G103" s="112"/>
      <c r="H103" s="112"/>
      <c r="I103" s="112"/>
      <c r="J103" s="7"/>
      <c r="M103" s="7"/>
    </row>
    <row r="104" spans="1:25" x14ac:dyDescent="0.3">
      <c r="A104" s="90" t="s">
        <v>18</v>
      </c>
      <c r="B104" s="86">
        <v>1178.0614538772841</v>
      </c>
      <c r="C104" s="28">
        <f t="shared" si="6"/>
        <v>1228.2700938118955</v>
      </c>
      <c r="D104" s="28">
        <f t="shared" si="7"/>
        <v>1284.4425961670022</v>
      </c>
      <c r="E104" s="7"/>
      <c r="F104" s="7"/>
      <c r="G104" s="112"/>
      <c r="H104" s="112"/>
      <c r="I104" s="112"/>
      <c r="J104" s="7"/>
      <c r="M104" s="7"/>
    </row>
    <row r="105" spans="1:25" x14ac:dyDescent="0.3">
      <c r="A105" s="90" t="s">
        <v>19</v>
      </c>
      <c r="B105" s="86">
        <v>1895.4376672473034</v>
      </c>
      <c r="C105" s="28">
        <f t="shared" si="6"/>
        <v>1977.3496769735395</v>
      </c>
      <c r="D105" s="28">
        <f t="shared" si="7"/>
        <v>2066.7119732021442</v>
      </c>
      <c r="E105" s="7"/>
      <c r="F105" s="7"/>
      <c r="G105" s="112"/>
      <c r="H105" s="112"/>
      <c r="I105" s="112"/>
      <c r="J105" s="7"/>
      <c r="M105" s="7"/>
    </row>
    <row r="106" spans="1:25" x14ac:dyDescent="0.3">
      <c r="A106" s="90" t="s">
        <v>20</v>
      </c>
      <c r="B106" s="86">
        <v>426.67908842588065</v>
      </c>
      <c r="C106" s="28">
        <f t="shared" si="6"/>
        <v>443.09205431014362</v>
      </c>
      <c r="D106" s="28">
        <f t="shared" si="7"/>
        <v>461.1946635635083</v>
      </c>
      <c r="E106" s="7"/>
      <c r="F106" s="7"/>
      <c r="G106" s="112"/>
      <c r="H106" s="112"/>
      <c r="I106" s="112"/>
      <c r="J106" s="7"/>
      <c r="M106" s="7"/>
    </row>
    <row r="107" spans="1:25" x14ac:dyDescent="0.3">
      <c r="A107" s="90" t="s">
        <v>21</v>
      </c>
      <c r="B107" s="86">
        <v>801.02671047185015</v>
      </c>
      <c r="C107" s="28">
        <f t="shared" si="6"/>
        <v>834.28180469176436</v>
      </c>
      <c r="D107" s="28">
        <f t="shared" si="7"/>
        <v>870.37600660300313</v>
      </c>
      <c r="E107" s="7"/>
      <c r="F107" s="7"/>
      <c r="G107" s="112"/>
      <c r="H107" s="112"/>
      <c r="I107" s="112"/>
      <c r="J107" s="7"/>
      <c r="M107" s="7"/>
    </row>
    <row r="108" spans="1:25" x14ac:dyDescent="0.3">
      <c r="A108" s="90" t="s">
        <v>22</v>
      </c>
      <c r="B108" s="86">
        <v>2334.3404477182212</v>
      </c>
      <c r="C108" s="28">
        <f t="shared" si="6"/>
        <v>2420.4239496158439</v>
      </c>
      <c r="D108" s="28">
        <f t="shared" si="7"/>
        <v>2514.8625965494221</v>
      </c>
      <c r="E108" s="7"/>
      <c r="F108" s="7"/>
      <c r="G108" s="112"/>
      <c r="H108" s="112"/>
      <c r="I108" s="112"/>
      <c r="J108" s="7"/>
      <c r="M108" s="7"/>
    </row>
    <row r="109" spans="1:25" x14ac:dyDescent="0.3">
      <c r="A109" s="90" t="s">
        <v>23</v>
      </c>
      <c r="B109" s="86">
        <v>992.36952779983744</v>
      </c>
      <c r="C109" s="28">
        <f t="shared" si="6"/>
        <v>1021.5541198698745</v>
      </c>
      <c r="D109" s="28">
        <f t="shared" si="7"/>
        <v>1053.5891280250685</v>
      </c>
      <c r="E109" s="7"/>
      <c r="F109" s="7"/>
      <c r="G109" s="112"/>
      <c r="H109" s="112"/>
      <c r="I109" s="112"/>
      <c r="J109" s="7"/>
      <c r="M109" s="7"/>
    </row>
    <row r="110" spans="1:25" x14ac:dyDescent="0.3">
      <c r="A110" s="90" t="s">
        <v>24</v>
      </c>
      <c r="B110" s="86">
        <v>778.92866200885942</v>
      </c>
      <c r="C110" s="28">
        <f t="shared" si="6"/>
        <v>805.04232224627663</v>
      </c>
      <c r="D110" s="28">
        <f t="shared" si="7"/>
        <v>833.9983869931018</v>
      </c>
      <c r="E110" s="7"/>
      <c r="F110" s="7"/>
      <c r="G110" s="112"/>
      <c r="H110" s="112"/>
      <c r="I110" s="112"/>
      <c r="J110" s="7"/>
      <c r="M110" s="7"/>
    </row>
    <row r="111" spans="1:25" x14ac:dyDescent="0.3">
      <c r="A111" s="90" t="s">
        <v>25</v>
      </c>
      <c r="B111" s="86">
        <v>2407.8742815388605</v>
      </c>
      <c r="C111" s="28">
        <f t="shared" si="6"/>
        <v>2501.6665897884477</v>
      </c>
      <c r="D111" s="28">
        <f t="shared" si="7"/>
        <v>2603.5450361726803</v>
      </c>
      <c r="E111" s="7"/>
      <c r="F111" s="7"/>
      <c r="G111" s="112"/>
      <c r="H111" s="112"/>
      <c r="I111" s="112"/>
      <c r="J111" s="7"/>
      <c r="M111" s="7"/>
    </row>
    <row r="112" spans="1:25" x14ac:dyDescent="0.3">
      <c r="A112" s="90" t="s">
        <v>26</v>
      </c>
      <c r="B112" s="86">
        <v>967.27158986898974</v>
      </c>
      <c r="C112" s="28">
        <f t="shared" si="6"/>
        <v>999.75907153583978</v>
      </c>
      <c r="D112" s="28">
        <f t="shared" si="7"/>
        <v>1035.1289139055971</v>
      </c>
      <c r="E112" s="7"/>
      <c r="F112" s="7"/>
      <c r="G112" s="112"/>
      <c r="H112" s="112"/>
      <c r="I112" s="112"/>
      <c r="J112" s="7"/>
      <c r="M112" s="7"/>
    </row>
    <row r="113" spans="1:13" x14ac:dyDescent="0.3">
      <c r="A113" s="90" t="s">
        <v>27</v>
      </c>
      <c r="B113" s="86">
        <v>802.91829739225068</v>
      </c>
      <c r="C113" s="28">
        <f t="shared" si="6"/>
        <v>823.70070466593756</v>
      </c>
      <c r="D113" s="28">
        <f t="shared" si="7"/>
        <v>848.54390244380113</v>
      </c>
      <c r="E113" s="7"/>
      <c r="F113" s="7"/>
      <c r="G113" s="112"/>
      <c r="H113" s="112"/>
      <c r="I113" s="112"/>
      <c r="J113" s="7"/>
      <c r="M113" s="7"/>
    </row>
    <row r="114" spans="1:13" x14ac:dyDescent="0.3">
      <c r="A114" s="90" t="s">
        <v>28</v>
      </c>
      <c r="B114" s="86">
        <v>568.11626071037404</v>
      </c>
      <c r="C114" s="28">
        <f t="shared" si="6"/>
        <v>585.05530438594644</v>
      </c>
      <c r="D114" s="28">
        <f t="shared" si="7"/>
        <v>604.11244826171685</v>
      </c>
      <c r="E114" s="7"/>
      <c r="F114" s="7"/>
      <c r="G114" s="112"/>
      <c r="H114" s="112"/>
      <c r="I114" s="112"/>
      <c r="J114" s="7"/>
      <c r="M114" s="7"/>
    </row>
    <row r="115" spans="1:13" x14ac:dyDescent="0.3">
      <c r="A115" s="90" t="s">
        <v>29</v>
      </c>
      <c r="B115" s="86">
        <v>698.49117518673324</v>
      </c>
      <c r="C115" s="28">
        <f t="shared" si="6"/>
        <v>719.32562808043417</v>
      </c>
      <c r="D115" s="28">
        <f t="shared" si="7"/>
        <v>742.02088062331393</v>
      </c>
      <c r="E115" s="7"/>
      <c r="F115" s="7"/>
      <c r="G115" s="112"/>
      <c r="H115" s="112"/>
      <c r="I115" s="112"/>
      <c r="J115" s="7"/>
      <c r="M115" s="7"/>
    </row>
    <row r="116" spans="1:13" x14ac:dyDescent="0.3">
      <c r="A116" s="90" t="s">
        <v>30</v>
      </c>
      <c r="B116" s="86">
        <v>1244.4045845467233</v>
      </c>
      <c r="C116" s="28">
        <f t="shared" si="6"/>
        <v>1287.0749137325811</v>
      </c>
      <c r="D116" s="28">
        <f t="shared" si="7"/>
        <v>1332.9312395306199</v>
      </c>
      <c r="E116" s="7"/>
      <c r="F116" s="7"/>
      <c r="G116" s="112"/>
      <c r="H116" s="112"/>
      <c r="I116" s="112"/>
      <c r="J116" s="7"/>
      <c r="M116" s="7"/>
    </row>
    <row r="117" spans="1:13" x14ac:dyDescent="0.3">
      <c r="A117" s="90" t="s">
        <v>31</v>
      </c>
      <c r="B117" s="86">
        <v>872.17770887896893</v>
      </c>
      <c r="C117" s="28">
        <f t="shared" si="6"/>
        <v>900.99928393911716</v>
      </c>
      <c r="D117" s="28">
        <f t="shared" si="7"/>
        <v>930.97480545993869</v>
      </c>
      <c r="E117" s="7"/>
      <c r="F117" s="7"/>
      <c r="G117" s="112"/>
      <c r="H117" s="112"/>
      <c r="I117" s="112"/>
      <c r="J117" s="7"/>
      <c r="M117" s="7"/>
    </row>
    <row r="118" spans="1:13" x14ac:dyDescent="0.3">
      <c r="A118" s="90" t="s">
        <v>32</v>
      </c>
      <c r="B118" s="86">
        <v>1205.447507675726</v>
      </c>
      <c r="C118" s="28">
        <f t="shared" si="6"/>
        <v>1246.6632436503828</v>
      </c>
      <c r="D118" s="28">
        <f t="shared" si="7"/>
        <v>1291.6357873265849</v>
      </c>
      <c r="E118" s="7"/>
      <c r="F118" s="7"/>
      <c r="G118" s="112"/>
      <c r="H118" s="112"/>
      <c r="I118" s="112"/>
      <c r="J118" s="7"/>
      <c r="M118" s="7"/>
    </row>
    <row r="119" spans="1:13" x14ac:dyDescent="0.3">
      <c r="A119" s="90" t="s">
        <v>33</v>
      </c>
      <c r="B119" s="86">
        <v>944.3169024225823</v>
      </c>
      <c r="C119" s="28">
        <f t="shared" si="6"/>
        <v>974.82182772566591</v>
      </c>
      <c r="D119" s="28">
        <f t="shared" si="7"/>
        <v>1006.3994786999446</v>
      </c>
      <c r="E119" s="7"/>
      <c r="F119" s="7"/>
      <c r="G119" s="112"/>
      <c r="H119" s="112"/>
      <c r="I119" s="112"/>
      <c r="J119" s="7"/>
      <c r="M119" s="7"/>
    </row>
    <row r="120" spans="1:13" x14ac:dyDescent="0.3">
      <c r="A120" s="90" t="s">
        <v>34</v>
      </c>
      <c r="B120" s="86">
        <v>790.95431217800797</v>
      </c>
      <c r="C120" s="28">
        <f t="shared" si="6"/>
        <v>818.01464059822911</v>
      </c>
      <c r="D120" s="28">
        <f t="shared" si="7"/>
        <v>848.18415562344012</v>
      </c>
      <c r="E120" s="7"/>
      <c r="F120" s="7"/>
      <c r="G120" s="112"/>
      <c r="H120" s="112"/>
      <c r="I120" s="112"/>
      <c r="J120" s="7"/>
      <c r="M120" s="7"/>
    </row>
    <row r="121" spans="1:13" x14ac:dyDescent="0.3">
      <c r="A121" s="90" t="s">
        <v>35</v>
      </c>
      <c r="B121" s="86">
        <v>333.57093152626936</v>
      </c>
      <c r="C121" s="28">
        <f t="shared" si="6"/>
        <v>344.72448063187926</v>
      </c>
      <c r="D121" s="28">
        <f t="shared" si="7"/>
        <v>357.15545994064797</v>
      </c>
      <c r="E121" s="7"/>
      <c r="F121" s="7"/>
      <c r="G121" s="112"/>
      <c r="H121" s="112"/>
      <c r="I121" s="112"/>
      <c r="J121" s="7"/>
      <c r="M121" s="7"/>
    </row>
    <row r="122" spans="1:13" x14ac:dyDescent="0.3">
      <c r="A122" s="90" t="s">
        <v>36</v>
      </c>
      <c r="B122" s="86">
        <v>1926.5084703042728</v>
      </c>
      <c r="C122" s="28">
        <f t="shared" si="6"/>
        <v>1995.7128612355048</v>
      </c>
      <c r="D122" s="28">
        <f t="shared" si="7"/>
        <v>2071.485216261206</v>
      </c>
      <c r="E122" s="7"/>
      <c r="F122" s="7"/>
      <c r="G122" s="112"/>
      <c r="H122" s="112"/>
      <c r="I122" s="112"/>
      <c r="J122" s="7"/>
      <c r="M122" s="7"/>
    </row>
    <row r="123" spans="1:13" x14ac:dyDescent="0.3">
      <c r="A123" s="90" t="s">
        <v>37</v>
      </c>
      <c r="B123" s="86">
        <v>386.78479987609933</v>
      </c>
      <c r="C123" s="28">
        <f t="shared" si="6"/>
        <v>397.00138048440971</v>
      </c>
      <c r="D123" s="28">
        <f t="shared" si="7"/>
        <v>409.80279631172675</v>
      </c>
      <c r="E123" s="7"/>
      <c r="F123" s="7"/>
      <c r="G123" s="112"/>
      <c r="H123" s="112"/>
      <c r="I123" s="112"/>
      <c r="J123" s="7"/>
      <c r="M123" s="7"/>
    </row>
    <row r="124" spans="1:13" x14ac:dyDescent="0.3">
      <c r="A124" s="90" t="s">
        <v>38</v>
      </c>
      <c r="B124" s="86">
        <v>1014.6080828005842</v>
      </c>
      <c r="C124" s="28">
        <f t="shared" si="6"/>
        <v>1048.8113702489884</v>
      </c>
      <c r="D124" s="28">
        <f t="shared" si="7"/>
        <v>1085.5396290302081</v>
      </c>
      <c r="E124" s="7"/>
      <c r="F124" s="7"/>
      <c r="G124" s="112"/>
      <c r="H124" s="112"/>
      <c r="I124" s="112"/>
      <c r="J124" s="7"/>
      <c r="M124" s="7"/>
    </row>
    <row r="125" spans="1:13" x14ac:dyDescent="0.3">
      <c r="A125" s="94" t="s">
        <v>39</v>
      </c>
      <c r="B125" s="87">
        <v>25346.692763208543</v>
      </c>
      <c r="C125" s="46">
        <f t="shared" ref="C125:D125" si="8">SUM(C103:C124)</f>
        <v>26264.858280600074</v>
      </c>
      <c r="D125" s="46">
        <f t="shared" si="8"/>
        <v>27268.336824179845</v>
      </c>
      <c r="E125" s="132"/>
      <c r="F125" s="7"/>
      <c r="G125" s="112"/>
      <c r="H125" s="112"/>
      <c r="I125" s="112"/>
      <c r="J125" s="7"/>
      <c r="M125" s="7"/>
    </row>
    <row r="126" spans="1:13" ht="14.5" x14ac:dyDescent="0.35">
      <c r="A126" s="146" t="s">
        <v>64</v>
      </c>
      <c r="C126" s="44"/>
      <c r="D126" s="45"/>
      <c r="E126" s="44"/>
      <c r="F126" s="44"/>
      <c r="G126" s="44"/>
      <c r="H126" s="7"/>
      <c r="I126" s="7"/>
      <c r="K126" s="7"/>
    </row>
    <row r="127" spans="1:13" x14ac:dyDescent="0.3">
      <c r="B127" s="76"/>
      <c r="C127" s="7"/>
      <c r="D127" s="27"/>
      <c r="E127" s="7"/>
      <c r="F127" s="7"/>
      <c r="G127" s="7"/>
      <c r="H127" s="7"/>
      <c r="I127" s="7"/>
      <c r="K127" s="7"/>
    </row>
    <row r="128" spans="1:13" x14ac:dyDescent="0.3">
      <c r="A128" s="56" t="s">
        <v>65</v>
      </c>
      <c r="B128" s="56"/>
      <c r="C128" s="4"/>
      <c r="D128" s="5"/>
      <c r="E128" s="51"/>
      <c r="F128" s="51"/>
      <c r="G128" s="51"/>
      <c r="H128" s="42"/>
      <c r="J128" s="7"/>
    </row>
    <row r="129" spans="1:12" x14ac:dyDescent="0.3">
      <c r="A129" s="35" t="s">
        <v>10</v>
      </c>
      <c r="B129" s="66" t="s">
        <v>63</v>
      </c>
      <c r="C129" s="66" t="s">
        <v>15</v>
      </c>
      <c r="D129" s="66" t="s">
        <v>41</v>
      </c>
      <c r="E129" s="66"/>
      <c r="F129" s="67"/>
      <c r="G129" s="25"/>
      <c r="H129" s="25"/>
      <c r="I129" s="1"/>
    </row>
    <row r="130" spans="1:12" x14ac:dyDescent="0.3">
      <c r="A130" s="34" t="s">
        <v>17</v>
      </c>
      <c r="B130" s="88">
        <v>51.146295145043986</v>
      </c>
      <c r="C130" s="59">
        <f>B130*(1+$C$99)</f>
        <v>52.491442707358644</v>
      </c>
      <c r="D130" s="59">
        <f>C130*(1+$D$99)</f>
        <v>53.97695053597689</v>
      </c>
      <c r="E130" s="131"/>
      <c r="F130" s="59"/>
      <c r="G130" s="112"/>
      <c r="H130" s="112"/>
      <c r="I130" s="112"/>
      <c r="J130" s="60"/>
      <c r="K130" s="61"/>
      <c r="L130" s="61"/>
    </row>
    <row r="131" spans="1:12" x14ac:dyDescent="0.3">
      <c r="A131" s="34" t="s">
        <v>18</v>
      </c>
      <c r="B131" s="88">
        <v>24.508516868295757</v>
      </c>
      <c r="C131" s="59">
        <f t="shared" ref="C131:C151" si="9">B131*(1+$C$99)</f>
        <v>25.153090861931936</v>
      </c>
      <c r="D131" s="59">
        <f t="shared" ref="D131:D151" si="10">C131*(1+$D$99)</f>
        <v>25.864923333324612</v>
      </c>
      <c r="E131" s="131"/>
      <c r="F131" s="59"/>
      <c r="G131" s="112"/>
      <c r="H131" s="112"/>
      <c r="I131" s="112"/>
      <c r="J131" s="60"/>
      <c r="K131" s="61"/>
      <c r="L131" s="61"/>
    </row>
    <row r="132" spans="1:12" x14ac:dyDescent="0.3">
      <c r="A132" s="34" t="s">
        <v>19</v>
      </c>
      <c r="B132" s="88">
        <v>44.025791994699425</v>
      </c>
      <c r="C132" s="59">
        <f t="shared" si="9"/>
        <v>45.183670324160019</v>
      </c>
      <c r="D132" s="59">
        <f t="shared" si="10"/>
        <v>46.462368194333749</v>
      </c>
      <c r="E132" s="131"/>
      <c r="F132" s="59"/>
      <c r="G132" s="112"/>
      <c r="H132" s="112"/>
      <c r="I132" s="112"/>
      <c r="J132" s="60"/>
      <c r="K132" s="61"/>
      <c r="L132" s="61"/>
    </row>
    <row r="133" spans="1:12" x14ac:dyDescent="0.3">
      <c r="A133" s="34" t="s">
        <v>20</v>
      </c>
      <c r="B133" s="88">
        <v>10.01459655136499</v>
      </c>
      <c r="C133" s="59">
        <f t="shared" si="9"/>
        <v>10.277980440665889</v>
      </c>
      <c r="D133" s="59">
        <f t="shared" si="10"/>
        <v>10.568847287136734</v>
      </c>
      <c r="E133" s="131"/>
      <c r="F133" s="59"/>
      <c r="G133" s="112"/>
      <c r="H133" s="112"/>
      <c r="I133" s="112"/>
      <c r="J133" s="60"/>
      <c r="K133" s="61"/>
      <c r="L133" s="61"/>
    </row>
    <row r="134" spans="1:12" x14ac:dyDescent="0.3">
      <c r="A134" s="34" t="s">
        <v>21</v>
      </c>
      <c r="B134" s="88">
        <v>19.123286833503645</v>
      </c>
      <c r="C134" s="59">
        <f t="shared" si="9"/>
        <v>19.626229277224791</v>
      </c>
      <c r="D134" s="59">
        <f t="shared" si="10"/>
        <v>20.181651565770252</v>
      </c>
      <c r="E134" s="131"/>
      <c r="F134" s="59"/>
      <c r="G134" s="112"/>
      <c r="H134" s="112"/>
      <c r="I134" s="112"/>
      <c r="J134" s="60"/>
      <c r="K134" s="61"/>
      <c r="L134" s="61"/>
    </row>
    <row r="135" spans="1:12" x14ac:dyDescent="0.3">
      <c r="A135" s="34" t="s">
        <v>22</v>
      </c>
      <c r="B135" s="88">
        <v>47.793839099291546</v>
      </c>
      <c r="C135" s="59">
        <f t="shared" si="9"/>
        <v>49.050817067602914</v>
      </c>
      <c r="D135" s="59">
        <f t="shared" si="10"/>
        <v>50.438955190616078</v>
      </c>
      <c r="E135" s="131"/>
      <c r="F135" s="59"/>
      <c r="G135" s="112"/>
      <c r="H135" s="112"/>
      <c r="I135" s="112"/>
      <c r="J135" s="60"/>
      <c r="K135" s="61"/>
      <c r="L135" s="61"/>
    </row>
    <row r="136" spans="1:12" x14ac:dyDescent="0.3">
      <c r="A136" s="34" t="s">
        <v>23</v>
      </c>
      <c r="B136" s="88">
        <v>23.32398538113836</v>
      </c>
      <c r="C136" s="59">
        <f t="shared" si="9"/>
        <v>23.937406196662298</v>
      </c>
      <c r="D136" s="59">
        <f t="shared" si="10"/>
        <v>24.614834792027843</v>
      </c>
      <c r="E136" s="131"/>
      <c r="F136" s="59"/>
      <c r="G136" s="112"/>
      <c r="H136" s="112"/>
      <c r="I136" s="112"/>
      <c r="J136" s="60"/>
      <c r="K136" s="61"/>
      <c r="L136" s="61"/>
    </row>
    <row r="137" spans="1:12" x14ac:dyDescent="0.3">
      <c r="A137" s="34" t="s">
        <v>24</v>
      </c>
      <c r="B137" s="88">
        <v>16.400357841561213</v>
      </c>
      <c r="C137" s="59">
        <f t="shared" si="9"/>
        <v>16.831687252794271</v>
      </c>
      <c r="D137" s="59">
        <f t="shared" si="10"/>
        <v>17.308024002048349</v>
      </c>
      <c r="E137" s="131"/>
      <c r="F137" s="59"/>
      <c r="G137" s="112"/>
      <c r="H137" s="112"/>
      <c r="I137" s="112"/>
      <c r="J137" s="60"/>
      <c r="K137" s="61"/>
      <c r="L137" s="61"/>
    </row>
    <row r="138" spans="1:12" x14ac:dyDescent="0.3">
      <c r="A138" s="34" t="s">
        <v>25</v>
      </c>
      <c r="B138" s="88">
        <v>49.146271744519275</v>
      </c>
      <c r="C138" s="59">
        <f t="shared" si="9"/>
        <v>50.43881869140013</v>
      </c>
      <c r="D138" s="59">
        <f t="shared" si="10"/>
        <v>51.866237260366752</v>
      </c>
      <c r="E138" s="131"/>
      <c r="F138" s="59"/>
      <c r="G138" s="112"/>
      <c r="H138" s="112"/>
      <c r="I138" s="112"/>
      <c r="J138" s="60"/>
      <c r="K138" s="61"/>
      <c r="L138" s="61"/>
    </row>
    <row r="139" spans="1:12" x14ac:dyDescent="0.3">
      <c r="A139" s="34" t="s">
        <v>26</v>
      </c>
      <c r="B139" s="88">
        <v>19.864147671849945</v>
      </c>
      <c r="C139" s="59">
        <f t="shared" si="9"/>
        <v>20.386574755619598</v>
      </c>
      <c r="D139" s="59">
        <f t="shared" si="10"/>
        <v>20.963514821203631</v>
      </c>
      <c r="E139" s="131"/>
      <c r="F139" s="59"/>
      <c r="G139" s="112"/>
      <c r="H139" s="112"/>
      <c r="I139" s="112"/>
      <c r="J139" s="60"/>
      <c r="K139" s="61"/>
      <c r="L139" s="61"/>
    </row>
    <row r="140" spans="1:12" x14ac:dyDescent="0.3">
      <c r="A140" s="34" t="s">
        <v>27</v>
      </c>
      <c r="B140" s="88">
        <v>17.516467889861044</v>
      </c>
      <c r="C140" s="59">
        <f t="shared" si="9"/>
        <v>17.97715099536439</v>
      </c>
      <c r="D140" s="59">
        <f t="shared" si="10"/>
        <v>18.485904368533202</v>
      </c>
      <c r="E140" s="131"/>
      <c r="F140" s="59"/>
      <c r="G140" s="112"/>
      <c r="H140" s="112"/>
      <c r="I140" s="112"/>
      <c r="J140" s="60"/>
      <c r="K140" s="61"/>
      <c r="L140" s="61"/>
    </row>
    <row r="141" spans="1:12" x14ac:dyDescent="0.3">
      <c r="A141" s="34" t="s">
        <v>28</v>
      </c>
      <c r="B141" s="88">
        <v>13.447942029901034</v>
      </c>
      <c r="C141" s="59">
        <f t="shared" si="9"/>
        <v>13.801622905287431</v>
      </c>
      <c r="D141" s="59">
        <f t="shared" si="10"/>
        <v>14.192208833507065</v>
      </c>
      <c r="E141" s="131"/>
      <c r="F141" s="59"/>
      <c r="G141" s="112"/>
      <c r="H141" s="112"/>
      <c r="I141" s="112"/>
      <c r="J141" s="60"/>
      <c r="K141" s="61"/>
      <c r="L141" s="61"/>
    </row>
    <row r="142" spans="1:12" x14ac:dyDescent="0.3">
      <c r="A142" s="34" t="s">
        <v>29</v>
      </c>
      <c r="B142" s="88">
        <v>14.772150076457358</v>
      </c>
      <c r="C142" s="59">
        <f t="shared" si="9"/>
        <v>15.160657623468186</v>
      </c>
      <c r="D142" s="59">
        <f t="shared" si="10"/>
        <v>15.589704234212336</v>
      </c>
      <c r="E142" s="131"/>
      <c r="F142" s="59"/>
      <c r="G142" s="112"/>
      <c r="H142" s="112"/>
      <c r="I142" s="112"/>
      <c r="J142" s="60"/>
      <c r="K142" s="61"/>
      <c r="L142" s="61"/>
    </row>
    <row r="143" spans="1:12" x14ac:dyDescent="0.3">
      <c r="A143" s="34" t="s">
        <v>30</v>
      </c>
      <c r="B143" s="88">
        <v>24.58177049365429</v>
      </c>
      <c r="C143" s="59">
        <f t="shared" si="9"/>
        <v>25.228271057637397</v>
      </c>
      <c r="D143" s="59">
        <f t="shared" si="10"/>
        <v>25.942231128568533</v>
      </c>
      <c r="E143" s="131"/>
      <c r="F143" s="59"/>
      <c r="G143" s="112"/>
      <c r="H143" s="112"/>
      <c r="I143" s="112"/>
      <c r="J143" s="60"/>
      <c r="K143" s="61"/>
      <c r="L143" s="61"/>
    </row>
    <row r="144" spans="1:12" x14ac:dyDescent="0.3">
      <c r="A144" s="34" t="s">
        <v>31</v>
      </c>
      <c r="B144" s="88">
        <v>17.809666991678604</v>
      </c>
      <c r="C144" s="59">
        <f t="shared" si="9"/>
        <v>18.27806123355975</v>
      </c>
      <c r="D144" s="59">
        <f t="shared" si="10"/>
        <v>18.795330366469493</v>
      </c>
      <c r="E144" s="131"/>
      <c r="F144" s="59"/>
      <c r="G144" s="112"/>
      <c r="H144" s="112"/>
      <c r="I144" s="112"/>
      <c r="J144" s="60"/>
      <c r="K144" s="61"/>
      <c r="L144" s="61"/>
    </row>
    <row r="145" spans="1:12" x14ac:dyDescent="0.3">
      <c r="A145" s="34" t="s">
        <v>32</v>
      </c>
      <c r="B145" s="88">
        <v>26.826409054925531</v>
      </c>
      <c r="C145" s="59">
        <f t="shared" si="9"/>
        <v>27.531943613070073</v>
      </c>
      <c r="D145" s="59">
        <f t="shared" si="10"/>
        <v>28.311097617319955</v>
      </c>
      <c r="E145" s="131"/>
      <c r="F145" s="59"/>
      <c r="G145" s="112"/>
      <c r="H145" s="112"/>
      <c r="I145" s="112"/>
      <c r="J145" s="60"/>
      <c r="K145" s="61"/>
      <c r="L145" s="61"/>
    </row>
    <row r="146" spans="1:12" x14ac:dyDescent="0.3">
      <c r="A146" t="s">
        <v>33</v>
      </c>
      <c r="B146" s="88">
        <v>20.467943629664521</v>
      </c>
      <c r="C146" s="59">
        <f t="shared" si="9"/>
        <v>21.006250547124697</v>
      </c>
      <c r="D146" s="59">
        <f t="shared" si="10"/>
        <v>21.600727437608327</v>
      </c>
      <c r="E146" s="131"/>
      <c r="F146" s="59"/>
      <c r="G146" s="112"/>
      <c r="H146" s="112"/>
      <c r="I146" s="112"/>
      <c r="J146" s="60"/>
      <c r="K146" s="61"/>
      <c r="L146" s="61"/>
    </row>
    <row r="147" spans="1:12" x14ac:dyDescent="0.3">
      <c r="A147" s="34" t="s">
        <v>34</v>
      </c>
      <c r="B147" s="88">
        <v>18.894915036044367</v>
      </c>
      <c r="C147" s="59">
        <f t="shared" si="9"/>
        <v>19.391851301492334</v>
      </c>
      <c r="D147" s="59">
        <f t="shared" si="10"/>
        <v>19.940640693324568</v>
      </c>
      <c r="E147" s="131"/>
      <c r="F147" s="59"/>
      <c r="G147" s="112"/>
      <c r="H147" s="112"/>
      <c r="I147" s="112"/>
      <c r="J147" s="60"/>
      <c r="K147" s="61"/>
      <c r="L147" s="61"/>
    </row>
    <row r="148" spans="1:12" x14ac:dyDescent="0.3">
      <c r="A148" s="34" t="s">
        <v>35</v>
      </c>
      <c r="B148" s="88">
        <v>7.1280603382450742</v>
      </c>
      <c r="C148" s="59">
        <f t="shared" si="9"/>
        <v>7.31552832514092</v>
      </c>
      <c r="D148" s="59">
        <f t="shared" si="10"/>
        <v>7.5225577767424081</v>
      </c>
      <c r="E148" s="131"/>
      <c r="F148" s="59"/>
      <c r="G148" s="112"/>
      <c r="H148" s="112"/>
      <c r="I148" s="112"/>
      <c r="J148" s="60"/>
      <c r="K148" s="61"/>
      <c r="L148" s="61"/>
    </row>
    <row r="149" spans="1:12" x14ac:dyDescent="0.3">
      <c r="A149" s="34" t="s">
        <v>36</v>
      </c>
      <c r="B149" s="88">
        <v>42.594343513909337</v>
      </c>
      <c r="C149" s="59">
        <f t="shared" si="9"/>
        <v>43.714574748325148</v>
      </c>
      <c r="D149" s="59">
        <f t="shared" si="10"/>
        <v>44.951697213702751</v>
      </c>
      <c r="E149" s="131"/>
      <c r="F149" s="59"/>
      <c r="G149" s="112"/>
      <c r="H149" s="112"/>
      <c r="I149" s="112"/>
      <c r="J149" s="60"/>
      <c r="K149" s="61"/>
      <c r="L149" s="61"/>
    </row>
    <row r="150" spans="1:12" x14ac:dyDescent="0.3">
      <c r="A150" s="34" t="s">
        <v>37</v>
      </c>
      <c r="B150" s="88">
        <v>8.8927847580082329</v>
      </c>
      <c r="C150" s="59">
        <f t="shared" si="9"/>
        <v>9.12666499714385</v>
      </c>
      <c r="D150" s="59">
        <f t="shared" si="10"/>
        <v>9.3849496165630217</v>
      </c>
      <c r="E150" s="131"/>
      <c r="F150" s="59"/>
      <c r="G150" s="112"/>
      <c r="H150" s="112"/>
      <c r="I150" s="112"/>
      <c r="J150" s="60"/>
      <c r="K150" s="61"/>
      <c r="L150" s="61"/>
    </row>
    <row r="151" spans="1:12" x14ac:dyDescent="0.3">
      <c r="A151" s="34" t="s">
        <v>38</v>
      </c>
      <c r="B151" s="88">
        <v>25.21523905953412</v>
      </c>
      <c r="C151" s="59">
        <f t="shared" si="9"/>
        <v>25.878399846799866</v>
      </c>
      <c r="D151" s="59">
        <f t="shared" si="10"/>
        <v>26.610758562464301</v>
      </c>
      <c r="E151" s="131"/>
      <c r="F151" s="59"/>
      <c r="G151" s="112"/>
      <c r="H151" s="112"/>
      <c r="I151" s="112"/>
      <c r="J151" s="60"/>
      <c r="K151" s="61"/>
      <c r="L151" s="61"/>
    </row>
    <row r="152" spans="1:12" x14ac:dyDescent="0.3">
      <c r="A152" s="36" t="s">
        <v>39</v>
      </c>
      <c r="B152" s="89">
        <v>543.49478200315161</v>
      </c>
      <c r="C152" s="37">
        <f t="shared" ref="C152:D152" si="11">SUM(C130:C151)</f>
        <v>557.78869476983459</v>
      </c>
      <c r="D152" s="37">
        <f t="shared" si="11"/>
        <v>573.57411483182091</v>
      </c>
      <c r="E152" s="43"/>
      <c r="F152" s="59"/>
      <c r="G152" s="112"/>
      <c r="H152" s="112"/>
      <c r="I152" s="112"/>
      <c r="J152" s="60"/>
      <c r="K152" s="61"/>
      <c r="L152" s="61"/>
    </row>
    <row r="153" spans="1:12" ht="14.5" x14ac:dyDescent="0.35">
      <c r="A153" s="146" t="s">
        <v>66</v>
      </c>
      <c r="C153" s="40"/>
      <c r="D153" s="40"/>
      <c r="E153" s="43"/>
      <c r="F153" s="40"/>
      <c r="G153" s="40"/>
      <c r="H153" s="43"/>
      <c r="I153" s="16"/>
      <c r="J153" s="60"/>
    </row>
    <row r="154" spans="1:12" x14ac:dyDescent="0.3">
      <c r="B154" s="20"/>
    </row>
    <row r="155" spans="1:12" x14ac:dyDescent="0.3">
      <c r="A155" s="62" t="s">
        <v>67</v>
      </c>
      <c r="B155" s="4"/>
      <c r="C155" s="4"/>
      <c r="D155" s="4"/>
      <c r="I155" s="1"/>
      <c r="J155" s="1"/>
    </row>
    <row r="156" spans="1:12" x14ac:dyDescent="0.3">
      <c r="A156" s="92" t="s">
        <v>10</v>
      </c>
      <c r="B156" s="93" t="s">
        <v>14</v>
      </c>
      <c r="C156" s="93" t="s">
        <v>15</v>
      </c>
      <c r="D156" s="93" t="s">
        <v>41</v>
      </c>
      <c r="E156" s="67"/>
      <c r="I156" s="25"/>
      <c r="J156" s="25"/>
    </row>
    <row r="157" spans="1:12" x14ac:dyDescent="0.3">
      <c r="A157" s="90" t="s">
        <v>17</v>
      </c>
      <c r="B157" s="75">
        <v>116.89747863716505</v>
      </c>
      <c r="C157" s="75">
        <v>106.38675863716506</v>
      </c>
      <c r="D157" s="75">
        <v>119.52515863716505</v>
      </c>
      <c r="E157" s="6"/>
      <c r="F157" s="6"/>
      <c r="G157" s="6"/>
    </row>
    <row r="158" spans="1:12" x14ac:dyDescent="0.3">
      <c r="A158" s="90" t="s">
        <v>18</v>
      </c>
      <c r="B158" s="75">
        <v>0</v>
      </c>
      <c r="C158" s="75">
        <v>0</v>
      </c>
      <c r="D158" s="75">
        <v>0</v>
      </c>
      <c r="E158" s="6"/>
      <c r="F158" s="6"/>
      <c r="G158" s="6"/>
    </row>
    <row r="159" spans="1:12" x14ac:dyDescent="0.3">
      <c r="A159" s="90" t="s">
        <v>19</v>
      </c>
      <c r="B159" s="75">
        <v>-3.3757930115866666</v>
      </c>
      <c r="C159" s="75">
        <v>0</v>
      </c>
      <c r="D159" s="75">
        <v>0</v>
      </c>
      <c r="E159" s="6"/>
      <c r="F159" s="6"/>
      <c r="G159" s="6"/>
    </row>
    <row r="160" spans="1:12" x14ac:dyDescent="0.3">
      <c r="A160" s="90" t="s">
        <v>20</v>
      </c>
      <c r="B160" s="75">
        <v>-21.300403995929067</v>
      </c>
      <c r="C160" s="75">
        <v>-18.352783995929066</v>
      </c>
      <c r="D160" s="75">
        <v>-12.457543995929065</v>
      </c>
      <c r="E160" s="6"/>
      <c r="F160" s="6"/>
      <c r="G160" s="6"/>
    </row>
    <row r="161" spans="1:7" x14ac:dyDescent="0.3">
      <c r="A161" s="90" t="s">
        <v>21</v>
      </c>
      <c r="B161" s="75">
        <v>17.026331026091814</v>
      </c>
      <c r="C161" s="75">
        <v>15.033031026091814</v>
      </c>
      <c r="D161" s="75">
        <v>13.039731026091815</v>
      </c>
      <c r="E161" s="6"/>
      <c r="F161" s="6"/>
      <c r="G161" s="6"/>
    </row>
    <row r="162" spans="1:7" x14ac:dyDescent="0.3">
      <c r="A162" s="90" t="s">
        <v>22</v>
      </c>
      <c r="B162" s="75">
        <v>-71.56282139912868</v>
      </c>
      <c r="C162" s="75">
        <v>-57.120731399128665</v>
      </c>
      <c r="D162" s="75">
        <v>-28.236551399128672</v>
      </c>
      <c r="E162" s="6"/>
      <c r="F162" s="6"/>
      <c r="G162" s="6"/>
    </row>
    <row r="163" spans="1:7" x14ac:dyDescent="0.3">
      <c r="A163" s="90" t="s">
        <v>23</v>
      </c>
      <c r="B163" s="75">
        <v>18.931114288122892</v>
      </c>
      <c r="C163" s="75">
        <v>16.776954288122891</v>
      </c>
      <c r="D163" s="75">
        <v>14.622794288122892</v>
      </c>
      <c r="E163" s="6"/>
      <c r="F163" s="6"/>
      <c r="G163" s="6"/>
    </row>
    <row r="164" spans="1:7" x14ac:dyDescent="0.3">
      <c r="A164" s="90" t="s">
        <v>24</v>
      </c>
      <c r="B164" s="75">
        <v>-7.7639813539030547</v>
      </c>
      <c r="C164" s="75">
        <v>-2.646671353903054</v>
      </c>
      <c r="D164" s="75">
        <v>0</v>
      </c>
      <c r="E164" s="6"/>
      <c r="F164" s="6"/>
      <c r="G164" s="6"/>
    </row>
    <row r="165" spans="1:7" x14ac:dyDescent="0.3">
      <c r="A165" s="90" t="s">
        <v>25</v>
      </c>
      <c r="B165" s="75">
        <v>0</v>
      </c>
      <c r="C165" s="75">
        <v>0</v>
      </c>
      <c r="D165" s="75">
        <v>0</v>
      </c>
      <c r="E165" s="6"/>
      <c r="F165" s="6"/>
      <c r="G165" s="6"/>
    </row>
    <row r="166" spans="1:7" x14ac:dyDescent="0.3">
      <c r="A166" s="90" t="s">
        <v>26</v>
      </c>
      <c r="B166" s="75">
        <v>-41.485327665901067</v>
      </c>
      <c r="C166" s="75">
        <v>-35.312197665901067</v>
      </c>
      <c r="D166" s="75">
        <v>-22.965937665901066</v>
      </c>
      <c r="E166" s="6"/>
      <c r="F166" s="6"/>
      <c r="G166" s="6"/>
    </row>
    <row r="167" spans="1:7" x14ac:dyDescent="0.3">
      <c r="A167" s="90" t="s">
        <v>27</v>
      </c>
      <c r="B167" s="75">
        <v>41.185398261614445</v>
      </c>
      <c r="C167" s="75">
        <v>39.557278261614442</v>
      </c>
      <c r="D167" s="75">
        <v>37.92915826161444</v>
      </c>
      <c r="E167" s="6"/>
      <c r="F167" s="6"/>
      <c r="G167" s="6"/>
    </row>
    <row r="168" spans="1:7" x14ac:dyDescent="0.3">
      <c r="A168" s="90" t="s">
        <v>28</v>
      </c>
      <c r="B168" s="75">
        <v>1.9748664205743074</v>
      </c>
      <c r="C168" s="75">
        <v>0.70565642057430744</v>
      </c>
      <c r="D168" s="75">
        <v>0</v>
      </c>
      <c r="E168" s="6"/>
      <c r="F168" s="6"/>
      <c r="G168" s="6"/>
    </row>
    <row r="169" spans="1:7" x14ac:dyDescent="0.3">
      <c r="A169" s="90" t="s">
        <v>29</v>
      </c>
      <c r="B169" s="75">
        <v>33.333804959971182</v>
      </c>
      <c r="C169" s="75">
        <v>32.006784959971185</v>
      </c>
      <c r="D169" s="75">
        <v>30.679764959971187</v>
      </c>
      <c r="E169" s="6"/>
      <c r="F169" s="6"/>
      <c r="G169" s="6"/>
    </row>
    <row r="170" spans="1:7" x14ac:dyDescent="0.3">
      <c r="A170" s="90" t="s">
        <v>30</v>
      </c>
      <c r="B170" s="75">
        <v>-2.3282299382934579</v>
      </c>
      <c r="C170" s="75">
        <v>0</v>
      </c>
      <c r="D170" s="75">
        <v>0</v>
      </c>
      <c r="E170" s="6"/>
      <c r="F170" s="6"/>
      <c r="G170" s="6"/>
    </row>
    <row r="171" spans="1:7" x14ac:dyDescent="0.3">
      <c r="A171" s="90" t="s">
        <v>31</v>
      </c>
      <c r="B171" s="75">
        <v>-55.030667798103217</v>
      </c>
      <c r="C171" s="75">
        <v>-50.124557798103211</v>
      </c>
      <c r="D171" s="75">
        <v>-40.312337798103215</v>
      </c>
      <c r="E171" s="6"/>
      <c r="F171" s="6"/>
      <c r="G171" s="6"/>
    </row>
    <row r="172" spans="1:7" x14ac:dyDescent="0.3">
      <c r="A172" s="90" t="s">
        <v>32</v>
      </c>
      <c r="B172" s="75">
        <v>14.853928090139389</v>
      </c>
      <c r="C172" s="75">
        <v>12.127758090139389</v>
      </c>
      <c r="D172" s="75">
        <v>9.4015880901393896</v>
      </c>
      <c r="E172" s="6"/>
      <c r="F172" s="6"/>
      <c r="G172" s="6"/>
    </row>
    <row r="173" spans="1:7" x14ac:dyDescent="0.3">
      <c r="A173" s="90" t="s">
        <v>33</v>
      </c>
      <c r="B173" s="75">
        <v>0</v>
      </c>
      <c r="C173" s="75">
        <v>0</v>
      </c>
      <c r="D173" s="75">
        <v>0</v>
      </c>
      <c r="E173" s="6"/>
      <c r="F173" s="6"/>
      <c r="G173" s="6"/>
    </row>
    <row r="174" spans="1:7" x14ac:dyDescent="0.3">
      <c r="A174" s="90" t="s">
        <v>34</v>
      </c>
      <c r="B174" s="75">
        <v>11.592344928301095</v>
      </c>
      <c r="C174" s="75">
        <v>9.8341849283010951</v>
      </c>
      <c r="D174" s="75">
        <v>8.0760249283010968</v>
      </c>
      <c r="E174" s="6"/>
      <c r="F174" s="6"/>
      <c r="G174" s="6"/>
    </row>
    <row r="175" spans="1:7" x14ac:dyDescent="0.3">
      <c r="A175" s="90" t="s">
        <v>35</v>
      </c>
      <c r="B175" s="75">
        <v>-14.323106953637003</v>
      </c>
      <c r="C175" s="75">
        <v>-12.283466953637005</v>
      </c>
      <c r="D175" s="75">
        <v>-8.204186953637004</v>
      </c>
      <c r="E175" s="6"/>
      <c r="F175" s="6"/>
      <c r="G175" s="6"/>
    </row>
    <row r="176" spans="1:7" x14ac:dyDescent="0.3">
      <c r="A176" s="90" t="s">
        <v>36</v>
      </c>
      <c r="B176" s="75">
        <v>-17.871925246083975</v>
      </c>
      <c r="C176" s="75">
        <v>-5.4570252460839752</v>
      </c>
      <c r="D176" s="75">
        <v>0</v>
      </c>
      <c r="E176" s="6"/>
      <c r="F176" s="6"/>
      <c r="G176" s="6"/>
    </row>
    <row r="177" spans="1:10" x14ac:dyDescent="0.3">
      <c r="A177" s="90" t="s">
        <v>37</v>
      </c>
      <c r="B177" s="75">
        <v>-4.4524937106132693E-2</v>
      </c>
      <c r="C177" s="75">
        <v>0</v>
      </c>
      <c r="D177" s="75">
        <v>0</v>
      </c>
      <c r="E177" s="6"/>
      <c r="F177" s="6"/>
      <c r="G177" s="6"/>
    </row>
    <row r="178" spans="1:10" x14ac:dyDescent="0.3">
      <c r="A178" s="90" t="s">
        <v>38</v>
      </c>
      <c r="B178" s="75">
        <v>-45.616246277152655</v>
      </c>
      <c r="C178" s="75">
        <v>-40.316296277152659</v>
      </c>
      <c r="D178" s="75">
        <v>-29.716396277152658</v>
      </c>
      <c r="E178" s="6"/>
      <c r="F178" s="6"/>
      <c r="G178" s="6"/>
    </row>
    <row r="179" spans="1:10" x14ac:dyDescent="0.3">
      <c r="A179" s="91" t="s">
        <v>39</v>
      </c>
      <c r="B179" s="134">
        <v>-24.907761964844777</v>
      </c>
      <c r="C179" s="134">
        <v>10.814675922141477</v>
      </c>
      <c r="D179" s="134">
        <v>91.381266101554189</v>
      </c>
      <c r="E179" s="133"/>
      <c r="F179" s="14"/>
      <c r="G179" s="6"/>
    </row>
    <row r="180" spans="1:10" ht="15" customHeight="1" x14ac:dyDescent="0.35">
      <c r="A180" s="146" t="s">
        <v>98</v>
      </c>
      <c r="C180" s="6"/>
      <c r="D180" s="6"/>
      <c r="E180" s="6"/>
      <c r="F180" s="6"/>
      <c r="G180" s="6"/>
    </row>
    <row r="181" spans="1:10" ht="14.5" x14ac:dyDescent="0.35">
      <c r="B181" s="33"/>
      <c r="C181" s="6"/>
      <c r="D181" s="6"/>
      <c r="E181" s="6"/>
      <c r="F181" s="6"/>
      <c r="G181" s="6"/>
      <c r="J181" s="7"/>
    </row>
  </sheetData>
  <mergeCells count="3">
    <mergeCell ref="A3:F3"/>
    <mergeCell ref="A4:F4"/>
    <mergeCell ref="A2:F2"/>
  </mergeCells>
  <phoneticPr fontId="12" type="noConversion"/>
  <pageMargins left="0.7" right="0.7" top="0.75" bottom="0.75" header="0.3" footer="0.3"/>
  <pageSetup paperSize="9" orientation="portrait" r:id="rId1"/>
  <ignoredErrors>
    <ignoredError sqref="C30:D30" calculatedColumn="1"/>
    <ignoredError sqref="C33:D33" numberStoredAsText="1"/>
  </ignoredErrors>
  <tableParts count="7">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6C0B-B2C8-4200-8A5C-EC8B8781C2CD}">
  <sheetPr>
    <tabColor theme="6"/>
  </sheetPr>
  <dimension ref="A1:R77"/>
  <sheetViews>
    <sheetView zoomScale="76" zoomScaleNormal="85" workbookViewId="0"/>
  </sheetViews>
  <sheetFormatPr defaultRowHeight="14" x14ac:dyDescent="0.3"/>
  <cols>
    <col min="1" max="1" width="51.33203125" customWidth="1"/>
    <col min="2" max="6" width="16.58203125" customWidth="1"/>
    <col min="7" max="7" width="17.58203125" customWidth="1"/>
    <col min="8" max="8" width="17.5" customWidth="1"/>
    <col min="9" max="9" width="20.25" customWidth="1"/>
    <col min="10" max="10" width="16" customWidth="1"/>
    <col min="11" max="11" width="12.33203125" customWidth="1"/>
    <col min="12" max="12" width="13.08203125" customWidth="1"/>
  </cols>
  <sheetData>
    <row r="1" spans="1:18" ht="20" x14ac:dyDescent="0.4">
      <c r="A1" s="158" t="s">
        <v>115</v>
      </c>
      <c r="B1" s="20"/>
      <c r="C1" s="20"/>
      <c r="D1" s="20"/>
      <c r="E1" s="20"/>
      <c r="F1" s="20"/>
    </row>
    <row r="2" spans="1:18" x14ac:dyDescent="0.3">
      <c r="A2" s="84" t="str">
        <f>INFO!A2</f>
        <v>VM/HVO 22.9.2025</v>
      </c>
      <c r="B2" s="84"/>
      <c r="C2" s="84"/>
      <c r="D2" s="84"/>
      <c r="E2" s="84"/>
      <c r="F2" s="84"/>
      <c r="G2" s="84"/>
    </row>
    <row r="3" spans="1:18" ht="75" customHeight="1" x14ac:dyDescent="0.35">
      <c r="A3" s="186" t="s">
        <v>112</v>
      </c>
      <c r="B3" s="186"/>
      <c r="C3" s="186"/>
      <c r="D3" s="186"/>
      <c r="E3" s="186"/>
      <c r="F3" s="186"/>
      <c r="G3" s="186"/>
      <c r="H3" s="154"/>
      <c r="I3" s="154"/>
      <c r="J3" s="154"/>
      <c r="K3" s="154"/>
      <c r="L3" s="154"/>
      <c r="M3" s="154"/>
      <c r="N3" s="154"/>
      <c r="O3" s="154"/>
    </row>
    <row r="4" spans="1:18" ht="58" customHeight="1" x14ac:dyDescent="0.35">
      <c r="A4" s="186" t="s">
        <v>68</v>
      </c>
      <c r="B4" s="186"/>
      <c r="C4" s="186"/>
      <c r="D4" s="186"/>
      <c r="E4" s="186"/>
      <c r="F4" s="186"/>
      <c r="G4" s="186"/>
      <c r="H4" s="107"/>
      <c r="I4" s="107"/>
      <c r="J4" s="107"/>
      <c r="K4" s="107"/>
      <c r="L4" s="107"/>
      <c r="M4" s="107"/>
      <c r="N4" s="107"/>
      <c r="O4" s="107"/>
    </row>
    <row r="5" spans="1:18" ht="100.5" customHeight="1" x14ac:dyDescent="0.35">
      <c r="A5" s="186" t="s">
        <v>109</v>
      </c>
      <c r="B5" s="186"/>
      <c r="C5" s="186"/>
      <c r="D5" s="186"/>
      <c r="E5" s="186"/>
      <c r="F5" s="186"/>
      <c r="G5" s="186"/>
      <c r="H5" s="107"/>
      <c r="I5" s="107"/>
      <c r="J5" s="107"/>
      <c r="K5" s="107"/>
      <c r="L5" s="107"/>
      <c r="M5" s="107"/>
      <c r="N5" s="107"/>
      <c r="O5" s="107"/>
    </row>
    <row r="6" spans="1:18" ht="96.65" customHeight="1" x14ac:dyDescent="0.35">
      <c r="A6" s="187" t="s">
        <v>111</v>
      </c>
      <c r="B6" s="187"/>
      <c r="C6" s="187"/>
      <c r="D6" s="187"/>
      <c r="E6" s="187"/>
      <c r="F6" s="187"/>
      <c r="G6" s="187"/>
      <c r="H6" s="147"/>
      <c r="J6" s="147"/>
      <c r="K6" s="147"/>
      <c r="L6" s="147"/>
      <c r="M6" s="147"/>
      <c r="N6" s="147"/>
      <c r="O6" s="147"/>
      <c r="P6" s="147"/>
      <c r="Q6" s="147"/>
      <c r="R6" s="147"/>
    </row>
    <row r="7" spans="1:18" ht="61" customHeight="1" x14ac:dyDescent="0.35">
      <c r="A7" s="187" t="s">
        <v>110</v>
      </c>
      <c r="B7" s="187"/>
      <c r="C7" s="187"/>
      <c r="D7" s="187"/>
      <c r="E7" s="187"/>
      <c r="F7" s="187"/>
      <c r="G7" s="187"/>
      <c r="H7" s="139"/>
      <c r="I7" s="107"/>
      <c r="J7" s="107"/>
      <c r="K7" s="107"/>
      <c r="L7" s="107"/>
      <c r="M7" s="107"/>
      <c r="N7" s="107"/>
      <c r="O7" s="107"/>
      <c r="P7" s="107"/>
      <c r="Q7" s="107"/>
      <c r="R7" s="107"/>
    </row>
    <row r="8" spans="1:18" ht="33" customHeight="1" x14ac:dyDescent="0.3"/>
    <row r="9" spans="1:18" x14ac:dyDescent="0.3">
      <c r="A9" s="56" t="s">
        <v>69</v>
      </c>
      <c r="B9" s="4"/>
      <c r="C9" s="4"/>
      <c r="D9" s="4"/>
      <c r="E9" s="4"/>
      <c r="F9" s="4"/>
      <c r="G9" s="4"/>
    </row>
    <row r="10" spans="1:18" x14ac:dyDescent="0.3">
      <c r="A10" s="148" t="s">
        <v>43</v>
      </c>
      <c r="B10" s="149" t="s">
        <v>11</v>
      </c>
      <c r="C10" s="149" t="s">
        <v>12</v>
      </c>
      <c r="D10" s="149" t="s">
        <v>13</v>
      </c>
      <c r="E10" s="149" t="s">
        <v>14</v>
      </c>
      <c r="F10" s="149" t="s">
        <v>15</v>
      </c>
      <c r="G10" s="149" t="s">
        <v>41</v>
      </c>
    </row>
    <row r="11" spans="1:18" x14ac:dyDescent="0.3">
      <c r="A11" t="s">
        <v>70</v>
      </c>
      <c r="B11" s="116"/>
      <c r="C11" s="77">
        <v>2.53E-2</v>
      </c>
      <c r="D11" s="77">
        <v>0.03</v>
      </c>
      <c r="E11" s="77">
        <v>3.2500000000000001E-2</v>
      </c>
      <c r="F11" s="77">
        <v>2.63E-2</v>
      </c>
      <c r="G11" s="77">
        <v>2.8299999999999999E-2</v>
      </c>
    </row>
    <row r="12" spans="1:18" x14ac:dyDescent="0.3">
      <c r="A12" s="84" t="s">
        <v>71</v>
      </c>
      <c r="B12" s="116"/>
      <c r="C12" s="77">
        <v>1.9199999999999998E-2</v>
      </c>
      <c r="D12" s="77">
        <v>2.2200000000000001E-2</v>
      </c>
      <c r="E12" s="77"/>
      <c r="F12" s="77"/>
      <c r="G12" s="77"/>
    </row>
    <row r="13" spans="1:18" x14ac:dyDescent="0.3">
      <c r="A13" t="s">
        <v>72</v>
      </c>
      <c r="B13" s="116"/>
      <c r="C13" s="77">
        <v>1.2500000000000001E-2</v>
      </c>
      <c r="D13" s="77">
        <v>1.0160000000000001E-2</v>
      </c>
      <c r="E13" s="77">
        <v>9.7600000000000013E-3</v>
      </c>
      <c r="F13" s="77">
        <v>9.8400000000000015E-3</v>
      </c>
      <c r="G13" s="77">
        <v>9.7600000000000013E-3</v>
      </c>
    </row>
    <row r="14" spans="1:18" x14ac:dyDescent="0.3">
      <c r="B14" s="116"/>
      <c r="C14" s="77"/>
      <c r="D14" s="77"/>
      <c r="E14" s="77"/>
      <c r="F14" s="77"/>
      <c r="G14" s="77"/>
    </row>
    <row r="15" spans="1:18" x14ac:dyDescent="0.3">
      <c r="A15" s="114" t="s">
        <v>43</v>
      </c>
      <c r="B15" s="115">
        <v>2023</v>
      </c>
      <c r="C15" s="115" t="s">
        <v>12</v>
      </c>
      <c r="D15" s="115">
        <v>2025</v>
      </c>
      <c r="E15" s="115">
        <v>2026</v>
      </c>
      <c r="F15" s="115">
        <v>2027</v>
      </c>
      <c r="G15" s="115">
        <v>2028</v>
      </c>
    </row>
    <row r="16" spans="1:18" ht="14.5" x14ac:dyDescent="0.35">
      <c r="A16" s="84" t="s">
        <v>73</v>
      </c>
      <c r="B16" s="6">
        <v>23935.162091099755</v>
      </c>
      <c r="C16" s="6">
        <v>24642.646696550004</v>
      </c>
      <c r="D16" s="6">
        <f>D18*(C16/(C16+C17))</f>
        <v>25440.718957492918</v>
      </c>
      <c r="E16" s="6">
        <f>E18*(D16/(D16+D17))</f>
        <v>26152.033790356894</v>
      </c>
      <c r="F16" s="6"/>
      <c r="G16" s="77"/>
      <c r="H16" s="117"/>
      <c r="I16" s="77"/>
      <c r="J16" s="77"/>
    </row>
    <row r="17" spans="1:10" x14ac:dyDescent="0.3">
      <c r="A17" s="84" t="s">
        <v>74</v>
      </c>
      <c r="B17" s="6">
        <v>550.03095975024996</v>
      </c>
      <c r="C17" s="6">
        <v>563.94644644000005</v>
      </c>
      <c r="D17" s="6">
        <f>D18*(C17/(C16+C17))</f>
        <v>582.2103131870773</v>
      </c>
      <c r="E17" s="6">
        <f>E18*(D17/(D16+D17))</f>
        <v>598.48873803459435</v>
      </c>
      <c r="F17" s="6"/>
      <c r="G17" s="77"/>
      <c r="H17" s="77"/>
      <c r="I17" s="77"/>
      <c r="J17" s="118"/>
    </row>
    <row r="18" spans="1:10" x14ac:dyDescent="0.3">
      <c r="A18" s="140" t="s">
        <v>75</v>
      </c>
      <c r="B18" s="14">
        <v>24485.193050850005</v>
      </c>
      <c r="C18" s="14">
        <v>25206.593142990001</v>
      </c>
      <c r="D18" s="14">
        <v>26022.929270679997</v>
      </c>
      <c r="E18" s="14">
        <v>26750.522528391492</v>
      </c>
      <c r="F18" s="14"/>
      <c r="G18" s="77"/>
    </row>
    <row r="19" spans="1:10" ht="14.5" x14ac:dyDescent="0.35">
      <c r="A19" s="119" t="s">
        <v>76</v>
      </c>
      <c r="B19" s="120"/>
      <c r="C19" s="121">
        <f>C18/B18-1</f>
        <v>2.9462707957491618E-2</v>
      </c>
      <c r="D19" s="121">
        <f>D18/C18-1</f>
        <v>3.238581759379966E-2</v>
      </c>
      <c r="E19" s="121">
        <f>E18/D18-1</f>
        <v>2.7959698546745626E-2</v>
      </c>
      <c r="F19" s="121"/>
      <c r="G19" s="121"/>
    </row>
    <row r="21" spans="1:10" ht="14.5" x14ac:dyDescent="0.35">
      <c r="A21" t="s">
        <v>77</v>
      </c>
      <c r="B21" s="6">
        <v>22670.306001888948</v>
      </c>
      <c r="C21" s="6">
        <v>23570.022112589275</v>
      </c>
      <c r="D21" s="6">
        <v>25662.936857000001</v>
      </c>
      <c r="E21" s="6">
        <v>26532.37144963782</v>
      </c>
      <c r="F21" s="6"/>
      <c r="H21" s="54"/>
      <c r="I21" s="138"/>
    </row>
    <row r="22" spans="1:10" x14ac:dyDescent="0.3">
      <c r="A22" t="s">
        <v>78</v>
      </c>
      <c r="B22" s="6">
        <v>498.5457872358237</v>
      </c>
      <c r="C22" s="6">
        <v>513.98590131177775</v>
      </c>
      <c r="D22" s="6">
        <v>589.17754400000001</v>
      </c>
      <c r="E22" s="6">
        <v>606.48003042266203</v>
      </c>
      <c r="F22" s="6"/>
      <c r="I22" s="136"/>
    </row>
    <row r="23" spans="1:10" x14ac:dyDescent="0.3">
      <c r="A23" s="1" t="s">
        <v>79</v>
      </c>
      <c r="B23" s="14">
        <f>B21+B22</f>
        <v>23168.851789124772</v>
      </c>
      <c r="C23" s="14">
        <v>24084.008013901053</v>
      </c>
      <c r="D23" s="14">
        <f>D21+D22</f>
        <v>26252.114400999999</v>
      </c>
      <c r="E23" s="14">
        <f>E21+E22</f>
        <v>27138.851480060483</v>
      </c>
      <c r="F23" s="14"/>
      <c r="G23" s="6"/>
      <c r="I23" s="137"/>
    </row>
    <row r="24" spans="1:10" x14ac:dyDescent="0.3">
      <c r="B24" s="6"/>
      <c r="C24" s="6"/>
      <c r="D24" s="6"/>
      <c r="E24" s="6"/>
      <c r="F24" s="6"/>
      <c r="G24" s="6"/>
    </row>
    <row r="25" spans="1:10" x14ac:dyDescent="0.3">
      <c r="A25" t="s">
        <v>80</v>
      </c>
      <c r="B25" s="6">
        <f t="shared" ref="B25:E26" si="0">B21-B16</f>
        <v>-1264.8560892108071</v>
      </c>
      <c r="C25" s="6">
        <f t="shared" si="0"/>
        <v>-1072.6245839607291</v>
      </c>
      <c r="D25" s="6">
        <f t="shared" si="0"/>
        <v>222.21789950708262</v>
      </c>
      <c r="E25" s="6">
        <f t="shared" si="0"/>
        <v>380.33765928092544</v>
      </c>
      <c r="F25" s="6"/>
      <c r="G25" s="77"/>
    </row>
    <row r="26" spans="1:10" x14ac:dyDescent="0.3">
      <c r="A26" t="s">
        <v>81</v>
      </c>
      <c r="B26" s="6">
        <f t="shared" si="0"/>
        <v>-51.485172514426267</v>
      </c>
      <c r="C26" s="6">
        <f t="shared" si="0"/>
        <v>-49.960545128222293</v>
      </c>
      <c r="D26" s="6">
        <f t="shared" si="0"/>
        <v>6.9672308129227076</v>
      </c>
      <c r="E26" s="6">
        <f t="shared" si="0"/>
        <v>7.9912923880676772</v>
      </c>
      <c r="F26" s="6"/>
      <c r="G26" s="77"/>
    </row>
    <row r="27" spans="1:10" x14ac:dyDescent="0.3">
      <c r="A27" s="1" t="s">
        <v>82</v>
      </c>
      <c r="B27" s="14">
        <f>B25+B26</f>
        <v>-1316.3412617252334</v>
      </c>
      <c r="C27" s="14">
        <f>C25+C26</f>
        <v>-1122.5851290889514</v>
      </c>
      <c r="D27" s="14">
        <f>D25+D26</f>
        <v>229.18513032000533</v>
      </c>
      <c r="E27" s="14">
        <f>E25+E26</f>
        <v>388.32895166899311</v>
      </c>
      <c r="F27" s="14"/>
      <c r="G27" s="77"/>
    </row>
    <row r="28" spans="1:10" x14ac:dyDescent="0.3">
      <c r="B28" s="6"/>
      <c r="C28" s="6"/>
      <c r="D28" s="6"/>
      <c r="E28" s="6"/>
      <c r="F28" s="6"/>
      <c r="G28" s="77"/>
    </row>
    <row r="29" spans="1:10" ht="14.5" x14ac:dyDescent="0.35">
      <c r="A29" s="122" t="s">
        <v>83</v>
      </c>
      <c r="B29" s="122"/>
      <c r="C29" s="123"/>
      <c r="D29" s="122"/>
      <c r="E29" s="124">
        <v>0.95</v>
      </c>
      <c r="F29" s="124">
        <v>0.9</v>
      </c>
      <c r="G29" s="125">
        <v>0.8</v>
      </c>
    </row>
    <row r="30" spans="1:10" x14ac:dyDescent="0.3">
      <c r="A30" t="s">
        <v>84</v>
      </c>
      <c r="D30" s="6">
        <f>-B25*(1+C12)*(1+C13)*(1+D11)*(1+D13)</f>
        <v>1358.0724992076955</v>
      </c>
      <c r="E30" s="6">
        <f>-(C25-B25)*(1+D12)*(1+D13)*(1+E11)*(1+E13)*E29</f>
        <v>-196.59951367208205</v>
      </c>
      <c r="F30" s="6">
        <f>-(D25-C25-D30)*(1+E11)*(1+E13)*(1+F11)*(1+F13)*F29</f>
        <v>61.489494198668957</v>
      </c>
      <c r="G30" s="6">
        <f>-(E25-D25-E30)*(1+F11)*(1+F13)*(1+G11)*(1+G13)*G29</f>
        <v>-305.37935253047203</v>
      </c>
    </row>
    <row r="31" spans="1:10" x14ac:dyDescent="0.3">
      <c r="A31" t="s">
        <v>85</v>
      </c>
      <c r="D31" s="6">
        <f>-B26*(1+C12)*(1+D11)</f>
        <v>54.047898461504353</v>
      </c>
      <c r="E31" s="6">
        <f>-(C26-B26)*(1+D12)*(1+E11)*E29</f>
        <v>-1.5286682967440539</v>
      </c>
      <c r="F31" s="6">
        <f>-(D26-C26-D31)*(1+E11)*(1+F11)*F29</f>
        <v>-2.7465082656473165</v>
      </c>
      <c r="G31" s="6">
        <f>-(E26-D26-E31)*(1+F11)*(1+G11)*G29</f>
        <v>-2.1552071153684103</v>
      </c>
    </row>
    <row r="32" spans="1:10" x14ac:dyDescent="0.3">
      <c r="A32" s="1" t="s">
        <v>86</v>
      </c>
      <c r="B32" s="1"/>
      <c r="C32" s="1"/>
      <c r="D32" s="14">
        <f>D30+D31</f>
        <v>1412.1203976691997</v>
      </c>
      <c r="E32" s="14">
        <f>E30+E31</f>
        <v>-198.12818196882611</v>
      </c>
      <c r="F32" s="14">
        <f>F30+F31</f>
        <v>58.742985933021643</v>
      </c>
      <c r="G32" s="14">
        <f>G30+G31</f>
        <v>-307.53455964584043</v>
      </c>
    </row>
    <row r="33" spans="1:12" x14ac:dyDescent="0.3">
      <c r="D33" s="6"/>
      <c r="E33" s="6"/>
      <c r="F33" s="6"/>
      <c r="G33" s="6"/>
    </row>
    <row r="34" spans="1:12" x14ac:dyDescent="0.3">
      <c r="A34" t="s">
        <v>87</v>
      </c>
      <c r="D34" s="6">
        <f>D30</f>
        <v>1358.0724992076955</v>
      </c>
      <c r="E34" s="6">
        <f>D34*(1+E11)*(1+E13)+E30</f>
        <v>1219.2959099488792</v>
      </c>
      <c r="F34" s="6">
        <f>E34*(1+F11)*(1+F13)+F30</f>
        <v>1325.1663023602282</v>
      </c>
      <c r="G34" s="6">
        <f>F34*(1+G11)*(1+G13)+G30</f>
        <v>1070.5888008316288</v>
      </c>
      <c r="I34" s="6"/>
    </row>
    <row r="35" spans="1:12" x14ac:dyDescent="0.3">
      <c r="A35" t="s">
        <v>88</v>
      </c>
      <c r="D35" s="6">
        <f>D31</f>
        <v>54.047898461504353</v>
      </c>
      <c r="E35" s="6">
        <f>D35*(1+E11)+E31</f>
        <v>54.275786864759191</v>
      </c>
      <c r="F35" s="6">
        <f>E35*(1+F11)+F31</f>
        <v>52.956731793655045</v>
      </c>
      <c r="G35" s="6">
        <f>F35*(1+G11)+G31</f>
        <v>52.300200188047071</v>
      </c>
    </row>
    <row r="36" spans="1:12" x14ac:dyDescent="0.3">
      <c r="A36" s="126" t="s">
        <v>89</v>
      </c>
      <c r="B36" s="126"/>
      <c r="C36" s="126"/>
      <c r="D36" s="127">
        <f>D34+D35</f>
        <v>1412.1203976691997</v>
      </c>
      <c r="E36" s="127">
        <f>E34+E35</f>
        <v>1273.5716968136383</v>
      </c>
      <c r="F36" s="127">
        <f>F34+F35</f>
        <v>1378.1230341538833</v>
      </c>
      <c r="G36" s="127">
        <f>G34+G35</f>
        <v>1122.8890010196758</v>
      </c>
      <c r="J36" s="6"/>
    </row>
    <row r="37" spans="1:12" ht="41.15" customHeight="1" x14ac:dyDescent="0.35">
      <c r="B37" s="14"/>
      <c r="C37" s="14"/>
      <c r="D37" s="14"/>
      <c r="E37" s="14"/>
      <c r="F37" s="54"/>
      <c r="G37" s="54"/>
      <c r="I37" s="14"/>
      <c r="J37" s="14"/>
    </row>
    <row r="38" spans="1:12" x14ac:dyDescent="0.3">
      <c r="A38" s="57" t="s">
        <v>90</v>
      </c>
      <c r="B38" s="4"/>
      <c r="C38" s="4"/>
      <c r="D38" s="4"/>
      <c r="E38" s="4"/>
      <c r="G38" s="56" t="s">
        <v>99</v>
      </c>
      <c r="H38" s="4"/>
      <c r="I38" s="4"/>
    </row>
    <row r="39" spans="1:12" x14ac:dyDescent="0.3">
      <c r="A39" s="55" t="s">
        <v>91</v>
      </c>
      <c r="B39" s="105" t="s">
        <v>92</v>
      </c>
      <c r="C39" s="105" t="s">
        <v>93</v>
      </c>
      <c r="D39" s="105" t="s">
        <v>15</v>
      </c>
      <c r="E39" s="105" t="s">
        <v>41</v>
      </c>
      <c r="F39" s="128"/>
      <c r="G39" s="55" t="s">
        <v>91</v>
      </c>
      <c r="H39" s="105" t="s">
        <v>15</v>
      </c>
      <c r="I39" s="105" t="s">
        <v>41</v>
      </c>
      <c r="K39" s="128"/>
      <c r="L39" s="50"/>
    </row>
    <row r="40" spans="1:12" ht="15.5" x14ac:dyDescent="0.35">
      <c r="A40" s="47" t="s">
        <v>17</v>
      </c>
      <c r="B40" s="155">
        <v>150.72638699935808</v>
      </c>
      <c r="C40" s="47">
        <v>138.65263600480026</v>
      </c>
      <c r="D40" s="6">
        <f t="shared" ref="D40:D61" si="1">H40*F$36</f>
        <v>151.26024965063399</v>
      </c>
      <c r="E40" s="6">
        <f t="shared" ref="E40:E61" si="2">I40*G$36</f>
        <v>123.80286781584566</v>
      </c>
      <c r="F40" s="150"/>
      <c r="G40" s="47" t="s">
        <v>17</v>
      </c>
      <c r="H40" s="53">
        <f>('Rahoitus ilman jk-tarkistusta'!C103+'Rahoitus ilman jk-tarkistusta'!C130)/('Rahoitus ilman jk-tarkistusta'!$C$125+'Rahoitus ilman jk-tarkistusta'!$C$152)</f>
        <v>0.10975816084773753</v>
      </c>
      <c r="I40" s="53">
        <f>('Rahoitus ilman jk-tarkistusta'!D103+'Rahoitus ilman jk-tarkistusta'!D130)/('Rahoitus ilman jk-tarkistusta'!$D$125+'Rahoitus ilman jk-tarkistusta'!$D$152)</f>
        <v>0.11025387879249191</v>
      </c>
      <c r="K40" s="80"/>
      <c r="L40" s="135"/>
    </row>
    <row r="41" spans="1:12" ht="15.5" x14ac:dyDescent="0.35">
      <c r="A41" s="47" t="s">
        <v>18</v>
      </c>
      <c r="B41" s="155">
        <v>64.420150318355397</v>
      </c>
      <c r="C41" s="47">
        <v>59.126301486691609</v>
      </c>
      <c r="D41" s="6">
        <f t="shared" si="1"/>
        <v>64.399735191224408</v>
      </c>
      <c r="E41" s="6">
        <f t="shared" si="2"/>
        <v>52.845866249025534</v>
      </c>
      <c r="F41" s="6"/>
      <c r="G41" s="47" t="s">
        <v>18</v>
      </c>
      <c r="H41" s="53">
        <f>('Rahoitus ilman jk-tarkistusta'!C104+'Rahoitus ilman jk-tarkistusta'!C131)/('Rahoitus ilman jk-tarkistusta'!$C$125+'Rahoitus ilman jk-tarkistusta'!$C$152)</f>
        <v>4.67300332373905E-2</v>
      </c>
      <c r="I41" s="53">
        <f>('Rahoitus ilman jk-tarkistusta'!D104+'Rahoitus ilman jk-tarkistusta'!D131)/('Rahoitus ilman jk-tarkistusta'!$D$125+'Rahoitus ilman jk-tarkistusta'!$D$152)</f>
        <v>4.7062413293778041E-2</v>
      </c>
      <c r="K41" s="80"/>
      <c r="L41" s="135"/>
    </row>
    <row r="42" spans="1:12" ht="15.5" x14ac:dyDescent="0.35">
      <c r="A42" s="47" t="s">
        <v>19</v>
      </c>
      <c r="B42" s="155">
        <v>105.6838164283908</v>
      </c>
      <c r="C42" s="47">
        <v>95.575974567110478</v>
      </c>
      <c r="D42" s="6">
        <f t="shared" si="1"/>
        <v>103.91591090226009</v>
      </c>
      <c r="E42" s="6">
        <f t="shared" si="2"/>
        <v>85.226198388067047</v>
      </c>
      <c r="F42" s="6"/>
      <c r="G42" s="47" t="s">
        <v>19</v>
      </c>
      <c r="H42" s="53">
        <f>('Rahoitus ilman jk-tarkistusta'!C105+'Rahoitus ilman jk-tarkistusta'!C132)/('Rahoitus ilman jk-tarkistusta'!$C$125+'Rahoitus ilman jk-tarkistusta'!$C$152)</f>
        <v>7.5403943136369264E-2</v>
      </c>
      <c r="I42" s="53">
        <f>('Rahoitus ilman jk-tarkistusta'!D105+'Rahoitus ilman jk-tarkistusta'!D132)/('Rahoitus ilman jk-tarkistusta'!$D$125+'Rahoitus ilman jk-tarkistusta'!$D$152)</f>
        <v>7.5899041054525093E-2</v>
      </c>
      <c r="K42" s="80"/>
      <c r="L42" s="135"/>
    </row>
    <row r="43" spans="1:12" ht="15.5" x14ac:dyDescent="0.35">
      <c r="A43" s="47" t="s">
        <v>20</v>
      </c>
      <c r="B43" s="155">
        <v>24.112124821546825</v>
      </c>
      <c r="C43" s="47">
        <v>21.492996106080604</v>
      </c>
      <c r="D43" s="6">
        <f t="shared" si="1"/>
        <v>23.293737134107754</v>
      </c>
      <c r="E43" s="6">
        <f t="shared" si="2"/>
        <v>19.026641475041675</v>
      </c>
      <c r="F43" s="6"/>
      <c r="G43" s="47" t="s">
        <v>20</v>
      </c>
      <c r="H43" s="53">
        <f>('Rahoitus ilman jk-tarkistusta'!C106+'Rahoitus ilman jk-tarkistusta'!C133)/('Rahoitus ilman jk-tarkistusta'!$C$125+'Rahoitus ilman jk-tarkistusta'!$C$152)</f>
        <v>1.6902509106096794E-2</v>
      </c>
      <c r="I43" s="53">
        <f>('Rahoitus ilman jk-tarkistusta'!D106+'Rahoitus ilman jk-tarkistusta'!D133)/('Rahoitus ilman jk-tarkistusta'!$D$125+'Rahoitus ilman jk-tarkistusta'!$D$152)</f>
        <v>1.6944365344895101E-2</v>
      </c>
      <c r="K43" s="80"/>
      <c r="L43" s="135"/>
    </row>
    <row r="44" spans="1:12" ht="15.5" x14ac:dyDescent="0.35">
      <c r="A44" s="47" t="s">
        <v>21</v>
      </c>
      <c r="B44" s="155">
        <v>45.455133276683796</v>
      </c>
      <c r="C44" s="47">
        <v>40.478208968560949</v>
      </c>
      <c r="D44" s="6">
        <f t="shared" si="1"/>
        <v>43.873012672549308</v>
      </c>
      <c r="E44" s="6">
        <f t="shared" si="2"/>
        <v>35.916981464457407</v>
      </c>
      <c r="F44" s="6"/>
      <c r="G44" s="47" t="s">
        <v>21</v>
      </c>
      <c r="H44" s="53">
        <f>('Rahoitus ilman jk-tarkistusta'!C107+'Rahoitus ilman jk-tarkistusta'!C134)/('Rahoitus ilman jk-tarkistusta'!$C$125+'Rahoitus ilman jk-tarkistusta'!$C$152)</f>
        <v>3.1835338054185938E-2</v>
      </c>
      <c r="I44" s="53">
        <f>('Rahoitus ilman jk-tarkistusta'!D107+'Rahoitus ilman jk-tarkistusta'!D134)/('Rahoitus ilman jk-tarkistusta'!$D$125+'Rahoitus ilman jk-tarkistusta'!$D$152)</f>
        <v>3.1986226093444523E-2</v>
      </c>
      <c r="K44" s="80"/>
      <c r="L44" s="135"/>
    </row>
    <row r="45" spans="1:12" ht="15.5" x14ac:dyDescent="0.35">
      <c r="A45" s="47" t="s">
        <v>22</v>
      </c>
      <c r="B45" s="155">
        <v>129.65906148777859</v>
      </c>
      <c r="C45" s="47">
        <v>117.05092794661579</v>
      </c>
      <c r="D45" s="6">
        <f t="shared" si="1"/>
        <v>126.87935166701835</v>
      </c>
      <c r="E45" s="6">
        <f t="shared" si="2"/>
        <v>103.46089042011172</v>
      </c>
      <c r="F45" s="6"/>
      <c r="G45" s="47" t="s">
        <v>22</v>
      </c>
      <c r="H45" s="53">
        <f>('Rahoitus ilman jk-tarkistusta'!C108+'Rahoitus ilman jk-tarkistusta'!C135)/('Rahoitus ilman jk-tarkistusta'!$C$125+'Rahoitus ilman jk-tarkistusta'!$C$152)</f>
        <v>9.2066781065681558E-2</v>
      </c>
      <c r="I45" s="53">
        <f>('Rahoitus ilman jk-tarkistusta'!D108+'Rahoitus ilman jk-tarkistusta'!D135)/('Rahoitus ilman jk-tarkistusta'!$D$125+'Rahoitus ilman jk-tarkistusta'!$D$152)</f>
        <v>9.2138127923740196E-2</v>
      </c>
      <c r="K45" s="80"/>
      <c r="L45" s="135"/>
    </row>
    <row r="46" spans="1:12" ht="15.5" x14ac:dyDescent="0.35">
      <c r="A46" s="47" t="s">
        <v>23</v>
      </c>
      <c r="B46" s="155">
        <v>56.472425060469696</v>
      </c>
      <c r="C46" s="47">
        <v>50.071903862422282</v>
      </c>
      <c r="D46" s="6">
        <f t="shared" si="1"/>
        <v>53.716397021070634</v>
      </c>
      <c r="E46" s="6">
        <f t="shared" si="2"/>
        <v>43.484923623066599</v>
      </c>
      <c r="F46" s="6"/>
      <c r="G46" s="47" t="s">
        <v>23</v>
      </c>
      <c r="H46" s="53">
        <f>('Rahoitus ilman jk-tarkistusta'!C109+'Rahoitus ilman jk-tarkistusta'!C136)/('Rahoitus ilman jk-tarkistusta'!$C$125+'Rahoitus ilman jk-tarkistusta'!$C$152)</f>
        <v>3.8977940060373868E-2</v>
      </c>
      <c r="I46" s="53">
        <f>('Rahoitus ilman jk-tarkistusta'!D109+'Rahoitus ilman jk-tarkistusta'!D136)/('Rahoitus ilman jk-tarkistusta'!$D$125+'Rahoitus ilman jk-tarkistusta'!$D$152)</f>
        <v>3.8725932468461892E-2</v>
      </c>
      <c r="K46" s="80"/>
      <c r="L46" s="135"/>
    </row>
    <row r="47" spans="1:12" ht="15.5" x14ac:dyDescent="0.35">
      <c r="A47" s="47" t="s">
        <v>24</v>
      </c>
      <c r="B47" s="155">
        <v>43.816952303078963</v>
      </c>
      <c r="C47" s="47">
        <v>39.149000796399648</v>
      </c>
      <c r="D47" s="6">
        <f t="shared" si="1"/>
        <v>42.227133835938531</v>
      </c>
      <c r="E47" s="6">
        <f t="shared" si="2"/>
        <v>34.333943797821917</v>
      </c>
      <c r="F47" s="6"/>
      <c r="G47" s="47" t="s">
        <v>24</v>
      </c>
      <c r="H47" s="53">
        <f>('Rahoitus ilman jk-tarkistusta'!C110+'Rahoitus ilman jk-tarkistusta'!C137)/('Rahoitus ilman jk-tarkistusta'!$C$125+'Rahoitus ilman jk-tarkistusta'!$C$152)</f>
        <v>3.0641047852352627E-2</v>
      </c>
      <c r="I47" s="53">
        <f>('Rahoitus ilman jk-tarkistusta'!D110+'Rahoitus ilman jk-tarkistusta'!D137)/('Rahoitus ilman jk-tarkistusta'!$D$125+'Rahoitus ilman jk-tarkistusta'!$D$152)</f>
        <v>3.0576436109574379E-2</v>
      </c>
      <c r="K47" s="80"/>
      <c r="L47" s="135"/>
    </row>
    <row r="48" spans="1:12" ht="15.5" x14ac:dyDescent="0.35">
      <c r="A48" s="47" t="s">
        <v>25</v>
      </c>
      <c r="B48" s="155">
        <v>134.62350755353813</v>
      </c>
      <c r="C48" s="47">
        <v>120.8279678935935</v>
      </c>
      <c r="D48" s="6">
        <f t="shared" si="1"/>
        <v>131.12483835933122</v>
      </c>
      <c r="E48" s="6">
        <f t="shared" si="2"/>
        <v>107.09509554330415</v>
      </c>
      <c r="F48" s="6"/>
      <c r="G48" s="47" t="s">
        <v>25</v>
      </c>
      <c r="H48" s="53">
        <f>('Rahoitus ilman jk-tarkistusta'!C111+'Rahoitus ilman jk-tarkistusta'!C138)/('Rahoitus ilman jk-tarkistusta'!$C$125+'Rahoitus ilman jk-tarkistusta'!$C$152)</f>
        <v>9.5147410724353093E-2</v>
      </c>
      <c r="I48" s="53">
        <f>('Rahoitus ilman jk-tarkistusta'!D111+'Rahoitus ilman jk-tarkistusta'!D138)/('Rahoitus ilman jk-tarkistusta'!$D$125+'Rahoitus ilman jk-tarkistusta'!$D$152)</f>
        <v>9.5374605545207922E-2</v>
      </c>
      <c r="K48" s="80"/>
      <c r="L48" s="135"/>
    </row>
    <row r="49" spans="1:12" ht="15.5" x14ac:dyDescent="0.35">
      <c r="A49" s="47" t="s">
        <v>26</v>
      </c>
      <c r="B49" s="155">
        <v>53.641198810466534</v>
      </c>
      <c r="C49" s="47">
        <v>48.571008369172162</v>
      </c>
      <c r="D49" s="6">
        <f t="shared" si="1"/>
        <v>52.414148933064858</v>
      </c>
      <c r="E49" s="6">
        <f t="shared" si="2"/>
        <v>42.593145810830499</v>
      </c>
      <c r="F49" s="6"/>
      <c r="G49" s="47" t="s">
        <v>26</v>
      </c>
      <c r="H49" s="53">
        <f>('Rahoitus ilman jk-tarkistusta'!C112+'Rahoitus ilman jk-tarkistusta'!C139)/('Rahoitus ilman jk-tarkistusta'!$C$125+'Rahoitus ilman jk-tarkistusta'!$C$152)</f>
        <v>3.8032996789176529E-2</v>
      </c>
      <c r="I49" s="53">
        <f>('Rahoitus ilman jk-tarkistusta'!D112+'Rahoitus ilman jk-tarkistusta'!D139)/('Rahoitus ilman jk-tarkistusta'!$D$125+'Rahoitus ilman jk-tarkistusta'!$D$152)</f>
        <v>3.7931750842828106E-2</v>
      </c>
      <c r="K49" s="80"/>
      <c r="L49" s="135"/>
    </row>
    <row r="50" spans="1:12" ht="15.5" x14ac:dyDescent="0.35">
      <c r="A50" s="47" t="s">
        <v>27</v>
      </c>
      <c r="B50" s="155">
        <v>45.758352379187542</v>
      </c>
      <c r="C50" s="47">
        <v>40.366952952410735</v>
      </c>
      <c r="D50" s="6">
        <f t="shared" si="1"/>
        <v>43.244637312984317</v>
      </c>
      <c r="E50" s="6">
        <f t="shared" si="2"/>
        <v>34.968082318718345</v>
      </c>
      <c r="F50" s="6"/>
      <c r="G50" s="47" t="s">
        <v>27</v>
      </c>
      <c r="H50" s="53">
        <f>('Rahoitus ilman jk-tarkistusta'!C113+'Rahoitus ilman jk-tarkistusta'!C140)/('Rahoitus ilman jk-tarkistusta'!$C$125+'Rahoitus ilman jk-tarkistusta'!$C$152)</f>
        <v>3.1379373424038973E-2</v>
      </c>
      <c r="I50" s="53">
        <f>('Rahoitus ilman jk-tarkistusta'!D113+'Rahoitus ilman jk-tarkistusta'!D140)/('Rahoitus ilman jk-tarkistusta'!$D$125+'Rahoitus ilman jk-tarkistusta'!$D$152)</f>
        <v>3.1141174494508754E-2</v>
      </c>
      <c r="K50" s="80"/>
      <c r="L50" s="135"/>
    </row>
    <row r="51" spans="1:12" ht="15.5" x14ac:dyDescent="0.35">
      <c r="A51" s="47" t="s">
        <v>28</v>
      </c>
      <c r="B51" s="155">
        <v>32.370250764917181</v>
      </c>
      <c r="C51" s="47">
        <v>28.651397592820153</v>
      </c>
      <c r="D51" s="6">
        <f t="shared" si="1"/>
        <v>30.768720418253395</v>
      </c>
      <c r="E51" s="6">
        <f t="shared" si="2"/>
        <v>24.936776080216681</v>
      </c>
      <c r="F51" s="6"/>
      <c r="G51" s="47" t="s">
        <v>28</v>
      </c>
      <c r="H51" s="53">
        <f>('Rahoitus ilman jk-tarkistusta'!C114+'Rahoitus ilman jk-tarkistusta'!C141)/('Rahoitus ilman jk-tarkistusta'!$C$125+'Rahoitus ilman jk-tarkistusta'!$C$152)</f>
        <v>2.2326540995045666E-2</v>
      </c>
      <c r="I51" s="53">
        <f>('Rahoitus ilman jk-tarkistusta'!D114+'Rahoitus ilman jk-tarkistusta'!D141)/('Rahoitus ilman jk-tarkistusta'!$D$125+'Rahoitus ilman jk-tarkistusta'!$D$152)</f>
        <v>2.2207694667569128E-2</v>
      </c>
      <c r="K51" s="80"/>
      <c r="L51" s="135"/>
    </row>
    <row r="52" spans="1:12" ht="15.5" x14ac:dyDescent="0.35">
      <c r="A52" s="47" t="s">
        <v>29</v>
      </c>
      <c r="B52" s="155">
        <v>38.633203664600408</v>
      </c>
      <c r="C52" s="47">
        <v>35.055089848596516</v>
      </c>
      <c r="D52" s="6">
        <f t="shared" si="1"/>
        <v>37.737232627642953</v>
      </c>
      <c r="E52" s="6">
        <f t="shared" si="2"/>
        <v>30.555107896728252</v>
      </c>
      <c r="F52" s="6"/>
      <c r="G52" s="47" t="s">
        <v>29</v>
      </c>
      <c r="H52" s="53">
        <f>('Rahoitus ilman jk-tarkistusta'!C115+'Rahoitus ilman jk-tarkistusta'!C142)/('Rahoitus ilman jk-tarkistusta'!$C$125+'Rahoitus ilman jk-tarkistusta'!$C$152)</f>
        <v>2.7383065003925591E-2</v>
      </c>
      <c r="I52" s="53">
        <f>('Rahoitus ilman jk-tarkistusta'!D115+'Rahoitus ilman jk-tarkistusta'!D142)/('Rahoitus ilman jk-tarkistusta'!$D$125+'Rahoitus ilman jk-tarkistusta'!$D$152)</f>
        <v>2.7211156106241752E-2</v>
      </c>
      <c r="K52" s="80"/>
      <c r="L52" s="135"/>
    </row>
    <row r="53" spans="1:12" ht="15.5" x14ac:dyDescent="0.35">
      <c r="A53" s="47" t="s">
        <v>30</v>
      </c>
      <c r="B53" s="155">
        <v>69.402336061249642</v>
      </c>
      <c r="C53" s="47">
        <v>62.311689424263491</v>
      </c>
      <c r="D53" s="6">
        <f t="shared" si="1"/>
        <v>67.4249356677431</v>
      </c>
      <c r="E53" s="6">
        <f t="shared" si="2"/>
        <v>54.804574201931594</v>
      </c>
      <c r="F53" s="6"/>
      <c r="G53" s="47" t="s">
        <v>30</v>
      </c>
      <c r="H53" s="53">
        <f>('Rahoitus ilman jk-tarkistusta'!C116+'Rahoitus ilman jk-tarkistusta'!C143)/('Rahoitus ilman jk-tarkistusta'!$C$125+'Rahoitus ilman jk-tarkistusta'!$C$152)</f>
        <v>4.892519317706602E-2</v>
      </c>
      <c r="I53" s="53">
        <f>('Rahoitus ilman jk-tarkistusta'!D116+'Rahoitus ilman jk-tarkistusta'!D143)/('Rahoitus ilman jk-tarkistusta'!$D$125+'Rahoitus ilman jk-tarkistusta'!$D$152)</f>
        <v>4.8806760198171435E-2</v>
      </c>
      <c r="K53" s="80"/>
      <c r="L53" s="135"/>
    </row>
    <row r="54" spans="1:12" ht="15.5" x14ac:dyDescent="0.35">
      <c r="A54" s="47" t="s">
        <v>31</v>
      </c>
      <c r="B54" s="155">
        <v>48.186378951567889</v>
      </c>
      <c r="C54" s="47">
        <v>43.71689421818968</v>
      </c>
      <c r="D54" s="6">
        <f t="shared" si="1"/>
        <v>47.231628009033386</v>
      </c>
      <c r="E54" s="6">
        <f t="shared" si="2"/>
        <v>38.305073288704925</v>
      </c>
      <c r="F54" s="6"/>
      <c r="G54" s="47" t="s">
        <v>31</v>
      </c>
      <c r="H54" s="53">
        <f>('Rahoitus ilman jk-tarkistusta'!C117+'Rahoitus ilman jk-tarkistusta'!C144)/('Rahoitus ilman jk-tarkistusta'!$C$125+'Rahoitus ilman jk-tarkistusta'!$C$152)</f>
        <v>3.4272432024207378E-2</v>
      </c>
      <c r="I54" s="53">
        <f>('Rahoitus ilman jk-tarkistusta'!D117+'Rahoitus ilman jk-tarkistusta'!D144)/('Rahoitus ilman jk-tarkistusta'!$D$125+'Rahoitus ilman jk-tarkistusta'!$D$152)</f>
        <v>3.4112965087306726E-2</v>
      </c>
      <c r="K54" s="80"/>
      <c r="L54" s="135"/>
    </row>
    <row r="55" spans="1:12" ht="15.5" x14ac:dyDescent="0.35">
      <c r="A55" s="47" t="s">
        <v>32</v>
      </c>
      <c r="B55" s="155">
        <v>67.366493916868649</v>
      </c>
      <c r="C55" s="47">
        <v>60.682948422606621</v>
      </c>
      <c r="D55" s="6">
        <f t="shared" si="1"/>
        <v>65.466981658754364</v>
      </c>
      <c r="E55" s="6">
        <f t="shared" si="2"/>
        <v>53.234630420317984</v>
      </c>
      <c r="F55" s="6"/>
      <c r="G55" s="47" t="s">
        <v>32</v>
      </c>
      <c r="H55" s="53">
        <f>('Rahoitus ilman jk-tarkistusta'!C118+'Rahoitus ilman jk-tarkistusta'!C145)/('Rahoitus ilman jk-tarkistusta'!$C$125+'Rahoitus ilman jk-tarkistusta'!$C$152)</f>
        <v>4.7504453547537344E-2</v>
      </c>
      <c r="I55" s="53">
        <f>('Rahoitus ilman jk-tarkistusta'!D118+'Rahoitus ilman jk-tarkistusta'!D145)/('Rahoitus ilman jk-tarkistusta'!$D$125+'Rahoitus ilman jk-tarkistusta'!$D$152)</f>
        <v>4.7408631104211146E-2</v>
      </c>
      <c r="K55" s="80"/>
      <c r="L55" s="135"/>
    </row>
    <row r="56" spans="1:12" ht="15.5" x14ac:dyDescent="0.35">
      <c r="A56" s="47" t="s">
        <v>33</v>
      </c>
      <c r="B56" s="155">
        <v>51.823648089008408</v>
      </c>
      <c r="C56" s="47">
        <v>47.514569260872136</v>
      </c>
      <c r="D56" s="6">
        <f t="shared" si="1"/>
        <v>51.164734561250462</v>
      </c>
      <c r="E56" s="6">
        <f t="shared" si="2"/>
        <v>41.46016151859704</v>
      </c>
      <c r="F56" s="6"/>
      <c r="G56" s="47" t="s">
        <v>33</v>
      </c>
      <c r="H56" s="53">
        <f>('Rahoitus ilman jk-tarkistusta'!C119+'Rahoitus ilman jk-tarkistusta'!C146)/('Rahoitus ilman jk-tarkistusta'!$C$125+'Rahoitus ilman jk-tarkistusta'!$C$152)</f>
        <v>3.7126390963099838E-2</v>
      </c>
      <c r="I56" s="53">
        <f>('Rahoitus ilman jk-tarkistusta'!D119+'Rahoitus ilman jk-tarkistusta'!D146)/('Rahoitus ilman jk-tarkistusta'!$D$125+'Rahoitus ilman jk-tarkistusta'!$D$152)</f>
        <v>3.6922760380543221E-2</v>
      </c>
      <c r="K56" s="80"/>
      <c r="L56" s="135"/>
    </row>
    <row r="57" spans="1:12" ht="15.5" x14ac:dyDescent="0.35">
      <c r="A57" s="47" t="s">
        <v>34</v>
      </c>
      <c r="B57" s="155">
        <v>44.538998340834212</v>
      </c>
      <c r="C57" s="47">
        <v>39.909903713070243</v>
      </c>
      <c r="D57" s="6">
        <f t="shared" si="1"/>
        <v>43.025178555148472</v>
      </c>
      <c r="E57" s="6">
        <f t="shared" si="2"/>
        <v>35.012244218145803</v>
      </c>
      <c r="F57" s="6"/>
      <c r="G57" s="47" t="s">
        <v>34</v>
      </c>
      <c r="H57" s="53">
        <f>('Rahoitus ilman jk-tarkistusta'!C120+'Rahoitus ilman jk-tarkistusta'!C147)/('Rahoitus ilman jk-tarkistusta'!$C$125+'Rahoitus ilman jk-tarkistusta'!$C$152)</f>
        <v>3.1220128746751806E-2</v>
      </c>
      <c r="I57" s="53">
        <f>('Rahoitus ilman jk-tarkistusta'!D120+'Rahoitus ilman jk-tarkistusta'!D147)/('Rahoitus ilman jk-tarkistusta'!$D$125+'Rahoitus ilman jk-tarkistusta'!$D$152)</f>
        <v>3.1180503314532242E-2</v>
      </c>
      <c r="K57" s="80"/>
      <c r="L57" s="135"/>
    </row>
    <row r="58" spans="1:12" ht="15.5" x14ac:dyDescent="0.35">
      <c r="A58" s="47" t="s">
        <v>35</v>
      </c>
      <c r="B58" s="155">
        <v>18.815446177832506</v>
      </c>
      <c r="C58" s="47">
        <v>16.759638793629119</v>
      </c>
      <c r="D58" s="6">
        <f t="shared" si="1"/>
        <v>18.087493219178011</v>
      </c>
      <c r="E58" s="6">
        <f t="shared" si="2"/>
        <v>14.707788409549892</v>
      </c>
      <c r="F58" s="6"/>
      <c r="G58" s="47" t="s">
        <v>35</v>
      </c>
      <c r="H58" s="53">
        <f>('Rahoitus ilman jk-tarkistusta'!C121+'Rahoitus ilman jk-tarkistusta'!C148)/('Rahoitus ilman jk-tarkistusta'!$C$125+'Rahoitus ilman jk-tarkistusta'!$C$152)</f>
        <v>1.3124730354922967E-2</v>
      </c>
      <c r="I58" s="53">
        <f>('Rahoitus ilman jk-tarkistusta'!D121+'Rahoitus ilman jk-tarkistusta'!D148)/('Rahoitus ilman jk-tarkistusta'!$D$125+'Rahoitus ilman jk-tarkistusta'!$D$152)</f>
        <v>1.3098167669461548E-2</v>
      </c>
      <c r="K58" s="80"/>
      <c r="L58" s="135"/>
    </row>
    <row r="59" spans="1:12" ht="15.5" x14ac:dyDescent="0.35">
      <c r="A59" s="47" t="s">
        <v>36</v>
      </c>
      <c r="B59" s="155">
        <v>107.94051969442938</v>
      </c>
      <c r="C59" s="47">
        <v>96.891268419591341</v>
      </c>
      <c r="D59" s="6">
        <f t="shared" si="1"/>
        <v>104.78391370529341</v>
      </c>
      <c r="E59" s="6">
        <f t="shared" si="2"/>
        <v>85.357780818236051</v>
      </c>
      <c r="F59" s="6"/>
      <c r="G59" s="47" t="s">
        <v>36</v>
      </c>
      <c r="H59" s="53">
        <f>('Rahoitus ilman jk-tarkistusta'!C122+'Rahoitus ilman jk-tarkistusta'!C149)/('Rahoitus ilman jk-tarkistusta'!$C$125+'Rahoitus ilman jk-tarkistusta'!$C$152)</f>
        <v>7.6033787338607883E-2</v>
      </c>
      <c r="I59" s="53">
        <f>('Rahoitus ilman jk-tarkistusta'!D122+'Rahoitus ilman jk-tarkistusta'!D149)/('Rahoitus ilman jk-tarkistusta'!$D$125+'Rahoitus ilman jk-tarkistusta'!$D$152)</f>
        <v>7.6016223100167646E-2</v>
      </c>
      <c r="K59" s="80"/>
      <c r="L59" s="135"/>
    </row>
    <row r="60" spans="1:12" ht="15.5" x14ac:dyDescent="0.35">
      <c r="A60" s="47" t="s">
        <v>37</v>
      </c>
      <c r="B60" s="155">
        <v>21.792086794540911</v>
      </c>
      <c r="C60" s="47">
        <v>19.488802916792576</v>
      </c>
      <c r="D60" s="6">
        <f t="shared" si="1"/>
        <v>20.866486995409826</v>
      </c>
      <c r="E60" s="6">
        <f t="shared" si="2"/>
        <v>16.906214171009626</v>
      </c>
      <c r="F60" s="6"/>
      <c r="G60" s="47" t="s">
        <v>37</v>
      </c>
      <c r="H60" s="53">
        <f>('Rahoitus ilman jk-tarkistusta'!C123+'Rahoitus ilman jk-tarkistusta'!C150)/('Rahoitus ilman jk-tarkistusta'!$C$125+'Rahoitus ilman jk-tarkistusta'!$C$152)</f>
        <v>1.5141236651792182E-2</v>
      </c>
      <c r="I60" s="53">
        <f>('Rahoitus ilman jk-tarkistusta'!D123+'Rahoitus ilman jk-tarkistusta'!D150)/('Rahoitus ilman jk-tarkistusta'!$D$125+'Rahoitus ilman jk-tarkistusta'!$D$152)</f>
        <v>1.5055997659303271E-2</v>
      </c>
      <c r="K60" s="80"/>
      <c r="L60" s="135"/>
    </row>
    <row r="61" spans="1:12" ht="15.5" x14ac:dyDescent="0.35">
      <c r="A61" s="47" t="s">
        <v>38</v>
      </c>
      <c r="B61" s="155">
        <v>56.881925774496203</v>
      </c>
      <c r="C61" s="47">
        <v>51.225615249348955</v>
      </c>
      <c r="D61" s="6">
        <f t="shared" si="1"/>
        <v>55.216576055992391</v>
      </c>
      <c r="E61" s="6">
        <f t="shared" si="2"/>
        <v>44.854013089947479</v>
      </c>
      <c r="F61" s="6"/>
      <c r="G61" s="47" t="s">
        <v>38</v>
      </c>
      <c r="H61" s="53">
        <f>('Rahoitus ilman jk-tarkistusta'!C124+'Rahoitus ilman jk-tarkistusta'!C151)/('Rahoitus ilman jk-tarkistusta'!$C$125+'Rahoitus ilman jk-tarkistusta'!$C$152)</f>
        <v>4.0066506899286633E-2</v>
      </c>
      <c r="I61" s="53">
        <f>('Rahoitus ilman jk-tarkistusta'!D124+'Rahoitus ilman jk-tarkistusta'!D151)/('Rahoitus ilman jk-tarkistusta'!$D$125+'Rahoitus ilman jk-tarkistusta'!$D$152)</f>
        <v>3.9945188749036048E-2</v>
      </c>
      <c r="K61" s="80"/>
      <c r="L61" s="135"/>
    </row>
    <row r="62" spans="1:12" ht="15.5" x14ac:dyDescent="0.35">
      <c r="A62" s="71" t="s">
        <v>39</v>
      </c>
      <c r="B62" s="156">
        <v>1412.1203976691918</v>
      </c>
      <c r="C62" s="71">
        <v>1273.5716968136308</v>
      </c>
      <c r="D62" s="14">
        <f>SUM(D40:D61)</f>
        <v>1378.1230341538828</v>
      </c>
      <c r="E62" s="14">
        <f>SUM(E40:E61)</f>
        <v>1122.889001019676</v>
      </c>
      <c r="F62" s="14"/>
      <c r="G62" s="71" t="s">
        <v>39</v>
      </c>
      <c r="H62" s="157">
        <f>('Rahoitus ilman jk-tarkistusta'!C125+'Rahoitus ilman jk-tarkistusta'!C152)/('Rahoitus ilman jk-tarkistusta'!$C$125+'Rahoitus ilman jk-tarkistusta'!$C$152)</f>
        <v>1</v>
      </c>
      <c r="I62" s="157">
        <f>('Rahoitus ilman jk-tarkistusta'!D125+'Rahoitus ilman jk-tarkistusta'!D152)/('Rahoitus ilman jk-tarkistusta'!$D$125+'Rahoitus ilman jk-tarkistusta'!$D$152)</f>
        <v>1</v>
      </c>
      <c r="K62" s="80"/>
      <c r="L62" s="135"/>
    </row>
    <row r="63" spans="1:12" ht="14.5" x14ac:dyDescent="0.35">
      <c r="A63" s="73" t="s">
        <v>94</v>
      </c>
      <c r="D63" s="48"/>
      <c r="E63" s="48"/>
      <c r="F63" s="48"/>
      <c r="G63" s="48"/>
      <c r="H63" s="48"/>
      <c r="I63" s="48"/>
      <c r="J63" s="48"/>
    </row>
    <row r="64" spans="1:12" ht="14.5" x14ac:dyDescent="0.35">
      <c r="A64" s="73" t="s">
        <v>95</v>
      </c>
    </row>
    <row r="65" spans="2:14" ht="14.5" x14ac:dyDescent="0.35">
      <c r="C65" s="73"/>
    </row>
    <row r="66" spans="2:14" ht="14.5" x14ac:dyDescent="0.35">
      <c r="C66" s="73"/>
    </row>
    <row r="71" spans="2:14" x14ac:dyDescent="0.3">
      <c r="D71" s="72"/>
      <c r="F71" s="6"/>
      <c r="G71" s="6"/>
      <c r="H71" s="77"/>
      <c r="I71" s="77"/>
      <c r="J71" s="77"/>
      <c r="K71" s="77"/>
      <c r="L71" s="78"/>
      <c r="M71" s="78"/>
      <c r="N71" s="78"/>
    </row>
    <row r="72" spans="2:14" x14ac:dyDescent="0.3">
      <c r="D72" s="72"/>
      <c r="E72" s="8"/>
      <c r="F72" s="8"/>
      <c r="G72" s="8"/>
      <c r="H72" s="77"/>
      <c r="I72" s="77"/>
      <c r="J72" s="77"/>
      <c r="K72" s="77"/>
      <c r="L72" s="78"/>
      <c r="M72" s="78"/>
      <c r="N72" s="78"/>
    </row>
    <row r="73" spans="2:14" x14ac:dyDescent="0.3">
      <c r="D73" s="72"/>
      <c r="F73" s="6"/>
      <c r="G73" s="6"/>
      <c r="H73" s="77"/>
      <c r="I73" s="77"/>
      <c r="J73" s="77"/>
      <c r="K73" s="77"/>
      <c r="L73" s="78"/>
      <c r="M73" s="78"/>
      <c r="N73" s="78"/>
    </row>
    <row r="74" spans="2:14" x14ac:dyDescent="0.3">
      <c r="E74" s="22"/>
      <c r="F74" s="22"/>
      <c r="G74" s="22"/>
      <c r="H74" s="6"/>
    </row>
    <row r="76" spans="2:14" x14ac:dyDescent="0.3">
      <c r="B76" s="6"/>
      <c r="E76" s="6"/>
      <c r="F76" s="6"/>
      <c r="G76" s="6"/>
    </row>
    <row r="77" spans="2:14" x14ac:dyDescent="0.3">
      <c r="D77" s="6"/>
      <c r="E77" s="8"/>
      <c r="F77" s="8"/>
      <c r="G77" s="8"/>
    </row>
  </sheetData>
  <mergeCells count="5">
    <mergeCell ref="A3:G3"/>
    <mergeCell ref="A4:G4"/>
    <mergeCell ref="A5:G5"/>
    <mergeCell ref="A6:G6"/>
    <mergeCell ref="A7:G7"/>
  </mergeCells>
  <phoneticPr fontId="12" type="noConversion"/>
  <conditionalFormatting sqref="B21:F21 D22:F22 B22:C23">
    <cfRule type="cellIs" dxfId="2" priority="2" operator="lessThan">
      <formula>0</formula>
    </cfRule>
  </conditionalFormatting>
  <conditionalFormatting sqref="B11:G19 D23:G23 B24:G36">
    <cfRule type="cellIs" dxfId="1" priority="3" operator="lessThan">
      <formula>0</formula>
    </cfRule>
  </conditionalFormatting>
  <conditionalFormatting sqref="H16:J17">
    <cfRule type="cellIs" dxfId="0" priority="1" operator="lessThan">
      <formula>0</formula>
    </cfRule>
  </conditionalFormatting>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dc3b7a6-a49d-4f6a-a347-ca058eb755c4">
      <Terms xmlns="http://schemas.microsoft.com/office/infopath/2007/PartnerControls"/>
    </lcf76f155ced4ddcb4097134ff3c332f>
    <ViedaanVahvaan xmlns="1dc3b7a6-a49d-4f6a-a347-ca058eb755c4" xsi:nil="true"/>
    <LinkkiVahvaan xmlns="1dc3b7a6-a49d-4f6a-a347-ca058eb755c4">
      <Url xsi:nil="true"/>
      <Description xsi:nil="true"/>
    </LinkkiVahvaan>
    <Tila xmlns="1dc3b7a6-a49d-4f6a-a347-ca058eb755c4" xsi:nil="true"/>
    <TaxCatchAll xmlns="74a43502-4d8a-4b63-9ac3-2af187c4ae8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1CA534937769478A50E85D0254A4A7" ma:contentTypeVersion="13" ma:contentTypeDescription="Create a new document." ma:contentTypeScope="" ma:versionID="67faaef28b2ef0a97941e9c3bdb91e9c">
  <xsd:schema xmlns:xsd="http://www.w3.org/2001/XMLSchema" xmlns:xs="http://www.w3.org/2001/XMLSchema" xmlns:p="http://schemas.microsoft.com/office/2006/metadata/properties" xmlns:ns2="1dc3b7a6-a49d-4f6a-a347-ca058eb755c4" xmlns:ns3="74a43502-4d8a-4b63-9ac3-2af187c4ae83" targetNamespace="http://schemas.microsoft.com/office/2006/metadata/properties" ma:root="true" ma:fieldsID="39f46ef714e8d6c4f585da1974c997dd" ns2:_="" ns3:_="">
    <xsd:import namespace="1dc3b7a6-a49d-4f6a-a347-ca058eb755c4"/>
    <xsd:import namespace="74a43502-4d8a-4b63-9ac3-2af187c4ae83"/>
    <xsd:element name="properties">
      <xsd:complexType>
        <xsd:sequence>
          <xsd:element name="documentManagement">
            <xsd:complexType>
              <xsd:all>
                <xsd:element ref="ns2:Tila" minOccurs="0"/>
                <xsd:element ref="ns2:ViedaanVahvaan" minOccurs="0"/>
                <xsd:element ref="ns2:LinkkiVahvaan" minOccurs="0"/>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b7a6-a49d-4f6a-a347-ca058eb755c4" elementFormDefault="qualified">
    <xsd:import namespace="http://schemas.microsoft.com/office/2006/documentManagement/types"/>
    <xsd:import namespace="http://schemas.microsoft.com/office/infopath/2007/PartnerControls"/>
    <xsd:element name="Tila" ma:index="8" nillable="true" ma:displayName="Tila" ma:format="Dropdown" ma:internalName="Tila">
      <xsd:simpleType>
        <xsd:restriction base="dms:Choice">
          <xsd:enumeration value="Luonnos"/>
          <xsd:enumeration value="Valmis"/>
        </xsd:restriction>
      </xsd:simpleType>
    </xsd:element>
    <xsd:element name="ViedaanVahvaan" ma:index="9" nillable="true" ma:displayName="Viedään Vahvaan" ma:format="Dropdown" ma:internalName="ViedaanVahvaan">
      <xsd:simpleType>
        <xsd:restriction base="dms:Choice">
          <xsd:enumeration value="Ei"/>
          <xsd:enumeration value="Kyllä"/>
          <xsd:enumeration value="EOS"/>
          <xsd:enumeration value="Viety"/>
        </xsd:restriction>
      </xsd:simpleType>
    </xsd:element>
    <xsd:element name="LinkkiVahvaan" ma:index="10" nillable="true" ma:displayName="Linkki Vahvaan" ma:format="Hyperlink" ma:internalName="LinkkiVahvaan">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f74eb33-bc01-4b65-a333-7b16e5d3bc2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43502-4d8a-4b63-9ac3-2af187c4ae8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1d9b046-b8dd-43c1-8b30-93aec8f38fb6}" ma:internalName="TaxCatchAll" ma:showField="CatchAllData" ma:web="74a43502-4d8a-4b63-9ac3-2af187c4ae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0600AA-C7BD-4ED2-B182-9DBF91971456}">
  <ds:schemaRefs>
    <ds:schemaRef ds:uri="http://schemas.microsoft.com/office/2006/metadata/properties"/>
    <ds:schemaRef ds:uri="http://schemas.microsoft.com/office/infopath/2007/PartnerControls"/>
    <ds:schemaRef ds:uri="1dc3b7a6-a49d-4f6a-a347-ca058eb755c4"/>
    <ds:schemaRef ds:uri="74a43502-4d8a-4b63-9ac3-2af187c4ae83"/>
  </ds:schemaRefs>
</ds:datastoreItem>
</file>

<file path=customXml/itemProps2.xml><?xml version="1.0" encoding="utf-8"?>
<ds:datastoreItem xmlns:ds="http://schemas.openxmlformats.org/officeDocument/2006/customXml" ds:itemID="{F1D89236-F420-41C8-A5FC-A04B1D1135DB}">
  <ds:schemaRefs>
    <ds:schemaRef ds:uri="http://schemas.microsoft.com/sharepoint/v3/contenttype/forms"/>
  </ds:schemaRefs>
</ds:datastoreItem>
</file>

<file path=customXml/itemProps3.xml><?xml version="1.0" encoding="utf-8"?>
<ds:datastoreItem xmlns:ds="http://schemas.openxmlformats.org/officeDocument/2006/customXml" ds:itemID="{CAC0679A-87E7-400A-BCEE-1D02BBE89E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b7a6-a49d-4f6a-a347-ca058eb755c4"/>
    <ds:schemaRef ds:uri="74a43502-4d8a-4b63-9ac3-2af187c4a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INFO</vt:lpstr>
      <vt:lpstr>Yhteenveto</vt:lpstr>
      <vt:lpstr>Rahoitus ilman jk-tarkistusta</vt:lpstr>
      <vt:lpstr>Jälkikäteistarkistus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rahoituksen painelaskelma</dc:title>
  <dc:subject/>
  <dc:creator>Valkama Roosa (VM)</dc:creator>
  <cp:keywords/>
  <dc:description/>
  <cp:lastModifiedBy>Valkama Roosa (VM)</cp:lastModifiedBy>
  <cp:revision/>
  <dcterms:created xsi:type="dcterms:W3CDTF">2020-05-15T09:22:39Z</dcterms:created>
  <dcterms:modified xsi:type="dcterms:W3CDTF">2025-09-22T12:30:13Z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0x010100F01CA534937769478A50E85D0254A4A7</vt:lpwstr>
  </property>
  <property fmtid="{D5CDD505-2E9C-101B-9397-08002B2CF9AE}" pid="3" name="MediaServiceImageTags">
    <vt:lpwstr/>
  </property>
</Properties>
</file>