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altion.fi\yhteiset_tiedostot\VM\KAO\Hyvinvointialueiden yleiskatteinen rahoitus\Rahoituslaskelmat\Julkaistut rahoituslaskelmat\JULKAISU 10.10.2023\"/>
    </mc:Choice>
  </mc:AlternateContent>
  <bookViews>
    <workbookView xWindow="0" yWindow="0" windowWidth="28800" windowHeight="13850"/>
  </bookViews>
  <sheets>
    <sheet name="INFO" sheetId="9" r:id="rId1"/>
    <sheet name="Siirtymäkausi 2023-2029" sheetId="23" r:id="rId2"/>
    <sheet name="Siirtyvät sote-kustannukset" sheetId="20" r:id="rId3"/>
    <sheet name="Siirtyvät pela-kustannukset" sheetId="21" r:id="rId4"/>
    <sheet name="SOTE laskennallinen rahoitus" sheetId="25" r:id="rId5"/>
    <sheet name="SOTE lasken. rahoitus yo-lisä" sheetId="13" r:id="rId6"/>
    <sheet name="PELA laskennallinen rahoitus" sheetId="14" r:id="rId7"/>
    <sheet name="Arvio hyten vaikutuksesta" sheetId="24" r:id="rId8"/>
    <sheet name="Määräytymistekijät" sheetId="15" r:id="rId9"/>
    <sheet name="Tarvekertoimet" sheetId="16" r:id="rId10"/>
    <sheet name="Tarvetekijät" sheetId="18" r:id="rId11"/>
    <sheet name="Sektoripainot" sheetId="19"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24" l="1"/>
  <c r="E10" i="24" l="1"/>
  <c r="E11" i="24"/>
  <c r="E12" i="24"/>
  <c r="E13" i="24"/>
  <c r="E14" i="24"/>
  <c r="E15" i="24"/>
  <c r="E16" i="24"/>
  <c r="E17" i="24"/>
  <c r="E18" i="24"/>
  <c r="E19" i="24"/>
  <c r="E20" i="24"/>
  <c r="E21" i="24"/>
  <c r="E22" i="24"/>
  <c r="E23" i="24"/>
  <c r="E24" i="24"/>
  <c r="E25" i="24"/>
  <c r="E26" i="24"/>
  <c r="E27" i="24"/>
  <c r="E28" i="24"/>
  <c r="E29" i="24"/>
  <c r="E30" i="24"/>
  <c r="E9" i="24"/>
  <c r="D10" i="24"/>
  <c r="D11" i="24"/>
  <c r="D12" i="24"/>
  <c r="D13" i="24"/>
  <c r="D14" i="24"/>
  <c r="D15" i="24"/>
  <c r="D16" i="24"/>
  <c r="D17" i="24"/>
  <c r="D18" i="24"/>
  <c r="D19" i="24"/>
  <c r="D20" i="24"/>
  <c r="D21" i="24"/>
  <c r="D22" i="24"/>
  <c r="D23" i="24"/>
  <c r="D24" i="24"/>
  <c r="D25" i="24"/>
  <c r="D26" i="24"/>
  <c r="D27" i="24"/>
  <c r="D28" i="24"/>
  <c r="D29" i="24"/>
  <c r="D30" i="24"/>
  <c r="A2" i="14" l="1"/>
  <c r="A2" i="13"/>
  <c r="A2" i="25"/>
  <c r="A2" i="23"/>
  <c r="A2" i="21"/>
  <c r="A2" i="20"/>
  <c r="C113" i="23" l="1"/>
  <c r="L42" i="25"/>
  <c r="J42" i="25"/>
  <c r="I42" i="25"/>
  <c r="H42" i="25"/>
  <c r="G42" i="25"/>
  <c r="F42" i="25"/>
  <c r="E42" i="25"/>
  <c r="D42" i="25"/>
  <c r="C42" i="25"/>
  <c r="L41" i="25"/>
  <c r="J41" i="25"/>
  <c r="I41" i="25"/>
  <c r="H41" i="25"/>
  <c r="G41" i="25"/>
  <c r="F41" i="25"/>
  <c r="E41" i="25"/>
  <c r="D41" i="25"/>
  <c r="C41" i="25"/>
  <c r="L40" i="25"/>
  <c r="J40" i="25"/>
  <c r="I40" i="25"/>
  <c r="H40" i="25"/>
  <c r="G40" i="25"/>
  <c r="F40" i="25"/>
  <c r="E40" i="25"/>
  <c r="D40" i="25"/>
  <c r="C40" i="25"/>
  <c r="L39" i="25"/>
  <c r="J39" i="25"/>
  <c r="I39" i="25"/>
  <c r="H39" i="25"/>
  <c r="G39" i="25"/>
  <c r="F39" i="25"/>
  <c r="E39" i="25"/>
  <c r="D39" i="25"/>
  <c r="C39" i="25"/>
  <c r="L38" i="25"/>
  <c r="J38" i="25"/>
  <c r="I38" i="25"/>
  <c r="H38" i="25"/>
  <c r="G38" i="25"/>
  <c r="F38" i="25"/>
  <c r="E38" i="25"/>
  <c r="D38" i="25"/>
  <c r="C38" i="25"/>
  <c r="L37" i="25"/>
  <c r="J37" i="25"/>
  <c r="I37" i="25"/>
  <c r="H37" i="25"/>
  <c r="G37" i="25"/>
  <c r="F37" i="25"/>
  <c r="E37" i="25"/>
  <c r="D37" i="25"/>
  <c r="C37" i="25"/>
  <c r="L36" i="25"/>
  <c r="J36" i="25"/>
  <c r="I36" i="25"/>
  <c r="H36" i="25"/>
  <c r="G36" i="25"/>
  <c r="F36" i="25"/>
  <c r="E36" i="25"/>
  <c r="D36" i="25"/>
  <c r="C36" i="25"/>
  <c r="L35" i="25"/>
  <c r="J35" i="25"/>
  <c r="I35" i="25"/>
  <c r="H35" i="25"/>
  <c r="G35" i="25"/>
  <c r="F35" i="25"/>
  <c r="E35" i="25"/>
  <c r="D35" i="25"/>
  <c r="C35" i="25"/>
  <c r="L34" i="25"/>
  <c r="J34" i="25"/>
  <c r="I34" i="25"/>
  <c r="H34" i="25"/>
  <c r="G34" i="25"/>
  <c r="F34" i="25"/>
  <c r="E34" i="25"/>
  <c r="D34" i="25"/>
  <c r="C34" i="25"/>
  <c r="L33" i="25"/>
  <c r="J33" i="25"/>
  <c r="I33" i="25"/>
  <c r="H33" i="25"/>
  <c r="G33" i="25"/>
  <c r="F33" i="25"/>
  <c r="E33" i="25"/>
  <c r="D33" i="25"/>
  <c r="C33" i="25"/>
  <c r="L32" i="25"/>
  <c r="J32" i="25"/>
  <c r="I32" i="25"/>
  <c r="H32" i="25"/>
  <c r="G32" i="25"/>
  <c r="F32" i="25"/>
  <c r="E32" i="25"/>
  <c r="D32" i="25"/>
  <c r="C32" i="25"/>
  <c r="L31" i="25"/>
  <c r="J31" i="25"/>
  <c r="I31" i="25"/>
  <c r="H31" i="25"/>
  <c r="G31" i="25"/>
  <c r="F31" i="25"/>
  <c r="E31" i="25"/>
  <c r="D31" i="25"/>
  <c r="C31" i="25"/>
  <c r="L30" i="25"/>
  <c r="J30" i="25"/>
  <c r="I30" i="25"/>
  <c r="H30" i="25"/>
  <c r="G30" i="25"/>
  <c r="F30" i="25"/>
  <c r="E30" i="25"/>
  <c r="D30" i="25"/>
  <c r="C30" i="25"/>
  <c r="L29" i="25"/>
  <c r="J29" i="25"/>
  <c r="I29" i="25"/>
  <c r="H29" i="25"/>
  <c r="G29" i="25"/>
  <c r="F29" i="25"/>
  <c r="E29" i="25"/>
  <c r="D29" i="25"/>
  <c r="C29" i="25"/>
  <c r="L28" i="25"/>
  <c r="J28" i="25"/>
  <c r="I28" i="25"/>
  <c r="H28" i="25"/>
  <c r="G28" i="25"/>
  <c r="F28" i="25"/>
  <c r="E28" i="25"/>
  <c r="D28" i="25"/>
  <c r="C28" i="25"/>
  <c r="L27" i="25"/>
  <c r="J27" i="25"/>
  <c r="I27" i="25"/>
  <c r="H27" i="25"/>
  <c r="G27" i="25"/>
  <c r="F27" i="25"/>
  <c r="E27" i="25"/>
  <c r="D27" i="25"/>
  <c r="C27" i="25"/>
  <c r="L26" i="25"/>
  <c r="J26" i="25"/>
  <c r="I26" i="25"/>
  <c r="H26" i="25"/>
  <c r="G26" i="25"/>
  <c r="F26" i="25"/>
  <c r="E26" i="25"/>
  <c r="D26" i="25"/>
  <c r="C26" i="25"/>
  <c r="L25" i="25"/>
  <c r="J25" i="25"/>
  <c r="I25" i="25"/>
  <c r="H25" i="25"/>
  <c r="G25" i="25"/>
  <c r="F25" i="25"/>
  <c r="E25" i="25"/>
  <c r="D25" i="25"/>
  <c r="C25" i="25"/>
  <c r="L24" i="25"/>
  <c r="J24" i="25"/>
  <c r="I24" i="25"/>
  <c r="H24" i="25"/>
  <c r="G24" i="25"/>
  <c r="F24" i="25"/>
  <c r="E24" i="25"/>
  <c r="D24" i="25"/>
  <c r="C24" i="25"/>
  <c r="L23" i="25"/>
  <c r="J23" i="25"/>
  <c r="I23" i="25"/>
  <c r="H23" i="25"/>
  <c r="G23" i="25"/>
  <c r="F23" i="25"/>
  <c r="E23" i="25"/>
  <c r="D23" i="25"/>
  <c r="C23" i="25"/>
  <c r="L22" i="25"/>
  <c r="J22" i="25"/>
  <c r="I22" i="25"/>
  <c r="H22" i="25"/>
  <c r="G22" i="25"/>
  <c r="F22" i="25"/>
  <c r="E22" i="25"/>
  <c r="D22" i="25"/>
  <c r="C22" i="25"/>
  <c r="L21" i="25"/>
  <c r="J21" i="25"/>
  <c r="I21" i="25"/>
  <c r="H21" i="25"/>
  <c r="G21" i="25"/>
  <c r="F21" i="25"/>
  <c r="E21" i="25"/>
  <c r="D21" i="25"/>
  <c r="C21" i="25"/>
  <c r="L20" i="25"/>
  <c r="J20" i="25"/>
  <c r="I20" i="25"/>
  <c r="H20" i="25"/>
  <c r="G20" i="25"/>
  <c r="F20" i="25"/>
  <c r="E20" i="25"/>
  <c r="D20" i="25"/>
  <c r="C20" i="25"/>
  <c r="M13" i="25"/>
  <c r="B9" i="25"/>
  <c r="N14" i="13" l="1"/>
  <c r="B9" i="13"/>
  <c r="H33" i="16" l="1"/>
  <c r="I33" i="16"/>
  <c r="J33" i="16"/>
  <c r="H34" i="16"/>
  <c r="G7" i="16" s="1"/>
  <c r="I34" i="16"/>
  <c r="J34" i="16"/>
  <c r="H35" i="16"/>
  <c r="I35" i="16"/>
  <c r="H8" i="16" s="1"/>
  <c r="J35" i="16"/>
  <c r="H36" i="16"/>
  <c r="I36" i="16"/>
  <c r="J36" i="16"/>
  <c r="I9" i="16" s="1"/>
  <c r="M9" i="16" s="1"/>
  <c r="H37" i="16"/>
  <c r="I37" i="16"/>
  <c r="J37" i="16"/>
  <c r="H38" i="16"/>
  <c r="G11" i="16" s="1"/>
  <c r="I38" i="16"/>
  <c r="J38" i="16"/>
  <c r="H39" i="16"/>
  <c r="I39" i="16"/>
  <c r="H12" i="16" s="1"/>
  <c r="J39" i="16"/>
  <c r="H40" i="16"/>
  <c r="I40" i="16"/>
  <c r="J40" i="16"/>
  <c r="I13" i="16" s="1"/>
  <c r="M13" i="16" s="1"/>
  <c r="H41" i="16"/>
  <c r="I41" i="16"/>
  <c r="J41" i="16"/>
  <c r="H42" i="16"/>
  <c r="G15" i="16" s="1"/>
  <c r="I42" i="16"/>
  <c r="J42" i="16"/>
  <c r="H43" i="16"/>
  <c r="I43" i="16"/>
  <c r="H16" i="16" s="1"/>
  <c r="J43" i="16"/>
  <c r="H44" i="16"/>
  <c r="I44" i="16"/>
  <c r="J44" i="16"/>
  <c r="I17" i="16" s="1"/>
  <c r="M17" i="16" s="1"/>
  <c r="H45" i="16"/>
  <c r="I45" i="16"/>
  <c r="J45" i="16"/>
  <c r="H46" i="16"/>
  <c r="G19" i="16" s="1"/>
  <c r="I46" i="16"/>
  <c r="J46" i="16"/>
  <c r="H47" i="16"/>
  <c r="I47" i="16"/>
  <c r="H20" i="16" s="1"/>
  <c r="J47" i="16"/>
  <c r="H48" i="16"/>
  <c r="I48" i="16"/>
  <c r="J48" i="16"/>
  <c r="I21" i="16" s="1"/>
  <c r="M21" i="16" s="1"/>
  <c r="H49" i="16"/>
  <c r="I49" i="16"/>
  <c r="J49" i="16"/>
  <c r="H50" i="16"/>
  <c r="G23" i="16" s="1"/>
  <c r="I50" i="16"/>
  <c r="J50" i="16"/>
  <c r="H51" i="16"/>
  <c r="I51" i="16"/>
  <c r="H24" i="16" s="1"/>
  <c r="J51" i="16"/>
  <c r="H52" i="16"/>
  <c r="I52" i="16"/>
  <c r="J52" i="16"/>
  <c r="I25" i="16" s="1"/>
  <c r="M25" i="16" s="1"/>
  <c r="H53" i="16"/>
  <c r="I53" i="16"/>
  <c r="J53" i="16"/>
  <c r="J32" i="16"/>
  <c r="I32" i="16"/>
  <c r="H32" i="16"/>
  <c r="L6" i="16"/>
  <c r="M7" i="16"/>
  <c r="K9" i="16"/>
  <c r="L10" i="16"/>
  <c r="M11" i="16"/>
  <c r="K13" i="16"/>
  <c r="L14" i="16"/>
  <c r="M15" i="16"/>
  <c r="K17" i="16"/>
  <c r="L18" i="16"/>
  <c r="M19" i="16"/>
  <c r="K21" i="16"/>
  <c r="L22" i="16"/>
  <c r="M23" i="16"/>
  <c r="K25" i="16"/>
  <c r="L26" i="16"/>
  <c r="J27" i="16"/>
  <c r="G6" i="16"/>
  <c r="J6" i="16" s="1"/>
  <c r="N6" i="16" s="1"/>
  <c r="H6" i="16"/>
  <c r="I6" i="16"/>
  <c r="M6" i="16" s="1"/>
  <c r="H7" i="16"/>
  <c r="L7" i="16" s="1"/>
  <c r="I7" i="16"/>
  <c r="G8" i="16"/>
  <c r="K8" i="16" s="1"/>
  <c r="I8" i="16"/>
  <c r="M8" i="16" s="1"/>
  <c r="G9" i="16"/>
  <c r="H9" i="16"/>
  <c r="L9" i="16" s="1"/>
  <c r="G10" i="16"/>
  <c r="J10" i="16" s="1"/>
  <c r="N10" i="16" s="1"/>
  <c r="H10" i="16"/>
  <c r="I10" i="16"/>
  <c r="M10" i="16" s="1"/>
  <c r="H11" i="16"/>
  <c r="L11" i="16" s="1"/>
  <c r="I11" i="16"/>
  <c r="G12" i="16"/>
  <c r="K12" i="16" s="1"/>
  <c r="I12" i="16"/>
  <c r="M12" i="16" s="1"/>
  <c r="G13" i="16"/>
  <c r="J13" i="16" s="1"/>
  <c r="H13" i="16"/>
  <c r="L13" i="16" s="1"/>
  <c r="G14" i="16"/>
  <c r="J14" i="16" s="1"/>
  <c r="N14" i="16" s="1"/>
  <c r="H14" i="16"/>
  <c r="I14" i="16"/>
  <c r="M14" i="16" s="1"/>
  <c r="H15" i="16"/>
  <c r="L15" i="16" s="1"/>
  <c r="I15" i="16"/>
  <c r="G16" i="16"/>
  <c r="K16" i="16" s="1"/>
  <c r="I16" i="16"/>
  <c r="M16" i="16" s="1"/>
  <c r="G17" i="16"/>
  <c r="H17" i="16"/>
  <c r="L17" i="16" s="1"/>
  <c r="G18" i="16"/>
  <c r="J18" i="16" s="1"/>
  <c r="N18" i="16" s="1"/>
  <c r="H18" i="16"/>
  <c r="I18" i="16"/>
  <c r="M18" i="16" s="1"/>
  <c r="H19" i="16"/>
  <c r="L19" i="16" s="1"/>
  <c r="I19" i="16"/>
  <c r="G20" i="16"/>
  <c r="K20" i="16" s="1"/>
  <c r="I20" i="16"/>
  <c r="M20" i="16" s="1"/>
  <c r="G21" i="16"/>
  <c r="H21" i="16"/>
  <c r="L21" i="16" s="1"/>
  <c r="G22" i="16"/>
  <c r="J22" i="16" s="1"/>
  <c r="N22" i="16" s="1"/>
  <c r="H22" i="16"/>
  <c r="I22" i="16"/>
  <c r="M22" i="16" s="1"/>
  <c r="H23" i="16"/>
  <c r="L23" i="16" s="1"/>
  <c r="I23" i="16"/>
  <c r="G24" i="16"/>
  <c r="K24" i="16" s="1"/>
  <c r="I24" i="16"/>
  <c r="M24" i="16" s="1"/>
  <c r="G25" i="16"/>
  <c r="H25" i="16"/>
  <c r="L25" i="16" s="1"/>
  <c r="G26" i="16"/>
  <c r="J26" i="16" s="1"/>
  <c r="N26" i="16" s="1"/>
  <c r="H26" i="16"/>
  <c r="I26" i="16"/>
  <c r="M26" i="16" s="1"/>
  <c r="G27" i="16"/>
  <c r="H27" i="16"/>
  <c r="I27" i="16"/>
  <c r="I5" i="16"/>
  <c r="M5" i="16" s="1"/>
  <c r="H5" i="16"/>
  <c r="L5" i="16" s="1"/>
  <c r="G5" i="16"/>
  <c r="C33" i="15"/>
  <c r="E33" i="15" s="1"/>
  <c r="C34" i="15"/>
  <c r="E34" i="15" s="1"/>
  <c r="C35" i="15"/>
  <c r="L35" i="15" s="1"/>
  <c r="C36" i="15"/>
  <c r="L36" i="15" s="1"/>
  <c r="C37" i="15"/>
  <c r="L37" i="15" s="1"/>
  <c r="C38" i="15"/>
  <c r="L38" i="15" s="1"/>
  <c r="C39" i="15"/>
  <c r="L39" i="15" s="1"/>
  <c r="C40" i="15"/>
  <c r="L40" i="15" s="1"/>
  <c r="C41" i="15"/>
  <c r="E41" i="15" s="1"/>
  <c r="C42" i="15"/>
  <c r="L42" i="15" s="1"/>
  <c r="C43" i="15"/>
  <c r="L43" i="15" s="1"/>
  <c r="C44" i="15"/>
  <c r="L44" i="15" s="1"/>
  <c r="C45" i="15"/>
  <c r="L45" i="15" s="1"/>
  <c r="C46" i="15"/>
  <c r="E46" i="15" s="1"/>
  <c r="C47" i="15"/>
  <c r="L47" i="15" s="1"/>
  <c r="C48" i="15"/>
  <c r="L48" i="15" s="1"/>
  <c r="C49" i="15"/>
  <c r="E49" i="15" s="1"/>
  <c r="C50" i="15"/>
  <c r="E50" i="15" s="1"/>
  <c r="C51" i="15"/>
  <c r="L51" i="15" s="1"/>
  <c r="C52" i="15"/>
  <c r="L52" i="15" s="1"/>
  <c r="C53" i="15"/>
  <c r="L53" i="15" s="1"/>
  <c r="C54" i="15"/>
  <c r="L54" i="15" s="1"/>
  <c r="M54" i="15" s="1"/>
  <c r="C32" i="15"/>
  <c r="E32" i="15" s="1"/>
  <c r="H6" i="15"/>
  <c r="H7" i="15"/>
  <c r="H8" i="15"/>
  <c r="H9" i="15"/>
  <c r="H10" i="15"/>
  <c r="H11" i="15"/>
  <c r="H12" i="15"/>
  <c r="H13" i="15"/>
  <c r="H14" i="15"/>
  <c r="H15" i="15"/>
  <c r="H16" i="15"/>
  <c r="H17" i="15"/>
  <c r="H18" i="15"/>
  <c r="H19" i="15"/>
  <c r="H20" i="15"/>
  <c r="H21" i="15"/>
  <c r="H22" i="15"/>
  <c r="H23" i="15"/>
  <c r="H24" i="15"/>
  <c r="H25" i="15"/>
  <c r="H26" i="15"/>
  <c r="H27" i="15"/>
  <c r="I7" i="15" s="1"/>
  <c r="H5" i="15"/>
  <c r="I5" i="15" s="1"/>
  <c r="I14" i="15" l="1"/>
  <c r="E54" i="15"/>
  <c r="F49" i="15" s="1"/>
  <c r="E48" i="15"/>
  <c r="E38" i="15"/>
  <c r="F38" i="15" s="1"/>
  <c r="M47" i="15"/>
  <c r="M39" i="15"/>
  <c r="M42" i="15"/>
  <c r="M38" i="15"/>
  <c r="M43" i="15"/>
  <c r="F54" i="15"/>
  <c r="I25" i="15"/>
  <c r="I21" i="15"/>
  <c r="I17" i="15"/>
  <c r="I13" i="15"/>
  <c r="I9" i="15"/>
  <c r="I26" i="15"/>
  <c r="I10" i="15"/>
  <c r="E52" i="15"/>
  <c r="F52" i="15" s="1"/>
  <c r="E47" i="15"/>
  <c r="E42" i="15"/>
  <c r="E36" i="15"/>
  <c r="F50" i="15"/>
  <c r="L46" i="15"/>
  <c r="M46" i="15" s="1"/>
  <c r="M35" i="15"/>
  <c r="I22" i="15"/>
  <c r="I6" i="15"/>
  <c r="M53" i="15"/>
  <c r="M45" i="15"/>
  <c r="M37" i="15"/>
  <c r="E51" i="15"/>
  <c r="E40" i="15"/>
  <c r="E35" i="15"/>
  <c r="F35" i="15" s="1"/>
  <c r="L32" i="15"/>
  <c r="M32" i="15" s="1"/>
  <c r="L50" i="15"/>
  <c r="M50" i="15" s="1"/>
  <c r="L34" i="15"/>
  <c r="M34" i="15" s="1"/>
  <c r="M51" i="15"/>
  <c r="E43" i="15"/>
  <c r="F43" i="15" s="1"/>
  <c r="I18" i="15"/>
  <c r="I27" i="15"/>
  <c r="M52" i="15"/>
  <c r="M48" i="15"/>
  <c r="M44" i="15"/>
  <c r="M40" i="15"/>
  <c r="M36" i="15"/>
  <c r="E44" i="15"/>
  <c r="F44" i="15" s="1"/>
  <c r="E39" i="15"/>
  <c r="F39" i="15" s="1"/>
  <c r="F42" i="15"/>
  <c r="L49" i="15"/>
  <c r="M49" i="15" s="1"/>
  <c r="L41" i="15"/>
  <c r="M41" i="15" s="1"/>
  <c r="L33" i="15"/>
  <c r="M33" i="15" s="1"/>
  <c r="I24" i="15"/>
  <c r="I20" i="15"/>
  <c r="I16" i="15"/>
  <c r="I12" i="15"/>
  <c r="I8" i="15"/>
  <c r="F40" i="15"/>
  <c r="F32" i="15"/>
  <c r="I23" i="15"/>
  <c r="I19" i="15"/>
  <c r="I15" i="15"/>
  <c r="I11" i="15"/>
  <c r="E53" i="15"/>
  <c r="F53" i="15" s="1"/>
  <c r="E45" i="15"/>
  <c r="F45" i="15" s="1"/>
  <c r="E37" i="15"/>
  <c r="F37" i="15" s="1"/>
  <c r="F51" i="15"/>
  <c r="F47" i="15"/>
  <c r="K23" i="16"/>
  <c r="J23" i="16"/>
  <c r="N23" i="16" s="1"/>
  <c r="J20" i="16"/>
  <c r="N20" i="16" s="1"/>
  <c r="L20" i="16"/>
  <c r="K19" i="16"/>
  <c r="J19" i="16"/>
  <c r="N19" i="16" s="1"/>
  <c r="L16" i="16"/>
  <c r="L27" i="16" s="1"/>
  <c r="J16" i="16"/>
  <c r="N16" i="16" s="1"/>
  <c r="J12" i="16"/>
  <c r="N12" i="16" s="1"/>
  <c r="L12" i="16"/>
  <c r="K11" i="16"/>
  <c r="J11" i="16"/>
  <c r="N11" i="16" s="1"/>
  <c r="L8" i="16"/>
  <c r="J8" i="16"/>
  <c r="N8" i="16" s="1"/>
  <c r="K7" i="16"/>
  <c r="J7" i="16"/>
  <c r="N7" i="16" s="1"/>
  <c r="J25" i="16"/>
  <c r="N25" i="16" s="1"/>
  <c r="J9" i="16"/>
  <c r="J21" i="16"/>
  <c r="L24" i="16"/>
  <c r="J24" i="16"/>
  <c r="N24" i="16" s="1"/>
  <c r="K15" i="16"/>
  <c r="J15" i="16"/>
  <c r="N15" i="16" s="1"/>
  <c r="J17" i="16"/>
  <c r="K26" i="16"/>
  <c r="K22" i="16"/>
  <c r="K18" i="16"/>
  <c r="K14" i="16"/>
  <c r="K10" i="16"/>
  <c r="K6" i="16"/>
  <c r="M27" i="16"/>
  <c r="Q18" i="16" s="1"/>
  <c r="J5" i="16"/>
  <c r="K5" i="16"/>
  <c r="Q14" i="16"/>
  <c r="Q26" i="16"/>
  <c r="Q9" i="16"/>
  <c r="Q21" i="16"/>
  <c r="Q25" i="16"/>
  <c r="Q12" i="16"/>
  <c r="Q16" i="16"/>
  <c r="Q7" i="16"/>
  <c r="Q11" i="16"/>
  <c r="N21" i="16"/>
  <c r="N17" i="16"/>
  <c r="N13" i="16"/>
  <c r="N9" i="16"/>
  <c r="Q15" i="16"/>
  <c r="N5" i="16"/>
  <c r="F41" i="15" l="1"/>
  <c r="F34" i="15"/>
  <c r="F48" i="15"/>
  <c r="F46" i="15"/>
  <c r="F33" i="15"/>
  <c r="F36" i="15"/>
  <c r="Q19" i="16"/>
  <c r="Q24" i="16"/>
  <c r="Q8" i="16"/>
  <c r="Q17" i="16"/>
  <c r="Q22" i="16"/>
  <c r="Q6" i="16"/>
  <c r="Q10" i="16"/>
  <c r="Q23" i="16"/>
  <c r="Q20" i="16"/>
  <c r="Q5" i="16"/>
  <c r="Q13" i="16"/>
  <c r="K27" i="16"/>
  <c r="O23" i="16"/>
  <c r="O14" i="16"/>
  <c r="O5" i="16"/>
  <c r="P9" i="16"/>
  <c r="P13" i="16"/>
  <c r="P17" i="16"/>
  <c r="P21" i="16"/>
  <c r="P25" i="16"/>
  <c r="P8" i="16"/>
  <c r="P12" i="16"/>
  <c r="P16" i="16"/>
  <c r="P20" i="16"/>
  <c r="P24" i="16"/>
  <c r="P7" i="16"/>
  <c r="P11" i="16"/>
  <c r="P15" i="16"/>
  <c r="P19" i="16"/>
  <c r="P23" i="16"/>
  <c r="P5" i="16"/>
  <c r="P6" i="16"/>
  <c r="P10" i="16"/>
  <c r="P14" i="16"/>
  <c r="P26" i="16"/>
  <c r="P22" i="16"/>
  <c r="P18" i="16"/>
  <c r="N27" i="16"/>
  <c r="O17" i="16" l="1"/>
  <c r="O11" i="16"/>
  <c r="O22" i="16"/>
  <c r="O21" i="16"/>
  <c r="O20" i="16"/>
  <c r="O15" i="16"/>
  <c r="O26" i="16"/>
  <c r="O16" i="16"/>
  <c r="O6" i="16"/>
  <c r="O10" i="16"/>
  <c r="O8" i="16"/>
  <c r="O9" i="16"/>
  <c r="O18" i="16"/>
  <c r="O24" i="16"/>
  <c r="O12" i="16"/>
  <c r="O13" i="16"/>
  <c r="O19" i="16"/>
  <c r="O7" i="16"/>
  <c r="O25" i="16"/>
  <c r="R15" i="16"/>
  <c r="R22" i="16"/>
  <c r="R6" i="16"/>
  <c r="R21" i="16"/>
  <c r="R13" i="16"/>
  <c r="R24" i="16"/>
  <c r="R8" i="16"/>
  <c r="R11" i="16"/>
  <c r="R18" i="16"/>
  <c r="R20" i="16"/>
  <c r="R23" i="16"/>
  <c r="R7" i="16"/>
  <c r="R14" i="16"/>
  <c r="R25" i="16"/>
  <c r="R17" i="16"/>
  <c r="R9" i="16"/>
  <c r="R16" i="16"/>
  <c r="R19" i="16"/>
  <c r="R26" i="16"/>
  <c r="R10" i="16"/>
  <c r="R5" i="16"/>
  <c r="R12" i="16"/>
  <c r="L22" i="13" l="1"/>
  <c r="L23" i="13"/>
  <c r="L24" i="13"/>
  <c r="L25" i="13"/>
  <c r="L26" i="13"/>
  <c r="L27" i="13"/>
  <c r="L28" i="13"/>
  <c r="L29" i="13"/>
  <c r="L30" i="13"/>
  <c r="L31" i="13"/>
  <c r="L32" i="13"/>
  <c r="L33" i="13"/>
  <c r="L34" i="13"/>
  <c r="L35" i="13"/>
  <c r="L36" i="13"/>
  <c r="L37" i="13"/>
  <c r="L38" i="13"/>
  <c r="L39" i="13"/>
  <c r="L40" i="13"/>
  <c r="L41" i="13"/>
  <c r="L42" i="13"/>
  <c r="L43" i="13"/>
  <c r="L44" i="13"/>
  <c r="C10" i="24" l="1"/>
  <c r="C11" i="24"/>
  <c r="C12" i="24"/>
  <c r="C13" i="24"/>
  <c r="C14" i="24"/>
  <c r="C15" i="24"/>
  <c r="C16" i="24"/>
  <c r="C17" i="24"/>
  <c r="C18" i="24"/>
  <c r="C19" i="24"/>
  <c r="C20" i="24"/>
  <c r="C21" i="24"/>
  <c r="C22" i="24"/>
  <c r="C23" i="24"/>
  <c r="C24" i="24"/>
  <c r="C25" i="24"/>
  <c r="C26" i="24"/>
  <c r="C27" i="24"/>
  <c r="C28" i="24"/>
  <c r="C29" i="24"/>
  <c r="C30" i="24"/>
  <c r="C31" i="24"/>
  <c r="C9" i="24"/>
  <c r="D9" i="24"/>
  <c r="F9" i="24" s="1"/>
  <c r="F16" i="24"/>
  <c r="F17" i="24"/>
  <c r="F21" i="24"/>
  <c r="F23" i="24"/>
  <c r="F25" i="24"/>
  <c r="C38" i="23"/>
  <c r="C39" i="23"/>
  <c r="C40" i="23"/>
  <c r="C41" i="23"/>
  <c r="C42" i="23"/>
  <c r="C43" i="23"/>
  <c r="C44" i="23"/>
  <c r="C45" i="23"/>
  <c r="C46" i="23"/>
  <c r="C47" i="23"/>
  <c r="C48" i="23"/>
  <c r="C49" i="23"/>
  <c r="C50" i="23"/>
  <c r="C51" i="23"/>
  <c r="C52" i="23"/>
  <c r="C53" i="23"/>
  <c r="C54" i="23"/>
  <c r="C55" i="23"/>
  <c r="C56" i="23"/>
  <c r="C57" i="23"/>
  <c r="C58" i="23"/>
  <c r="C59" i="23"/>
  <c r="C37" i="23"/>
  <c r="B8" i="14"/>
  <c r="C9" i="13"/>
  <c r="F28" i="24" l="1"/>
  <c r="F26" i="24"/>
  <c r="F24" i="24"/>
  <c r="F12" i="24"/>
  <c r="F10" i="24"/>
  <c r="F18" i="24"/>
  <c r="F13" i="24"/>
  <c r="F29" i="24"/>
  <c r="F20" i="24"/>
  <c r="F15" i="24"/>
  <c r="F30" i="24"/>
  <c r="F27" i="24"/>
  <c r="F22" i="24"/>
  <c r="F19" i="24"/>
  <c r="F14" i="24"/>
  <c r="F11" i="24"/>
  <c r="F32" i="24" l="1"/>
  <c r="G14" i="24" s="1"/>
  <c r="F31" i="24"/>
  <c r="G31" i="24" s="1"/>
  <c r="G30" i="24" l="1"/>
  <c r="G24" i="24"/>
  <c r="G17" i="24"/>
  <c r="G11" i="24"/>
  <c r="G23" i="24"/>
  <c r="G12" i="24"/>
  <c r="G29" i="24"/>
  <c r="G22" i="24"/>
  <c r="G16" i="24"/>
  <c r="G10" i="24"/>
  <c r="G20" i="24"/>
  <c r="G9" i="24"/>
  <c r="G27" i="24"/>
  <c r="G21" i="24"/>
  <c r="G15" i="24"/>
  <c r="G28" i="24"/>
  <c r="G18" i="24"/>
  <c r="G26" i="24"/>
  <c r="G19" i="24"/>
  <c r="G13" i="24"/>
  <c r="G25" i="24"/>
  <c r="C168" i="23"/>
  <c r="F301" i="21" l="1"/>
  <c r="F300" i="21"/>
  <c r="F299" i="21"/>
  <c r="F298" i="21"/>
  <c r="F297" i="21"/>
  <c r="F296" i="21"/>
  <c r="F295" i="21"/>
  <c r="F294" i="21"/>
  <c r="F293" i="21"/>
  <c r="F292" i="21"/>
  <c r="F291" i="21"/>
  <c r="F290" i="21"/>
  <c r="F289" i="21"/>
  <c r="F288" i="21"/>
  <c r="F287" i="21"/>
  <c r="F286" i="21"/>
  <c r="F285" i="21"/>
  <c r="F284" i="21"/>
  <c r="F283" i="21"/>
  <c r="F282" i="21"/>
  <c r="F281" i="21"/>
  <c r="F280" i="21"/>
  <c r="F279" i="21"/>
  <c r="F278" i="21"/>
  <c r="F277" i="21"/>
  <c r="F276" i="21"/>
  <c r="F275" i="21"/>
  <c r="F274" i="21"/>
  <c r="F273" i="21"/>
  <c r="F272" i="21"/>
  <c r="F271" i="21"/>
  <c r="F270" i="21"/>
  <c r="F269" i="21"/>
  <c r="F268" i="21"/>
  <c r="F267" i="21"/>
  <c r="F266" i="21"/>
  <c r="F265" i="21"/>
  <c r="F264" i="21"/>
  <c r="F263" i="21"/>
  <c r="F262" i="21"/>
  <c r="F261" i="21"/>
  <c r="F260" i="21"/>
  <c r="F259" i="21"/>
  <c r="F258" i="21"/>
  <c r="F257" i="21"/>
  <c r="F256" i="21"/>
  <c r="F255" i="21"/>
  <c r="F254" i="21"/>
  <c r="F253" i="21"/>
  <c r="F252" i="21"/>
  <c r="F251" i="21"/>
  <c r="F250" i="21"/>
  <c r="F249" i="21"/>
  <c r="F248" i="21"/>
  <c r="F247" i="21"/>
  <c r="F246" i="21"/>
  <c r="F245" i="21"/>
  <c r="F244" i="21"/>
  <c r="F243" i="21"/>
  <c r="F242" i="21"/>
  <c r="F241" i="21"/>
  <c r="F240" i="21"/>
  <c r="F239" i="21"/>
  <c r="F238" i="21"/>
  <c r="F237" i="21"/>
  <c r="F236" i="21"/>
  <c r="F235" i="21"/>
  <c r="F234" i="21"/>
  <c r="F233" i="21"/>
  <c r="F232" i="21"/>
  <c r="F231" i="21"/>
  <c r="F230" i="21"/>
  <c r="F229" i="21"/>
  <c r="F228" i="21"/>
  <c r="F227" i="21"/>
  <c r="F226" i="21"/>
  <c r="F225" i="21"/>
  <c r="F224" i="21"/>
  <c r="F223" i="21"/>
  <c r="F222" i="21"/>
  <c r="F221" i="21"/>
  <c r="F220" i="21"/>
  <c r="F219" i="21"/>
  <c r="F218" i="21"/>
  <c r="F217" i="21"/>
  <c r="F216" i="21"/>
  <c r="F215" i="21"/>
  <c r="F214" i="21"/>
  <c r="F213" i="21"/>
  <c r="F212" i="21"/>
  <c r="F211" i="21"/>
  <c r="F210" i="21"/>
  <c r="F209" i="21"/>
  <c r="F208" i="21"/>
  <c r="F207" i="21"/>
  <c r="F206" i="21"/>
  <c r="F205" i="21"/>
  <c r="F204" i="21"/>
  <c r="F203" i="21"/>
  <c r="F202" i="21"/>
  <c r="F201" i="21"/>
  <c r="F200" i="21"/>
  <c r="F199" i="21"/>
  <c r="F198" i="21"/>
  <c r="F197" i="21"/>
  <c r="F196" i="21"/>
  <c r="F195" i="21"/>
  <c r="F194" i="21"/>
  <c r="F193" i="21"/>
  <c r="F192" i="21"/>
  <c r="F191" i="21"/>
  <c r="F190" i="21"/>
  <c r="F189" i="21"/>
  <c r="F188" i="21"/>
  <c r="F187" i="21"/>
  <c r="F186" i="21"/>
  <c r="F185" i="21"/>
  <c r="F184" i="21"/>
  <c r="F183" i="21"/>
  <c r="F182" i="21"/>
  <c r="F181" i="21"/>
  <c r="F180" i="21"/>
  <c r="F179" i="21"/>
  <c r="F178" i="21"/>
  <c r="F177" i="21"/>
  <c r="F176" i="21"/>
  <c r="F175" i="21"/>
  <c r="F174" i="21"/>
  <c r="F173" i="21"/>
  <c r="F172" i="21"/>
  <c r="F171" i="21"/>
  <c r="F170" i="21"/>
  <c r="F169" i="21"/>
  <c r="F168" i="21"/>
  <c r="F167" i="21"/>
  <c r="F166" i="21"/>
  <c r="F165" i="21"/>
  <c r="F164" i="21"/>
  <c r="F163" i="21"/>
  <c r="F162" i="21"/>
  <c r="F161" i="21"/>
  <c r="F160" i="21"/>
  <c r="F159" i="21"/>
  <c r="F158" i="21"/>
  <c r="F157" i="21"/>
  <c r="F156" i="21"/>
  <c r="F155" i="21"/>
  <c r="F154" i="21"/>
  <c r="F153" i="21"/>
  <c r="F152" i="21"/>
  <c r="F151" i="21"/>
  <c r="F150" i="21"/>
  <c r="F149" i="21"/>
  <c r="F148" i="21"/>
  <c r="F147" i="21"/>
  <c r="F146" i="21"/>
  <c r="F145" i="21"/>
  <c r="F144" i="21"/>
  <c r="F143" i="21"/>
  <c r="F142" i="21"/>
  <c r="F141" i="21"/>
  <c r="F140" i="21"/>
  <c r="F139" i="21"/>
  <c r="F138" i="21"/>
  <c r="F137" i="21"/>
  <c r="F136" i="21"/>
  <c r="F135" i="21"/>
  <c r="F134" i="21"/>
  <c r="F133" i="21"/>
  <c r="F132" i="21"/>
  <c r="F131" i="21"/>
  <c r="F130" i="21"/>
  <c r="F129" i="21"/>
  <c r="F128" i="21"/>
  <c r="F127" i="21"/>
  <c r="F126" i="21"/>
  <c r="F125" i="21"/>
  <c r="F124" i="21"/>
  <c r="F123" i="21"/>
  <c r="F122" i="21"/>
  <c r="F121" i="21"/>
  <c r="F120" i="21"/>
  <c r="F119" i="21"/>
  <c r="F118" i="21"/>
  <c r="F117" i="21"/>
  <c r="F116" i="21"/>
  <c r="F115" i="21"/>
  <c r="F114" i="21"/>
  <c r="F113" i="21"/>
  <c r="F112" i="21"/>
  <c r="F111" i="21"/>
  <c r="F110" i="21"/>
  <c r="F109" i="21"/>
  <c r="F108" i="21"/>
  <c r="F107" i="21"/>
  <c r="F106" i="21"/>
  <c r="F105" i="21"/>
  <c r="F104" i="21"/>
  <c r="F103" i="21"/>
  <c r="F102" i="21"/>
  <c r="F101" i="21"/>
  <c r="F100" i="21"/>
  <c r="F99" i="21"/>
  <c r="F98" i="21"/>
  <c r="F97" i="21"/>
  <c r="F96" i="21"/>
  <c r="F95" i="21"/>
  <c r="F94" i="21"/>
  <c r="F93" i="21"/>
  <c r="F92" i="21"/>
  <c r="F91" i="21"/>
  <c r="F90" i="21"/>
  <c r="F89" i="21"/>
  <c r="F88" i="21"/>
  <c r="F87" i="21"/>
  <c r="F86" i="21"/>
  <c r="F85" i="21"/>
  <c r="F84" i="21"/>
  <c r="F83" i="21"/>
  <c r="F82" i="21"/>
  <c r="F81" i="21"/>
  <c r="F80" i="21"/>
  <c r="F79" i="21"/>
  <c r="F78" i="21"/>
  <c r="F77" i="21"/>
  <c r="F76" i="21"/>
  <c r="F75" i="21"/>
  <c r="F74" i="21"/>
  <c r="F73" i="21"/>
  <c r="F72" i="21"/>
  <c r="F71" i="21"/>
  <c r="F70" i="21"/>
  <c r="F69" i="21"/>
  <c r="F68" i="21"/>
  <c r="F67" i="21"/>
  <c r="F66" i="21"/>
  <c r="F65" i="21"/>
  <c r="F64" i="21"/>
  <c r="F63" i="21"/>
  <c r="F62" i="21"/>
  <c r="F61" i="21"/>
  <c r="F60" i="21"/>
  <c r="F59" i="21"/>
  <c r="F58" i="21"/>
  <c r="F57" i="21"/>
  <c r="F56" i="21"/>
  <c r="F55" i="21"/>
  <c r="F54" i="21"/>
  <c r="F53" i="21"/>
  <c r="F52" i="21"/>
  <c r="F51" i="21"/>
  <c r="F50" i="21"/>
  <c r="F49" i="21"/>
  <c r="F48" i="21"/>
  <c r="F47" i="21"/>
  <c r="F46" i="21"/>
  <c r="F45" i="21"/>
  <c r="F44" i="21"/>
  <c r="F43" i="21"/>
  <c r="F42" i="21"/>
  <c r="F41" i="21"/>
  <c r="F40" i="21"/>
  <c r="F39" i="21"/>
  <c r="F38" i="21"/>
  <c r="F37" i="21"/>
  <c r="F36" i="21"/>
  <c r="F35" i="21"/>
  <c r="F34" i="21"/>
  <c r="F33" i="21"/>
  <c r="F32" i="21"/>
  <c r="F31" i="21"/>
  <c r="F30" i="21"/>
  <c r="F29" i="21"/>
  <c r="F28" i="21"/>
  <c r="F27" i="21"/>
  <c r="F26" i="21"/>
  <c r="F25" i="21"/>
  <c r="F24" i="21"/>
  <c r="F23" i="21"/>
  <c r="F22" i="21"/>
  <c r="F21" i="21"/>
  <c r="F20" i="21"/>
  <c r="F19" i="21"/>
  <c r="F18" i="21"/>
  <c r="F17" i="21"/>
  <c r="F16" i="21"/>
  <c r="F15" i="21"/>
  <c r="F14" i="21"/>
  <c r="F13" i="21"/>
  <c r="F12" i="21"/>
  <c r="F11" i="21"/>
  <c r="F10" i="21"/>
  <c r="F9" i="21"/>
  <c r="E8" i="21"/>
  <c r="D8" i="21"/>
  <c r="F8" i="21" l="1"/>
  <c r="G94" i="21" s="1"/>
  <c r="H94" i="21" s="1"/>
  <c r="G281" i="21" l="1"/>
  <c r="H281" i="21" s="1"/>
  <c r="G261" i="21"/>
  <c r="H261" i="21" s="1"/>
  <c r="G241" i="21"/>
  <c r="H241" i="21" s="1"/>
  <c r="G217" i="21"/>
  <c r="H217" i="21" s="1"/>
  <c r="G197" i="21"/>
  <c r="H197" i="21" s="1"/>
  <c r="G177" i="21"/>
  <c r="H177" i="21" s="1"/>
  <c r="G153" i="21"/>
  <c r="H153" i="21" s="1"/>
  <c r="G292" i="21"/>
  <c r="H292" i="21" s="1"/>
  <c r="G202" i="21"/>
  <c r="H202" i="21" s="1"/>
  <c r="G112" i="21"/>
  <c r="H112" i="21" s="1"/>
  <c r="G80" i="21"/>
  <c r="H80" i="21" s="1"/>
  <c r="G48" i="21"/>
  <c r="H48" i="21" s="1"/>
  <c r="G230" i="21"/>
  <c r="H230" i="21" s="1"/>
  <c r="G186" i="21"/>
  <c r="H186" i="21" s="1"/>
  <c r="G109" i="21"/>
  <c r="H109" i="21" s="1"/>
  <c r="G77" i="21"/>
  <c r="H77" i="21" s="1"/>
  <c r="G45" i="21"/>
  <c r="H45" i="21" s="1"/>
  <c r="G182" i="21"/>
  <c r="H182" i="21" s="1"/>
  <c r="G190" i="21"/>
  <c r="H190" i="21" s="1"/>
  <c r="G46" i="21"/>
  <c r="H46" i="21" s="1"/>
  <c r="G118" i="21"/>
  <c r="H118" i="21" s="1"/>
  <c r="G78" i="21"/>
  <c r="H78" i="21" s="1"/>
  <c r="G297" i="21"/>
  <c r="H297" i="21" s="1"/>
  <c r="G277" i="21"/>
  <c r="H277" i="21" s="1"/>
  <c r="G257" i="21"/>
  <c r="H257" i="21" s="1"/>
  <c r="G233" i="21"/>
  <c r="H233" i="21" s="1"/>
  <c r="G213" i="21"/>
  <c r="H213" i="21" s="1"/>
  <c r="G193" i="21"/>
  <c r="H193" i="21" s="1"/>
  <c r="G169" i="21"/>
  <c r="H169" i="21" s="1"/>
  <c r="G149" i="21"/>
  <c r="H149" i="21" s="1"/>
  <c r="G170" i="21"/>
  <c r="H170" i="21" s="1"/>
  <c r="G76" i="21"/>
  <c r="H76" i="21" s="1"/>
  <c r="G198" i="21"/>
  <c r="H198" i="21" s="1"/>
  <c r="G154" i="21"/>
  <c r="H154" i="21" s="1"/>
  <c r="G73" i="21"/>
  <c r="H73" i="21" s="1"/>
  <c r="G150" i="21"/>
  <c r="H150" i="21" s="1"/>
  <c r="G174" i="21"/>
  <c r="H174" i="21" s="1"/>
  <c r="G114" i="21"/>
  <c r="H114" i="21" s="1"/>
  <c r="G293" i="21"/>
  <c r="H293" i="21" s="1"/>
  <c r="G249" i="21"/>
  <c r="H249" i="21" s="1"/>
  <c r="G209" i="21"/>
  <c r="H209" i="21" s="1"/>
  <c r="G165" i="21"/>
  <c r="H165" i="21" s="1"/>
  <c r="G145" i="21"/>
  <c r="H145" i="21" s="1"/>
  <c r="G280" i="21"/>
  <c r="H280" i="21" s="1"/>
  <c r="G128" i="21"/>
  <c r="H128" i="21" s="1"/>
  <c r="G96" i="21"/>
  <c r="H96" i="21" s="1"/>
  <c r="G64" i="21"/>
  <c r="H64" i="21" s="1"/>
  <c r="G32" i="21"/>
  <c r="H32" i="21" s="1"/>
  <c r="G288" i="21"/>
  <c r="H288" i="21" s="1"/>
  <c r="G125" i="21"/>
  <c r="H125" i="21" s="1"/>
  <c r="G93" i="21"/>
  <c r="H93" i="21" s="1"/>
  <c r="G61" i="21"/>
  <c r="H61" i="21" s="1"/>
  <c r="G284" i="21"/>
  <c r="H284" i="21" s="1"/>
  <c r="G254" i="21"/>
  <c r="H254" i="21" s="1"/>
  <c r="G82" i="21"/>
  <c r="H82" i="21" s="1"/>
  <c r="G142" i="21"/>
  <c r="H142" i="21" s="1"/>
  <c r="G98" i="21"/>
  <c r="H98" i="21" s="1"/>
  <c r="G50" i="21"/>
  <c r="H50" i="21" s="1"/>
  <c r="G108" i="21"/>
  <c r="H108" i="21" s="1"/>
  <c r="G44" i="21"/>
  <c r="H44" i="21" s="1"/>
  <c r="G105" i="21"/>
  <c r="H105" i="21" s="1"/>
  <c r="G41" i="21"/>
  <c r="H41" i="21" s="1"/>
  <c r="G42" i="21"/>
  <c r="H42" i="21" s="1"/>
  <c r="G74" i="21"/>
  <c r="H74" i="21" s="1"/>
  <c r="G273" i="21"/>
  <c r="H273" i="21" s="1"/>
  <c r="G229" i="21"/>
  <c r="H229" i="21" s="1"/>
  <c r="G185" i="21"/>
  <c r="H185" i="21" s="1"/>
  <c r="G289" i="21"/>
  <c r="H289" i="21" s="1"/>
  <c r="G265" i="21"/>
  <c r="H265" i="21" s="1"/>
  <c r="G245" i="21"/>
  <c r="H245" i="21" s="1"/>
  <c r="G225" i="21"/>
  <c r="H225" i="21" s="1"/>
  <c r="G201" i="21"/>
  <c r="H201" i="21" s="1"/>
  <c r="G181" i="21"/>
  <c r="H181" i="21" s="1"/>
  <c r="G161" i="21"/>
  <c r="H161" i="21" s="1"/>
  <c r="G137" i="21"/>
  <c r="H137" i="21" s="1"/>
  <c r="G298" i="21"/>
  <c r="H298" i="21" s="1"/>
  <c r="G124" i="21"/>
  <c r="H124" i="21" s="1"/>
  <c r="G92" i="21"/>
  <c r="H92" i="21" s="1"/>
  <c r="G60" i="21"/>
  <c r="H60" i="21" s="1"/>
  <c r="G300" i="21"/>
  <c r="H300" i="21" s="1"/>
  <c r="G282" i="21"/>
  <c r="H282" i="21" s="1"/>
  <c r="G121" i="21"/>
  <c r="H121" i="21" s="1"/>
  <c r="G89" i="21"/>
  <c r="H89" i="21" s="1"/>
  <c r="G57" i="21"/>
  <c r="H57" i="21" s="1"/>
  <c r="G278" i="21"/>
  <c r="H278" i="21" s="1"/>
  <c r="G238" i="21"/>
  <c r="H238" i="21" s="1"/>
  <c r="G70" i="21"/>
  <c r="H70" i="21" s="1"/>
  <c r="G130" i="21"/>
  <c r="H130" i="21" s="1"/>
  <c r="G276" i="21"/>
  <c r="H276" i="21" s="1"/>
  <c r="G272" i="21"/>
  <c r="H272" i="21" s="1"/>
  <c r="G268" i="21"/>
  <c r="H268" i="21" s="1"/>
  <c r="G264" i="21"/>
  <c r="H264" i="21" s="1"/>
  <c r="G260" i="21"/>
  <c r="H260" i="21" s="1"/>
  <c r="G256" i="21"/>
  <c r="H256" i="21" s="1"/>
  <c r="G252" i="21"/>
  <c r="H252" i="21" s="1"/>
  <c r="G248" i="21"/>
  <c r="H248" i="21" s="1"/>
  <c r="G244" i="21"/>
  <c r="H244" i="21" s="1"/>
  <c r="G240" i="21"/>
  <c r="H240" i="21" s="1"/>
  <c r="G236" i="21"/>
  <c r="H236" i="21" s="1"/>
  <c r="G232" i="21"/>
  <c r="H232" i="21" s="1"/>
  <c r="G228" i="21"/>
  <c r="H228" i="21" s="1"/>
  <c r="G224" i="21"/>
  <c r="H224" i="21" s="1"/>
  <c r="G220" i="21"/>
  <c r="H220" i="21" s="1"/>
  <c r="G216" i="21"/>
  <c r="H216" i="21" s="1"/>
  <c r="G212" i="21"/>
  <c r="H212" i="21" s="1"/>
  <c r="G208" i="21"/>
  <c r="H208" i="21" s="1"/>
  <c r="G204" i="21"/>
  <c r="H204" i="21" s="1"/>
  <c r="G200" i="21"/>
  <c r="H200" i="21" s="1"/>
  <c r="G196" i="21"/>
  <c r="H196" i="21" s="1"/>
  <c r="G192" i="21"/>
  <c r="H192" i="21" s="1"/>
  <c r="G188" i="21"/>
  <c r="H188" i="21" s="1"/>
  <c r="G184" i="21"/>
  <c r="H184" i="21" s="1"/>
  <c r="G180" i="21"/>
  <c r="H180" i="21" s="1"/>
  <c r="G176" i="21"/>
  <c r="H176" i="21" s="1"/>
  <c r="G172" i="21"/>
  <c r="H172" i="21" s="1"/>
  <c r="G168" i="21"/>
  <c r="H168" i="21" s="1"/>
  <c r="G164" i="21"/>
  <c r="H164" i="21" s="1"/>
  <c r="G160" i="21"/>
  <c r="H160" i="21" s="1"/>
  <c r="G156" i="21"/>
  <c r="H156" i="21" s="1"/>
  <c r="G152" i="21"/>
  <c r="H152" i="21" s="1"/>
  <c r="G148" i="21"/>
  <c r="H148" i="21" s="1"/>
  <c r="G144" i="21"/>
  <c r="H144" i="21" s="1"/>
  <c r="G140" i="21"/>
  <c r="H140" i="21" s="1"/>
  <c r="G136" i="21"/>
  <c r="H136" i="21" s="1"/>
  <c r="G299" i="21"/>
  <c r="H299" i="21" s="1"/>
  <c r="G295" i="21"/>
  <c r="H295" i="21" s="1"/>
  <c r="G291" i="21"/>
  <c r="H291" i="21" s="1"/>
  <c r="G287" i="21"/>
  <c r="H287" i="21" s="1"/>
  <c r="G283" i="21"/>
  <c r="H283" i="21" s="1"/>
  <c r="G279" i="21"/>
  <c r="H279" i="21" s="1"/>
  <c r="G275" i="21"/>
  <c r="H275" i="21" s="1"/>
  <c r="G271" i="21"/>
  <c r="H271" i="21" s="1"/>
  <c r="G267" i="21"/>
  <c r="H267" i="21" s="1"/>
  <c r="G263" i="21"/>
  <c r="H263" i="21" s="1"/>
  <c r="G259" i="21"/>
  <c r="H259" i="21" s="1"/>
  <c r="G255" i="21"/>
  <c r="H255" i="21" s="1"/>
  <c r="G251" i="21"/>
  <c r="H251" i="21" s="1"/>
  <c r="G247" i="21"/>
  <c r="H247" i="21" s="1"/>
  <c r="G243" i="21"/>
  <c r="H243" i="21" s="1"/>
  <c r="G239" i="21"/>
  <c r="H239" i="21" s="1"/>
  <c r="G235" i="21"/>
  <c r="H235" i="21" s="1"/>
  <c r="G231" i="21"/>
  <c r="H231" i="21" s="1"/>
  <c r="G227" i="21"/>
  <c r="H227" i="21" s="1"/>
  <c r="G223" i="21"/>
  <c r="H223" i="21" s="1"/>
  <c r="G219" i="21"/>
  <c r="H219" i="21" s="1"/>
  <c r="G215" i="21"/>
  <c r="H215" i="21" s="1"/>
  <c r="G211" i="21"/>
  <c r="H211" i="21" s="1"/>
  <c r="G207" i="21"/>
  <c r="H207" i="21" s="1"/>
  <c r="G203" i="21"/>
  <c r="H203" i="21" s="1"/>
  <c r="G199" i="21"/>
  <c r="H199" i="21" s="1"/>
  <c r="G195" i="21"/>
  <c r="H195" i="21" s="1"/>
  <c r="G191" i="21"/>
  <c r="H191" i="21" s="1"/>
  <c r="G187" i="21"/>
  <c r="H187" i="21" s="1"/>
  <c r="G183" i="21"/>
  <c r="H183" i="21" s="1"/>
  <c r="G179" i="21"/>
  <c r="H179" i="21" s="1"/>
  <c r="G175" i="21"/>
  <c r="H175" i="21" s="1"/>
  <c r="G171" i="21"/>
  <c r="H171" i="21" s="1"/>
  <c r="G167" i="21"/>
  <c r="H167" i="21" s="1"/>
  <c r="G163" i="21"/>
  <c r="H163" i="21" s="1"/>
  <c r="G159" i="21"/>
  <c r="H159" i="21" s="1"/>
  <c r="G155" i="21"/>
  <c r="H155" i="21" s="1"/>
  <c r="G151" i="21"/>
  <c r="H151" i="21" s="1"/>
  <c r="G147" i="21"/>
  <c r="H147" i="21" s="1"/>
  <c r="G143" i="21"/>
  <c r="H143" i="21" s="1"/>
  <c r="G139" i="21"/>
  <c r="H139" i="21" s="1"/>
  <c r="G135" i="21"/>
  <c r="H135" i="21" s="1"/>
  <c r="G274" i="21"/>
  <c r="H274" i="21" s="1"/>
  <c r="G242" i="21"/>
  <c r="H242" i="21" s="1"/>
  <c r="G210" i="21"/>
  <c r="H210" i="21" s="1"/>
  <c r="G178" i="21"/>
  <c r="H178" i="21" s="1"/>
  <c r="G146" i="21"/>
  <c r="H146" i="21" s="1"/>
  <c r="G30" i="21"/>
  <c r="H30" i="21" s="1"/>
  <c r="G29" i="21"/>
  <c r="H29" i="21" s="1"/>
  <c r="G28" i="21"/>
  <c r="H28" i="21" s="1"/>
  <c r="G27" i="21"/>
  <c r="H27" i="21" s="1"/>
  <c r="G26" i="21"/>
  <c r="H26" i="21" s="1"/>
  <c r="G25" i="21"/>
  <c r="H25" i="21" s="1"/>
  <c r="G24" i="21"/>
  <c r="H24" i="21" s="1"/>
  <c r="G23" i="21"/>
  <c r="H23" i="21" s="1"/>
  <c r="G22" i="21"/>
  <c r="H22" i="21" s="1"/>
  <c r="G21" i="21"/>
  <c r="H21" i="21" s="1"/>
  <c r="G20" i="21"/>
  <c r="H20" i="21" s="1"/>
  <c r="G19" i="21"/>
  <c r="H19" i="21" s="1"/>
  <c r="G18" i="21"/>
  <c r="H18" i="21" s="1"/>
  <c r="G17" i="21"/>
  <c r="H17" i="21" s="1"/>
  <c r="G16" i="21"/>
  <c r="H16" i="21" s="1"/>
  <c r="G15" i="21"/>
  <c r="H15" i="21" s="1"/>
  <c r="G14" i="21"/>
  <c r="H14" i="21" s="1"/>
  <c r="G13" i="21"/>
  <c r="H13" i="21" s="1"/>
  <c r="G12" i="21"/>
  <c r="H12" i="21" s="1"/>
  <c r="G11" i="21"/>
  <c r="H11" i="21" s="1"/>
  <c r="G10" i="21"/>
  <c r="H10" i="21" s="1"/>
  <c r="G9" i="21"/>
  <c r="H9" i="21" s="1"/>
  <c r="G8" i="21"/>
  <c r="H8" i="21" s="1"/>
  <c r="G290" i="21"/>
  <c r="H290" i="21" s="1"/>
  <c r="G258" i="21"/>
  <c r="H258" i="21" s="1"/>
  <c r="G226" i="21"/>
  <c r="H226" i="21" s="1"/>
  <c r="G194" i="21"/>
  <c r="H194" i="21" s="1"/>
  <c r="G162" i="21"/>
  <c r="H162" i="21" s="1"/>
  <c r="G131" i="21"/>
  <c r="H131" i="21" s="1"/>
  <c r="G127" i="21"/>
  <c r="H127" i="21" s="1"/>
  <c r="G123" i="21"/>
  <c r="H123" i="21" s="1"/>
  <c r="G119" i="21"/>
  <c r="H119" i="21" s="1"/>
  <c r="G115" i="21"/>
  <c r="H115" i="21" s="1"/>
  <c r="G111" i="21"/>
  <c r="H111" i="21" s="1"/>
  <c r="G107" i="21"/>
  <c r="H107" i="21" s="1"/>
  <c r="G103" i="21"/>
  <c r="H103" i="21" s="1"/>
  <c r="G99" i="21"/>
  <c r="H99" i="21" s="1"/>
  <c r="G95" i="21"/>
  <c r="H95" i="21" s="1"/>
  <c r="G91" i="21"/>
  <c r="H91" i="21" s="1"/>
  <c r="G87" i="21"/>
  <c r="H87" i="21" s="1"/>
  <c r="G83" i="21"/>
  <c r="H83" i="21" s="1"/>
  <c r="G79" i="21"/>
  <c r="H79" i="21" s="1"/>
  <c r="G75" i="21"/>
  <c r="H75" i="21" s="1"/>
  <c r="G71" i="21"/>
  <c r="H71" i="21" s="1"/>
  <c r="G67" i="21"/>
  <c r="H67" i="21" s="1"/>
  <c r="G63" i="21"/>
  <c r="H63" i="21" s="1"/>
  <c r="G59" i="21"/>
  <c r="H59" i="21" s="1"/>
  <c r="G55" i="21"/>
  <c r="H55" i="21" s="1"/>
  <c r="G51" i="21"/>
  <c r="H51" i="21" s="1"/>
  <c r="G47" i="21"/>
  <c r="H47" i="21" s="1"/>
  <c r="L22" i="21" s="1"/>
  <c r="G43" i="21"/>
  <c r="H43" i="21" s="1"/>
  <c r="G39" i="21"/>
  <c r="H39" i="21" s="1"/>
  <c r="G35" i="21"/>
  <c r="H35" i="21" s="1"/>
  <c r="L9" i="21" s="1"/>
  <c r="G31" i="21"/>
  <c r="H31" i="21" s="1"/>
  <c r="G266" i="21"/>
  <c r="H266" i="21" s="1"/>
  <c r="G138" i="21"/>
  <c r="H138" i="21" s="1"/>
  <c r="G120" i="21"/>
  <c r="H120" i="21" s="1"/>
  <c r="G104" i="21"/>
  <c r="H104" i="21" s="1"/>
  <c r="G88" i="21"/>
  <c r="H88" i="21" s="1"/>
  <c r="G72" i="21"/>
  <c r="H72" i="21" s="1"/>
  <c r="G56" i="21"/>
  <c r="H56" i="21" s="1"/>
  <c r="G40" i="21"/>
  <c r="H40" i="21" s="1"/>
  <c r="G294" i="21"/>
  <c r="H294" i="21" s="1"/>
  <c r="G166" i="21"/>
  <c r="H166" i="21" s="1"/>
  <c r="G250" i="21"/>
  <c r="H250" i="21" s="1"/>
  <c r="G133" i="21"/>
  <c r="H133" i="21" s="1"/>
  <c r="G117" i="21"/>
  <c r="H117" i="21" s="1"/>
  <c r="G101" i="21"/>
  <c r="H101" i="21" s="1"/>
  <c r="G85" i="21"/>
  <c r="H85" i="21" s="1"/>
  <c r="G69" i="21"/>
  <c r="H69" i="21" s="1"/>
  <c r="G53" i="21"/>
  <c r="H53" i="21" s="1"/>
  <c r="G37" i="21"/>
  <c r="H37" i="21" s="1"/>
  <c r="G246" i="21"/>
  <c r="H246" i="21" s="1"/>
  <c r="G286" i="21"/>
  <c r="H286" i="21" s="1"/>
  <c r="G222" i="21"/>
  <c r="H222" i="21" s="1"/>
  <c r="G158" i="21"/>
  <c r="H158" i="21" s="1"/>
  <c r="G62" i="21"/>
  <c r="H62" i="21" s="1"/>
  <c r="G38" i="21"/>
  <c r="H38" i="21" s="1"/>
  <c r="G126" i="21"/>
  <c r="H126" i="21" s="1"/>
  <c r="G110" i="21"/>
  <c r="H110" i="21" s="1"/>
  <c r="G90" i="21"/>
  <c r="H90" i="21" s="1"/>
  <c r="G66" i="21"/>
  <c r="H66" i="21" s="1"/>
  <c r="G301" i="21"/>
  <c r="H301" i="21" s="1"/>
  <c r="G285" i="21"/>
  <c r="H285" i="21" s="1"/>
  <c r="G269" i="21"/>
  <c r="H269" i="21" s="1"/>
  <c r="G253" i="21"/>
  <c r="H253" i="21" s="1"/>
  <c r="G237" i="21"/>
  <c r="H237" i="21" s="1"/>
  <c r="G221" i="21"/>
  <c r="H221" i="21" s="1"/>
  <c r="G205" i="21"/>
  <c r="H205" i="21" s="1"/>
  <c r="G189" i="21"/>
  <c r="H189" i="21" s="1"/>
  <c r="G173" i="21"/>
  <c r="H173" i="21" s="1"/>
  <c r="G157" i="21"/>
  <c r="H157" i="21" s="1"/>
  <c r="G141" i="21"/>
  <c r="H141" i="21" s="1"/>
  <c r="G296" i="21"/>
  <c r="H296" i="21" s="1"/>
  <c r="G234" i="21"/>
  <c r="H234" i="21" s="1"/>
  <c r="G132" i="21"/>
  <c r="H132" i="21" s="1"/>
  <c r="G116" i="21"/>
  <c r="H116" i="21" s="1"/>
  <c r="G100" i="21"/>
  <c r="H100" i="21" s="1"/>
  <c r="G84" i="21"/>
  <c r="H84" i="21" s="1"/>
  <c r="G68" i="21"/>
  <c r="H68" i="21" s="1"/>
  <c r="G52" i="21"/>
  <c r="H52" i="21" s="1"/>
  <c r="G36" i="21"/>
  <c r="H36" i="21" s="1"/>
  <c r="G262" i="21"/>
  <c r="H262" i="21" s="1"/>
  <c r="G134" i="21"/>
  <c r="H134" i="21" s="1"/>
  <c r="G218" i="21"/>
  <c r="H218" i="21" s="1"/>
  <c r="G129" i="21"/>
  <c r="H129" i="21" s="1"/>
  <c r="G113" i="21"/>
  <c r="H113" i="21" s="1"/>
  <c r="G97" i="21"/>
  <c r="H97" i="21" s="1"/>
  <c r="G81" i="21"/>
  <c r="H81" i="21" s="1"/>
  <c r="G65" i="21"/>
  <c r="H65" i="21" s="1"/>
  <c r="G49" i="21"/>
  <c r="H49" i="21" s="1"/>
  <c r="G33" i="21"/>
  <c r="H33" i="21" s="1"/>
  <c r="G214" i="21"/>
  <c r="H214" i="21" s="1"/>
  <c r="G270" i="21"/>
  <c r="H270" i="21" s="1"/>
  <c r="G206" i="21"/>
  <c r="H206" i="21" s="1"/>
  <c r="G102" i="21"/>
  <c r="H102" i="21" s="1"/>
  <c r="G54" i="21"/>
  <c r="H54" i="21" s="1"/>
  <c r="G34" i="21"/>
  <c r="H34" i="21" s="1"/>
  <c r="G122" i="21"/>
  <c r="H122" i="21" s="1"/>
  <c r="G106" i="21"/>
  <c r="H106" i="21" s="1"/>
  <c r="G86" i="21"/>
  <c r="H86" i="21" s="1"/>
  <c r="G58" i="21"/>
  <c r="H58" i="21" s="1"/>
  <c r="L12" i="21" l="1"/>
  <c r="L13" i="21"/>
  <c r="L26" i="21"/>
  <c r="L25" i="21"/>
  <c r="L10" i="21"/>
  <c r="L29" i="21"/>
  <c r="L23" i="21"/>
  <c r="L28" i="21"/>
  <c r="L11" i="21"/>
  <c r="L16" i="21"/>
  <c r="L17" i="21"/>
  <c r="L15" i="21"/>
  <c r="L19" i="21"/>
  <c r="L30" i="21"/>
  <c r="L20" i="21"/>
  <c r="L14" i="21"/>
  <c r="L27" i="21"/>
  <c r="L18" i="21"/>
  <c r="L21" i="21"/>
  <c r="L24" i="21"/>
  <c r="L8" i="21" l="1"/>
  <c r="A8" i="14" s="1"/>
  <c r="C8" i="14" s="1"/>
  <c r="F301" i="20"/>
  <c r="F300" i="20"/>
  <c r="F299" i="20"/>
  <c r="F298" i="20"/>
  <c r="F297" i="20"/>
  <c r="F296" i="20"/>
  <c r="F295" i="20"/>
  <c r="F294" i="20"/>
  <c r="F293" i="20"/>
  <c r="F292" i="20"/>
  <c r="F291" i="20"/>
  <c r="F290" i="20"/>
  <c r="F289" i="20"/>
  <c r="F288" i="20"/>
  <c r="F287" i="20"/>
  <c r="F286" i="20"/>
  <c r="F285" i="20"/>
  <c r="F284" i="20"/>
  <c r="F283" i="20"/>
  <c r="F282" i="20"/>
  <c r="F281" i="20"/>
  <c r="F280" i="20"/>
  <c r="F279" i="20"/>
  <c r="F278" i="20"/>
  <c r="F277" i="20"/>
  <c r="F276" i="20"/>
  <c r="F275" i="20"/>
  <c r="F274" i="20"/>
  <c r="F273" i="20"/>
  <c r="F272" i="20"/>
  <c r="F271" i="20"/>
  <c r="F270" i="20"/>
  <c r="F269" i="20"/>
  <c r="F268" i="20"/>
  <c r="F267" i="20"/>
  <c r="F266" i="20"/>
  <c r="F265" i="20"/>
  <c r="F264" i="20"/>
  <c r="F263" i="20"/>
  <c r="F262" i="20"/>
  <c r="F261" i="20"/>
  <c r="F260" i="20"/>
  <c r="F259" i="20"/>
  <c r="F258" i="20"/>
  <c r="F257" i="20"/>
  <c r="F256" i="20"/>
  <c r="F255" i="20"/>
  <c r="F254" i="20"/>
  <c r="F253" i="20"/>
  <c r="F252" i="20"/>
  <c r="F251" i="20"/>
  <c r="F250" i="20"/>
  <c r="F249" i="20"/>
  <c r="F248" i="20"/>
  <c r="F247" i="20"/>
  <c r="F246" i="20"/>
  <c r="F245" i="20"/>
  <c r="F244" i="20"/>
  <c r="F243" i="20"/>
  <c r="F242" i="20"/>
  <c r="F241" i="20"/>
  <c r="F240" i="20"/>
  <c r="F239" i="20"/>
  <c r="F238" i="20"/>
  <c r="F237" i="20"/>
  <c r="F236" i="20"/>
  <c r="F235" i="20"/>
  <c r="F234" i="20"/>
  <c r="F233" i="20"/>
  <c r="F232" i="20"/>
  <c r="F231" i="20"/>
  <c r="F230" i="20"/>
  <c r="F229" i="20"/>
  <c r="F228" i="20"/>
  <c r="F227" i="20"/>
  <c r="F226" i="20"/>
  <c r="F225" i="20"/>
  <c r="F224" i="20"/>
  <c r="F223" i="20"/>
  <c r="F222" i="20"/>
  <c r="F221" i="20"/>
  <c r="F220" i="20"/>
  <c r="F219" i="20"/>
  <c r="F218" i="20"/>
  <c r="F217" i="20"/>
  <c r="F216" i="20"/>
  <c r="F215" i="20"/>
  <c r="F214" i="20"/>
  <c r="F213" i="20"/>
  <c r="F212" i="20"/>
  <c r="F211" i="20"/>
  <c r="F210" i="20"/>
  <c r="F209" i="20"/>
  <c r="F208" i="20"/>
  <c r="F207" i="20"/>
  <c r="F206" i="20"/>
  <c r="F205" i="20"/>
  <c r="F204" i="20"/>
  <c r="F203" i="20"/>
  <c r="F202" i="20"/>
  <c r="F201" i="20"/>
  <c r="F200" i="20"/>
  <c r="F199" i="20"/>
  <c r="F198" i="20"/>
  <c r="F197" i="20"/>
  <c r="F196" i="20"/>
  <c r="F195" i="20"/>
  <c r="F194" i="20"/>
  <c r="F193" i="20"/>
  <c r="F192" i="20"/>
  <c r="F191" i="20"/>
  <c r="F190" i="20"/>
  <c r="F189" i="20"/>
  <c r="F188" i="20"/>
  <c r="F187" i="20"/>
  <c r="F186" i="20"/>
  <c r="F185" i="20"/>
  <c r="F184" i="20"/>
  <c r="F183" i="20"/>
  <c r="F182" i="20"/>
  <c r="F181" i="20"/>
  <c r="F180" i="20"/>
  <c r="F179" i="20"/>
  <c r="F178" i="20"/>
  <c r="F177" i="20"/>
  <c r="F176" i="20"/>
  <c r="F175" i="20"/>
  <c r="F174" i="20"/>
  <c r="F173" i="20"/>
  <c r="F172" i="20"/>
  <c r="F171" i="20"/>
  <c r="F170" i="20"/>
  <c r="F169" i="20"/>
  <c r="F168" i="20"/>
  <c r="F167" i="20"/>
  <c r="F166" i="20"/>
  <c r="F165" i="20"/>
  <c r="F164" i="20"/>
  <c r="F163" i="20"/>
  <c r="F162" i="20"/>
  <c r="F161" i="20"/>
  <c r="F160" i="20"/>
  <c r="F159" i="20"/>
  <c r="F158" i="20"/>
  <c r="F157" i="20"/>
  <c r="F156" i="20"/>
  <c r="F155" i="20"/>
  <c r="F154" i="20"/>
  <c r="F153" i="20"/>
  <c r="F152" i="20"/>
  <c r="F151" i="20"/>
  <c r="F150" i="20"/>
  <c r="F149" i="20"/>
  <c r="F148" i="20"/>
  <c r="F147" i="20"/>
  <c r="F146" i="20"/>
  <c r="F145" i="20"/>
  <c r="F144" i="20"/>
  <c r="F143" i="20"/>
  <c r="F142" i="20"/>
  <c r="F141" i="20"/>
  <c r="F140" i="20"/>
  <c r="F139" i="20"/>
  <c r="F138" i="20"/>
  <c r="F137" i="20"/>
  <c r="F136" i="20"/>
  <c r="F135" i="20"/>
  <c r="F134" i="20"/>
  <c r="F133" i="20"/>
  <c r="F132" i="20"/>
  <c r="F131" i="20"/>
  <c r="F130" i="20"/>
  <c r="F129" i="20"/>
  <c r="F128" i="20"/>
  <c r="F127" i="20"/>
  <c r="F126" i="20"/>
  <c r="F125" i="20"/>
  <c r="F124" i="20"/>
  <c r="F123" i="20"/>
  <c r="F122" i="20"/>
  <c r="F121" i="20"/>
  <c r="F120" i="20"/>
  <c r="F119" i="20"/>
  <c r="F118" i="20"/>
  <c r="F117" i="20"/>
  <c r="F116" i="20"/>
  <c r="F115" i="20"/>
  <c r="F114" i="20"/>
  <c r="F113" i="20"/>
  <c r="F112" i="20"/>
  <c r="F111" i="20"/>
  <c r="F110" i="20"/>
  <c r="F109" i="20"/>
  <c r="F108" i="20"/>
  <c r="F107" i="20"/>
  <c r="F106" i="20"/>
  <c r="F105" i="20"/>
  <c r="F104" i="20"/>
  <c r="F103" i="20"/>
  <c r="F102" i="20"/>
  <c r="F101" i="20"/>
  <c r="F100" i="20"/>
  <c r="F99" i="20"/>
  <c r="F98" i="20"/>
  <c r="F97" i="20"/>
  <c r="F96" i="20"/>
  <c r="F95" i="20"/>
  <c r="F94" i="20"/>
  <c r="F93" i="20"/>
  <c r="F92" i="20"/>
  <c r="F91" i="20"/>
  <c r="F90" i="20"/>
  <c r="F89" i="20"/>
  <c r="F88" i="20"/>
  <c r="F87" i="20"/>
  <c r="F86" i="20"/>
  <c r="F85" i="20"/>
  <c r="F84" i="20"/>
  <c r="F83" i="20"/>
  <c r="F82" i="20"/>
  <c r="F81" i="20"/>
  <c r="F80" i="20"/>
  <c r="F79" i="20"/>
  <c r="F78" i="20"/>
  <c r="F77" i="20"/>
  <c r="F76" i="20"/>
  <c r="F75" i="20"/>
  <c r="F74" i="20"/>
  <c r="F73" i="20"/>
  <c r="F72" i="20"/>
  <c r="F71" i="20"/>
  <c r="F70" i="20"/>
  <c r="F69" i="20"/>
  <c r="F68" i="20"/>
  <c r="F67" i="20"/>
  <c r="F66" i="20"/>
  <c r="F65" i="20"/>
  <c r="F64" i="20"/>
  <c r="F63" i="20"/>
  <c r="F62" i="20"/>
  <c r="F61" i="20"/>
  <c r="F60" i="20"/>
  <c r="F59" i="20"/>
  <c r="F58" i="20"/>
  <c r="F57" i="20"/>
  <c r="F56" i="20"/>
  <c r="F55" i="20"/>
  <c r="F54" i="20"/>
  <c r="F53" i="20"/>
  <c r="F52" i="20"/>
  <c r="F51" i="20"/>
  <c r="F50" i="20"/>
  <c r="F49" i="20"/>
  <c r="F48" i="20"/>
  <c r="F47" i="20"/>
  <c r="F46" i="20"/>
  <c r="F45" i="20"/>
  <c r="F44" i="20"/>
  <c r="F43" i="20"/>
  <c r="F42" i="20"/>
  <c r="F41" i="20"/>
  <c r="F40" i="20"/>
  <c r="F39" i="20"/>
  <c r="F38" i="20"/>
  <c r="F37" i="20"/>
  <c r="F36" i="20"/>
  <c r="F35" i="20"/>
  <c r="F34" i="20"/>
  <c r="F33" i="20"/>
  <c r="F32" i="20"/>
  <c r="F31" i="20"/>
  <c r="F30" i="20"/>
  <c r="F29" i="20"/>
  <c r="F28" i="20"/>
  <c r="F27" i="20"/>
  <c r="F26" i="20"/>
  <c r="F25" i="20"/>
  <c r="F24" i="20"/>
  <c r="F23" i="20"/>
  <c r="F22" i="20"/>
  <c r="F21" i="20"/>
  <c r="F20" i="20"/>
  <c r="F19" i="20"/>
  <c r="F18" i="20"/>
  <c r="F17" i="20"/>
  <c r="F16" i="20"/>
  <c r="F15" i="20"/>
  <c r="F14" i="20"/>
  <c r="F13" i="20"/>
  <c r="F12" i="20"/>
  <c r="F11" i="20"/>
  <c r="F10" i="20"/>
  <c r="F9" i="20"/>
  <c r="E8" i="20"/>
  <c r="H8" i="20" s="1"/>
  <c r="D8" i="20"/>
  <c r="F8" i="20" l="1"/>
  <c r="G106" i="20" s="1"/>
  <c r="H106" i="20" s="1"/>
  <c r="DJ48" i="19"/>
  <c r="DD48" i="19"/>
  <c r="CR48" i="19"/>
  <c r="CN48" i="19"/>
  <c r="CB48" i="19"/>
  <c r="BX48" i="19"/>
  <c r="BL48" i="19"/>
  <c r="BH48" i="19"/>
  <c r="FK47" i="19"/>
  <c r="FJ47" i="19"/>
  <c r="FI47" i="19"/>
  <c r="FH47" i="19"/>
  <c r="FG47" i="19"/>
  <c r="FF47" i="19"/>
  <c r="FE47" i="19"/>
  <c r="FD47" i="19"/>
  <c r="FC47" i="19"/>
  <c r="FB47" i="19"/>
  <c r="FA47" i="19"/>
  <c r="EZ47" i="19"/>
  <c r="EY47" i="19"/>
  <c r="EX47" i="19"/>
  <c r="EW47" i="19"/>
  <c r="EV47" i="19"/>
  <c r="EU47" i="19"/>
  <c r="ET47" i="19"/>
  <c r="ES47" i="19"/>
  <c r="ER47" i="19"/>
  <c r="EQ47" i="19"/>
  <c r="EP47" i="19"/>
  <c r="EO47" i="19"/>
  <c r="EN47" i="19"/>
  <c r="EM47" i="19"/>
  <c r="EL47" i="19"/>
  <c r="EK47" i="19"/>
  <c r="EJ47" i="19"/>
  <c r="EI47" i="19"/>
  <c r="EH47" i="19"/>
  <c r="EG47" i="19"/>
  <c r="EF47" i="19"/>
  <c r="EE47" i="19"/>
  <c r="ED47" i="19"/>
  <c r="EC47" i="19"/>
  <c r="EB47" i="19"/>
  <c r="EA47" i="19"/>
  <c r="DZ47" i="19"/>
  <c r="DY47" i="19"/>
  <c r="DX47" i="19"/>
  <c r="DW47" i="19"/>
  <c r="DV47" i="19"/>
  <c r="DU47" i="19"/>
  <c r="DT47" i="19"/>
  <c r="DS47" i="19"/>
  <c r="DR47" i="19"/>
  <c r="DQ47" i="19"/>
  <c r="DP47" i="19"/>
  <c r="DO47" i="19"/>
  <c r="DN47" i="19"/>
  <c r="DM47" i="19"/>
  <c r="DL47" i="19"/>
  <c r="DK47" i="19"/>
  <c r="DJ47" i="19"/>
  <c r="DG47" i="19"/>
  <c r="DF47" i="19"/>
  <c r="DE47" i="19"/>
  <c r="DD47" i="19"/>
  <c r="DC47" i="19"/>
  <c r="DB47" i="19"/>
  <c r="DA47" i="19"/>
  <c r="CZ47" i="19"/>
  <c r="CY47" i="19"/>
  <c r="CX47" i="19"/>
  <c r="CW47" i="19"/>
  <c r="CV47" i="19"/>
  <c r="CU47" i="19"/>
  <c r="CT47" i="19"/>
  <c r="CS47" i="19"/>
  <c r="CR47" i="19"/>
  <c r="CQ47" i="19"/>
  <c r="CP47" i="19"/>
  <c r="CO47" i="19"/>
  <c r="CN47" i="19"/>
  <c r="CM47" i="19"/>
  <c r="CL47" i="19"/>
  <c r="CK47" i="19"/>
  <c r="CJ47" i="19"/>
  <c r="CI47" i="19"/>
  <c r="CH47" i="19"/>
  <c r="CG47" i="19"/>
  <c r="CF47" i="19"/>
  <c r="CE47" i="19"/>
  <c r="CD47" i="19"/>
  <c r="CC47" i="19"/>
  <c r="CB47" i="19"/>
  <c r="CA47" i="19"/>
  <c r="BZ47" i="19"/>
  <c r="BY47" i="19"/>
  <c r="BX47" i="19"/>
  <c r="BW47" i="19"/>
  <c r="BV47" i="19"/>
  <c r="BU47" i="19"/>
  <c r="BT47" i="19"/>
  <c r="BS47" i="19"/>
  <c r="BR47" i="19"/>
  <c r="BQ47" i="19"/>
  <c r="BP47" i="19"/>
  <c r="BO47" i="19"/>
  <c r="BN47" i="19"/>
  <c r="BM47" i="19"/>
  <c r="BL47" i="19"/>
  <c r="BK47" i="19"/>
  <c r="BJ47" i="19"/>
  <c r="BI47" i="19"/>
  <c r="BH47" i="19"/>
  <c r="BG47" i="19"/>
  <c r="BF47" i="19"/>
  <c r="AZ47" i="19"/>
  <c r="AV47" i="19"/>
  <c r="AJ47" i="19"/>
  <c r="AF47" i="19"/>
  <c r="T47" i="19"/>
  <c r="P47" i="19"/>
  <c r="D47" i="19"/>
  <c r="FK46" i="19"/>
  <c r="FK48" i="19" s="1"/>
  <c r="FJ46" i="19"/>
  <c r="FJ48" i="19" s="1"/>
  <c r="FI46" i="19"/>
  <c r="FI48" i="19" s="1"/>
  <c r="FH46" i="19"/>
  <c r="FH48" i="19" s="1"/>
  <c r="FG46" i="19"/>
  <c r="FG48" i="19" s="1"/>
  <c r="FF46" i="19"/>
  <c r="FF48" i="19" s="1"/>
  <c r="FE46" i="19"/>
  <c r="FE48" i="19" s="1"/>
  <c r="FD46" i="19"/>
  <c r="FD48" i="19" s="1"/>
  <c r="FC46" i="19"/>
  <c r="FC48" i="19" s="1"/>
  <c r="FB46" i="19"/>
  <c r="FB48" i="19" s="1"/>
  <c r="FA46" i="19"/>
  <c r="FA48" i="19" s="1"/>
  <c r="EZ46" i="19"/>
  <c r="EZ48" i="19" s="1"/>
  <c r="EY46" i="19"/>
  <c r="EY48" i="19" s="1"/>
  <c r="EX46" i="19"/>
  <c r="EX48" i="19" s="1"/>
  <c r="EW46" i="19"/>
  <c r="EW48" i="19" s="1"/>
  <c r="EV46" i="19"/>
  <c r="EV48" i="19" s="1"/>
  <c r="EU46" i="19"/>
  <c r="EU48" i="19" s="1"/>
  <c r="ET46" i="19"/>
  <c r="ET48" i="19" s="1"/>
  <c r="ES46" i="19"/>
  <c r="ES48" i="19" s="1"/>
  <c r="ER46" i="19"/>
  <c r="ER48" i="19" s="1"/>
  <c r="EQ46" i="19"/>
  <c r="EQ48" i="19" s="1"/>
  <c r="EP46" i="19"/>
  <c r="EP48" i="19" s="1"/>
  <c r="EO46" i="19"/>
  <c r="EO48" i="19" s="1"/>
  <c r="EN46" i="19"/>
  <c r="EN48" i="19" s="1"/>
  <c r="EM46" i="19"/>
  <c r="EM48" i="19" s="1"/>
  <c r="EL46" i="19"/>
  <c r="EL48" i="19" s="1"/>
  <c r="EK46" i="19"/>
  <c r="EK48" i="19" s="1"/>
  <c r="EJ46" i="19"/>
  <c r="EJ48" i="19" s="1"/>
  <c r="EI46" i="19"/>
  <c r="EI48" i="19" s="1"/>
  <c r="EH46" i="19"/>
  <c r="EH48" i="19" s="1"/>
  <c r="EG46" i="19"/>
  <c r="EG48" i="19" s="1"/>
  <c r="EF46" i="19"/>
  <c r="EF48" i="19" s="1"/>
  <c r="EE46" i="19"/>
  <c r="EE48" i="19" s="1"/>
  <c r="ED46" i="19"/>
  <c r="ED48" i="19" s="1"/>
  <c r="EC46" i="19"/>
  <c r="EC48" i="19" s="1"/>
  <c r="EB46" i="19"/>
  <c r="EB48" i="19" s="1"/>
  <c r="EA46" i="19"/>
  <c r="EA48" i="19" s="1"/>
  <c r="DZ46" i="19"/>
  <c r="DZ48" i="19" s="1"/>
  <c r="DY46" i="19"/>
  <c r="DY48" i="19" s="1"/>
  <c r="DX46" i="19"/>
  <c r="DX48" i="19" s="1"/>
  <c r="DW46" i="19"/>
  <c r="DW48" i="19" s="1"/>
  <c r="DV46" i="19"/>
  <c r="DV48" i="19" s="1"/>
  <c r="DU46" i="19"/>
  <c r="DU48" i="19" s="1"/>
  <c r="DT46" i="19"/>
  <c r="DT48" i="19" s="1"/>
  <c r="DS46" i="19"/>
  <c r="DS48" i="19" s="1"/>
  <c r="DR46" i="19"/>
  <c r="DR48" i="19" s="1"/>
  <c r="DQ46" i="19"/>
  <c r="DQ48" i="19" s="1"/>
  <c r="DP46" i="19"/>
  <c r="DP48" i="19" s="1"/>
  <c r="DO46" i="19"/>
  <c r="DO48" i="19" s="1"/>
  <c r="DN46" i="19"/>
  <c r="DN48" i="19" s="1"/>
  <c r="DM46" i="19"/>
  <c r="DM48" i="19" s="1"/>
  <c r="DL46" i="19"/>
  <c r="DL48" i="19" s="1"/>
  <c r="DK46" i="19"/>
  <c r="DK48" i="19" s="1"/>
  <c r="DJ46" i="19"/>
  <c r="DG46" i="19"/>
  <c r="DG48" i="19" s="1"/>
  <c r="DF46" i="19"/>
  <c r="DF48" i="19" s="1"/>
  <c r="DE46" i="19"/>
  <c r="DE48" i="19" s="1"/>
  <c r="DD46" i="19"/>
  <c r="DC46" i="19"/>
  <c r="DC48" i="19" s="1"/>
  <c r="DB46" i="19"/>
  <c r="DB48" i="19" s="1"/>
  <c r="DA46" i="19"/>
  <c r="DA48" i="19" s="1"/>
  <c r="CZ46" i="19"/>
  <c r="CZ48" i="19" s="1"/>
  <c r="CY46" i="19"/>
  <c r="CY48" i="19" s="1"/>
  <c r="CX46" i="19"/>
  <c r="CX48" i="19" s="1"/>
  <c r="CW46" i="19"/>
  <c r="CW48" i="19" s="1"/>
  <c r="CV46" i="19"/>
  <c r="CV48" i="19" s="1"/>
  <c r="CU46" i="19"/>
  <c r="CU48" i="19" s="1"/>
  <c r="CT46" i="19"/>
  <c r="CT48" i="19" s="1"/>
  <c r="CS46" i="19"/>
  <c r="CS48" i="19" s="1"/>
  <c r="CR46" i="19"/>
  <c r="CQ46" i="19"/>
  <c r="CQ48" i="19" s="1"/>
  <c r="CP46" i="19"/>
  <c r="CP48" i="19" s="1"/>
  <c r="CO46" i="19"/>
  <c r="CO48" i="19" s="1"/>
  <c r="CN46" i="19"/>
  <c r="CM46" i="19"/>
  <c r="CM48" i="19" s="1"/>
  <c r="CL46" i="19"/>
  <c r="CL48" i="19" s="1"/>
  <c r="CK46" i="19"/>
  <c r="CK48" i="19" s="1"/>
  <c r="CJ46" i="19"/>
  <c r="CJ48" i="19" s="1"/>
  <c r="CI46" i="19"/>
  <c r="CI48" i="19" s="1"/>
  <c r="CH46" i="19"/>
  <c r="CH48" i="19" s="1"/>
  <c r="CG46" i="19"/>
  <c r="CG48" i="19" s="1"/>
  <c r="CF46" i="19"/>
  <c r="CF48" i="19" s="1"/>
  <c r="CE46" i="19"/>
  <c r="CE48" i="19" s="1"/>
  <c r="CD46" i="19"/>
  <c r="CD48" i="19" s="1"/>
  <c r="CC46" i="19"/>
  <c r="CC48" i="19" s="1"/>
  <c r="CB46" i="19"/>
  <c r="CA46" i="19"/>
  <c r="CA48" i="19" s="1"/>
  <c r="BZ46" i="19"/>
  <c r="BZ48" i="19" s="1"/>
  <c r="BY46" i="19"/>
  <c r="BY48" i="19" s="1"/>
  <c r="BX46" i="19"/>
  <c r="BW46" i="19"/>
  <c r="BW48" i="19" s="1"/>
  <c r="BV46" i="19"/>
  <c r="BV48" i="19" s="1"/>
  <c r="BU46" i="19"/>
  <c r="BU48" i="19" s="1"/>
  <c r="BT46" i="19"/>
  <c r="BT48" i="19" s="1"/>
  <c r="BS46" i="19"/>
  <c r="BS48" i="19" s="1"/>
  <c r="BR46" i="19"/>
  <c r="BR48" i="19" s="1"/>
  <c r="BQ46" i="19"/>
  <c r="BQ48" i="19" s="1"/>
  <c r="BP46" i="19"/>
  <c r="BP48" i="19" s="1"/>
  <c r="BO46" i="19"/>
  <c r="BO48" i="19" s="1"/>
  <c r="BN46" i="19"/>
  <c r="BN48" i="19" s="1"/>
  <c r="BM46" i="19"/>
  <c r="BM48" i="19" s="1"/>
  <c r="BL46" i="19"/>
  <c r="BK46" i="19"/>
  <c r="BK48" i="19" s="1"/>
  <c r="BJ46" i="19"/>
  <c r="BJ48" i="19" s="1"/>
  <c r="BI46" i="19"/>
  <c r="BI48" i="19" s="1"/>
  <c r="BH46" i="19"/>
  <c r="BG46" i="19"/>
  <c r="BG48" i="19" s="1"/>
  <c r="BF46" i="19"/>
  <c r="BF48" i="19" s="1"/>
  <c r="BB46" i="19"/>
  <c r="BB48" i="19" s="1"/>
  <c r="AL46" i="19"/>
  <c r="AL48" i="19" s="1"/>
  <c r="V46" i="19"/>
  <c r="V48" i="19" s="1"/>
  <c r="F46" i="19"/>
  <c r="F48" i="19" s="1"/>
  <c r="BC45" i="19"/>
  <c r="BB45" i="19"/>
  <c r="BA45" i="19"/>
  <c r="AZ45" i="19"/>
  <c r="AY45" i="19"/>
  <c r="AX45" i="19"/>
  <c r="AW45" i="19"/>
  <c r="AV45" i="19"/>
  <c r="AU45" i="19"/>
  <c r="AT45" i="19"/>
  <c r="AS45" i="19"/>
  <c r="AR45" i="19"/>
  <c r="AQ45" i="19"/>
  <c r="AP45" i="19"/>
  <c r="AO45" i="19"/>
  <c r="AN45" i="19"/>
  <c r="AM45" i="19"/>
  <c r="AL45" i="19"/>
  <c r="AK45" i="19"/>
  <c r="AJ45" i="19"/>
  <c r="AI45" i="19"/>
  <c r="AH45" i="19"/>
  <c r="AG45" i="19"/>
  <c r="AF45" i="19"/>
  <c r="AE45" i="19"/>
  <c r="AD45" i="19"/>
  <c r="AC45" i="19"/>
  <c r="AB45" i="19"/>
  <c r="AA45" i="19"/>
  <c r="Z45" i="19"/>
  <c r="Y45" i="19"/>
  <c r="X45" i="19"/>
  <c r="W45" i="19"/>
  <c r="V45" i="19"/>
  <c r="U45" i="19"/>
  <c r="T45" i="19"/>
  <c r="S45" i="19"/>
  <c r="R45" i="19"/>
  <c r="Q45" i="19"/>
  <c r="P45" i="19"/>
  <c r="O45" i="19"/>
  <c r="N45" i="19"/>
  <c r="M45" i="19"/>
  <c r="L45" i="19"/>
  <c r="K45" i="19"/>
  <c r="J45" i="19"/>
  <c r="I45" i="19"/>
  <c r="H45" i="19"/>
  <c r="G45" i="19"/>
  <c r="F45" i="19"/>
  <c r="E45" i="19"/>
  <c r="D45" i="19"/>
  <c r="C45" i="19"/>
  <c r="B45" i="19"/>
  <c r="BC44" i="19"/>
  <c r="BB44" i="19"/>
  <c r="BA44" i="19"/>
  <c r="AZ44" i="19"/>
  <c r="AY44" i="19"/>
  <c r="AX44" i="19"/>
  <c r="AW44" i="19"/>
  <c r="AV44" i="19"/>
  <c r="AU44" i="19"/>
  <c r="AT44" i="19"/>
  <c r="AS44" i="19"/>
  <c r="AR44" i="19"/>
  <c r="AQ44" i="19"/>
  <c r="AP44" i="19"/>
  <c r="AO44" i="19"/>
  <c r="AN44" i="19"/>
  <c r="AM44" i="19"/>
  <c r="AL44" i="19"/>
  <c r="AK44" i="19"/>
  <c r="AJ44" i="19"/>
  <c r="AI44" i="19"/>
  <c r="AH44" i="19"/>
  <c r="AG44" i="19"/>
  <c r="AF44" i="19"/>
  <c r="AE44" i="19"/>
  <c r="AD44" i="19"/>
  <c r="AC44" i="19"/>
  <c r="AB44" i="19"/>
  <c r="AA44" i="19"/>
  <c r="Z44" i="19"/>
  <c r="Y44" i="19"/>
  <c r="X44" i="19"/>
  <c r="W44" i="19"/>
  <c r="V44" i="19"/>
  <c r="U44" i="19"/>
  <c r="T44" i="19"/>
  <c r="S44" i="19"/>
  <c r="R44" i="19"/>
  <c r="Q44" i="19"/>
  <c r="P44" i="19"/>
  <c r="O44" i="19"/>
  <c r="N44" i="19"/>
  <c r="M44" i="19"/>
  <c r="L44" i="19"/>
  <c r="K44" i="19"/>
  <c r="J44" i="19"/>
  <c r="I44" i="19"/>
  <c r="H44" i="19"/>
  <c r="G44" i="19"/>
  <c r="F44" i="19"/>
  <c r="E44" i="19"/>
  <c r="D44" i="19"/>
  <c r="C44" i="19"/>
  <c r="B44" i="19"/>
  <c r="BC43" i="19"/>
  <c r="BB43" i="19"/>
  <c r="BA43" i="19"/>
  <c r="AZ43" i="19"/>
  <c r="AY43" i="19"/>
  <c r="AX43" i="19"/>
  <c r="AW43" i="19"/>
  <c r="AV43" i="19"/>
  <c r="AU43" i="19"/>
  <c r="AT43" i="19"/>
  <c r="AS43" i="19"/>
  <c r="AR43" i="19"/>
  <c r="AQ43" i="19"/>
  <c r="AP43" i="19"/>
  <c r="AO43" i="19"/>
  <c r="AN43" i="19"/>
  <c r="AM43" i="19"/>
  <c r="AL43" i="19"/>
  <c r="AK43" i="19"/>
  <c r="AJ43" i="19"/>
  <c r="AI43" i="19"/>
  <c r="AH43" i="19"/>
  <c r="AG43" i="19"/>
  <c r="AF43" i="19"/>
  <c r="AE43" i="19"/>
  <c r="AD43" i="19"/>
  <c r="AC43" i="19"/>
  <c r="AB43" i="19"/>
  <c r="AA43" i="19"/>
  <c r="Z43" i="19"/>
  <c r="Y43" i="19"/>
  <c r="X43" i="19"/>
  <c r="W43" i="19"/>
  <c r="V43" i="19"/>
  <c r="U43" i="19"/>
  <c r="T43" i="19"/>
  <c r="S43" i="19"/>
  <c r="R43" i="19"/>
  <c r="Q43" i="19"/>
  <c r="P43" i="19"/>
  <c r="O43" i="19"/>
  <c r="N43" i="19"/>
  <c r="M43" i="19"/>
  <c r="L43" i="19"/>
  <c r="K43" i="19"/>
  <c r="J43" i="19"/>
  <c r="I43" i="19"/>
  <c r="H43" i="19"/>
  <c r="G43" i="19"/>
  <c r="F43" i="19"/>
  <c r="E43" i="19"/>
  <c r="D43" i="19"/>
  <c r="C43" i="19"/>
  <c r="B43" i="19"/>
  <c r="BC42" i="19"/>
  <c r="BB42" i="19"/>
  <c r="BA42" i="19"/>
  <c r="AZ42" i="19"/>
  <c r="AY42" i="19"/>
  <c r="AX42" i="19"/>
  <c r="AW42" i="19"/>
  <c r="AV42" i="19"/>
  <c r="AU42" i="19"/>
  <c r="AT42" i="19"/>
  <c r="AS42" i="19"/>
  <c r="AR42" i="19"/>
  <c r="AQ42" i="19"/>
  <c r="AP42" i="19"/>
  <c r="AO42" i="19"/>
  <c r="AN42" i="19"/>
  <c r="AM42" i="19"/>
  <c r="AL42" i="19"/>
  <c r="AK42" i="19"/>
  <c r="AJ42" i="19"/>
  <c r="AI42" i="19"/>
  <c r="AH42" i="19"/>
  <c r="AG42" i="19"/>
  <c r="AF42" i="19"/>
  <c r="AE42" i="19"/>
  <c r="AD42" i="19"/>
  <c r="AC42" i="19"/>
  <c r="AB42" i="19"/>
  <c r="AA42" i="19"/>
  <c r="Z42" i="19"/>
  <c r="Y42" i="19"/>
  <c r="X42" i="19"/>
  <c r="W42" i="19"/>
  <c r="V42" i="19"/>
  <c r="U42" i="19"/>
  <c r="T42" i="19"/>
  <c r="S42" i="19"/>
  <c r="R42" i="19"/>
  <c r="Q42" i="19"/>
  <c r="P42" i="19"/>
  <c r="O42" i="19"/>
  <c r="N42" i="19"/>
  <c r="M42" i="19"/>
  <c r="L42" i="19"/>
  <c r="K42" i="19"/>
  <c r="J42" i="19"/>
  <c r="I42" i="19"/>
  <c r="H42" i="19"/>
  <c r="G42" i="19"/>
  <c r="F42" i="19"/>
  <c r="E42" i="19"/>
  <c r="D42" i="19"/>
  <c r="C42" i="19"/>
  <c r="B42" i="19"/>
  <c r="BC41" i="19"/>
  <c r="BC47" i="19" s="1"/>
  <c r="BB41" i="19"/>
  <c r="BB47" i="19" s="1"/>
  <c r="BA41" i="19"/>
  <c r="BA47" i="19" s="1"/>
  <c r="AZ41" i="19"/>
  <c r="AY41" i="19"/>
  <c r="AY47" i="19" s="1"/>
  <c r="AX41" i="19"/>
  <c r="AX47" i="19" s="1"/>
  <c r="AW41" i="19"/>
  <c r="AW47" i="19" s="1"/>
  <c r="AV41" i="19"/>
  <c r="AU41" i="19"/>
  <c r="AU47" i="19" s="1"/>
  <c r="AT41" i="19"/>
  <c r="AT47" i="19" s="1"/>
  <c r="AS41" i="19"/>
  <c r="AS47" i="19" s="1"/>
  <c r="AR41" i="19"/>
  <c r="AR47" i="19" s="1"/>
  <c r="AQ41" i="19"/>
  <c r="AQ47" i="19" s="1"/>
  <c r="AP41" i="19"/>
  <c r="AP47" i="19" s="1"/>
  <c r="AO41" i="19"/>
  <c r="AO47" i="19" s="1"/>
  <c r="AN41" i="19"/>
  <c r="AN47" i="19" s="1"/>
  <c r="AM41" i="19"/>
  <c r="AM47" i="19" s="1"/>
  <c r="AL41" i="19"/>
  <c r="AL47" i="19" s="1"/>
  <c r="AK41" i="19"/>
  <c r="AK47" i="19" s="1"/>
  <c r="AJ41" i="19"/>
  <c r="AI41" i="19"/>
  <c r="AI47" i="19" s="1"/>
  <c r="AH41" i="19"/>
  <c r="AH47" i="19" s="1"/>
  <c r="AG41" i="19"/>
  <c r="AG47" i="19" s="1"/>
  <c r="AF41" i="19"/>
  <c r="AE41" i="19"/>
  <c r="AE47" i="19" s="1"/>
  <c r="AD41" i="19"/>
  <c r="AD47" i="19" s="1"/>
  <c r="AC41" i="19"/>
  <c r="AC47" i="19" s="1"/>
  <c r="AB41" i="19"/>
  <c r="AB47" i="19" s="1"/>
  <c r="AA41" i="19"/>
  <c r="AA47" i="19" s="1"/>
  <c r="Z41" i="19"/>
  <c r="Z47" i="19" s="1"/>
  <c r="Y41" i="19"/>
  <c r="Y47" i="19" s="1"/>
  <c r="X41" i="19"/>
  <c r="X47" i="19" s="1"/>
  <c r="W41" i="19"/>
  <c r="W47" i="19" s="1"/>
  <c r="V41" i="19"/>
  <c r="V47" i="19" s="1"/>
  <c r="U41" i="19"/>
  <c r="U47" i="19" s="1"/>
  <c r="T41" i="19"/>
  <c r="S41" i="19"/>
  <c r="S47" i="19" s="1"/>
  <c r="R41" i="19"/>
  <c r="R47" i="19" s="1"/>
  <c r="Q41" i="19"/>
  <c r="Q47" i="19" s="1"/>
  <c r="P41" i="19"/>
  <c r="O41" i="19"/>
  <c r="O47" i="19" s="1"/>
  <c r="N41" i="19"/>
  <c r="N47" i="19" s="1"/>
  <c r="M41" i="19"/>
  <c r="M47" i="19" s="1"/>
  <c r="L41" i="19"/>
  <c r="L47" i="19" s="1"/>
  <c r="K41" i="19"/>
  <c r="K47" i="19" s="1"/>
  <c r="J41" i="19"/>
  <c r="J47" i="19" s="1"/>
  <c r="I41" i="19"/>
  <c r="I47" i="19" s="1"/>
  <c r="H41" i="19"/>
  <c r="H47" i="19" s="1"/>
  <c r="G41" i="19"/>
  <c r="G47" i="19" s="1"/>
  <c r="F41" i="19"/>
  <c r="F47" i="19" s="1"/>
  <c r="E41" i="19"/>
  <c r="E47" i="19" s="1"/>
  <c r="D41" i="19"/>
  <c r="C41" i="19"/>
  <c r="C47" i="19" s="1"/>
  <c r="B41" i="19"/>
  <c r="B47" i="19" s="1"/>
  <c r="BC40" i="19"/>
  <c r="BB40" i="19"/>
  <c r="BA40" i="19"/>
  <c r="AZ40" i="19"/>
  <c r="AY40" i="19"/>
  <c r="AX40" i="19"/>
  <c r="AW40" i="19"/>
  <c r="AV40" i="19"/>
  <c r="AU40" i="19"/>
  <c r="AT40" i="19"/>
  <c r="AS40" i="19"/>
  <c r="AR40" i="19"/>
  <c r="AQ40" i="19"/>
  <c r="AP40" i="19"/>
  <c r="AO40" i="19"/>
  <c r="AN40" i="19"/>
  <c r="AM40" i="19"/>
  <c r="AL40" i="19"/>
  <c r="AK40" i="19"/>
  <c r="AJ40" i="19"/>
  <c r="AI40" i="19"/>
  <c r="AH40" i="19"/>
  <c r="AG40" i="19"/>
  <c r="AF40" i="19"/>
  <c r="AE40" i="19"/>
  <c r="AD40" i="19"/>
  <c r="AC40" i="19"/>
  <c r="AB40" i="19"/>
  <c r="AA40" i="19"/>
  <c r="Z40" i="19"/>
  <c r="Y40" i="19"/>
  <c r="X40" i="19"/>
  <c r="W40" i="19"/>
  <c r="V40" i="19"/>
  <c r="U40" i="19"/>
  <c r="T40" i="19"/>
  <c r="S40" i="19"/>
  <c r="R40" i="19"/>
  <c r="Q40" i="19"/>
  <c r="P40" i="19"/>
  <c r="O40" i="19"/>
  <c r="N40" i="19"/>
  <c r="M40" i="19"/>
  <c r="L40" i="19"/>
  <c r="K40" i="19"/>
  <c r="J40" i="19"/>
  <c r="I40" i="19"/>
  <c r="H40" i="19"/>
  <c r="G40" i="19"/>
  <c r="F40" i="19"/>
  <c r="E40" i="19"/>
  <c r="D40" i="19"/>
  <c r="C40" i="19"/>
  <c r="B40" i="19"/>
  <c r="BC39" i="19"/>
  <c r="BB39" i="19"/>
  <c r="BA39" i="19"/>
  <c r="AZ39" i="19"/>
  <c r="AY39" i="19"/>
  <c r="AX39" i="19"/>
  <c r="AW39" i="19"/>
  <c r="AV39" i="19"/>
  <c r="AU39" i="19"/>
  <c r="AT39" i="19"/>
  <c r="AS39" i="19"/>
  <c r="AR39" i="19"/>
  <c r="AQ39" i="19"/>
  <c r="AP39" i="19"/>
  <c r="AO39" i="19"/>
  <c r="AN39" i="19"/>
  <c r="AM39" i="19"/>
  <c r="AL39" i="19"/>
  <c r="AK39" i="19"/>
  <c r="AJ39" i="19"/>
  <c r="AI39" i="19"/>
  <c r="AH39" i="19"/>
  <c r="AG39" i="19"/>
  <c r="AF39" i="19"/>
  <c r="AE39" i="19"/>
  <c r="AD39" i="19"/>
  <c r="AC39" i="19"/>
  <c r="AB39" i="19"/>
  <c r="AA39" i="19"/>
  <c r="Z39" i="19"/>
  <c r="Y39" i="19"/>
  <c r="X39" i="19"/>
  <c r="W39" i="19"/>
  <c r="V39" i="19"/>
  <c r="U39" i="19"/>
  <c r="T39" i="19"/>
  <c r="S39" i="19"/>
  <c r="R39" i="19"/>
  <c r="Q39" i="19"/>
  <c r="P39" i="19"/>
  <c r="O39" i="19"/>
  <c r="N39" i="19"/>
  <c r="M39" i="19"/>
  <c r="L39" i="19"/>
  <c r="K39" i="19"/>
  <c r="J39" i="19"/>
  <c r="I39" i="19"/>
  <c r="H39" i="19"/>
  <c r="G39" i="19"/>
  <c r="F39" i="19"/>
  <c r="E39" i="19"/>
  <c r="D39" i="19"/>
  <c r="C39" i="19"/>
  <c r="B39" i="19"/>
  <c r="BC38" i="19"/>
  <c r="BB38" i="19"/>
  <c r="BA38" i="19"/>
  <c r="AZ38" i="19"/>
  <c r="AY38" i="19"/>
  <c r="AX38" i="19"/>
  <c r="AW38" i="19"/>
  <c r="AV38" i="19"/>
  <c r="AU38" i="19"/>
  <c r="AT38" i="19"/>
  <c r="AS38" i="19"/>
  <c r="AR38" i="19"/>
  <c r="AQ38" i="19"/>
  <c r="AP38" i="19"/>
  <c r="AO38" i="19"/>
  <c r="AN38" i="19"/>
  <c r="AM38" i="19"/>
  <c r="AL38" i="19"/>
  <c r="AK38" i="19"/>
  <c r="AJ38" i="19"/>
  <c r="AI38" i="19"/>
  <c r="AH38" i="19"/>
  <c r="AG38" i="19"/>
  <c r="AF38" i="19"/>
  <c r="AE38" i="19"/>
  <c r="AD38" i="19"/>
  <c r="AC38" i="19"/>
  <c r="AB38" i="19"/>
  <c r="AA38" i="19"/>
  <c r="Z38" i="19"/>
  <c r="Y38" i="19"/>
  <c r="X38" i="19"/>
  <c r="W38" i="19"/>
  <c r="V38" i="19"/>
  <c r="U38" i="19"/>
  <c r="T38" i="19"/>
  <c r="S38" i="19"/>
  <c r="R38" i="19"/>
  <c r="Q38" i="19"/>
  <c r="P38" i="19"/>
  <c r="O38" i="19"/>
  <c r="N38" i="19"/>
  <c r="M38" i="19"/>
  <c r="L38" i="19"/>
  <c r="K38" i="19"/>
  <c r="J38" i="19"/>
  <c r="I38" i="19"/>
  <c r="H38" i="19"/>
  <c r="G38" i="19"/>
  <c r="F38" i="19"/>
  <c r="E38" i="19"/>
  <c r="D38" i="19"/>
  <c r="C38" i="19"/>
  <c r="B38" i="19"/>
  <c r="BC37" i="19"/>
  <c r="BB37" i="19"/>
  <c r="BA37" i="19"/>
  <c r="AZ37" i="19"/>
  <c r="AY37" i="19"/>
  <c r="AX37" i="19"/>
  <c r="AW37" i="19"/>
  <c r="AV37" i="19"/>
  <c r="AU37" i="19"/>
  <c r="AT37" i="19"/>
  <c r="AS37" i="19"/>
  <c r="AR37" i="19"/>
  <c r="AQ37" i="19"/>
  <c r="AP37" i="19"/>
  <c r="AO37" i="19"/>
  <c r="AN37" i="19"/>
  <c r="AM37" i="19"/>
  <c r="AL37" i="19"/>
  <c r="AK37" i="19"/>
  <c r="AJ37" i="19"/>
  <c r="AI37" i="19"/>
  <c r="AH37" i="19"/>
  <c r="AG37" i="19"/>
  <c r="AF37" i="19"/>
  <c r="AE37" i="19"/>
  <c r="AD37" i="19"/>
  <c r="AC37" i="19"/>
  <c r="AB37" i="19"/>
  <c r="AA37" i="19"/>
  <c r="Z37" i="19"/>
  <c r="Y37" i="19"/>
  <c r="X37" i="19"/>
  <c r="W37" i="19"/>
  <c r="V37" i="19"/>
  <c r="U37" i="19"/>
  <c r="T37" i="19"/>
  <c r="S37" i="19"/>
  <c r="R37" i="19"/>
  <c r="Q37" i="19"/>
  <c r="P37" i="19"/>
  <c r="O37" i="19"/>
  <c r="N37" i="19"/>
  <c r="M37" i="19"/>
  <c r="L37" i="19"/>
  <c r="K37" i="19"/>
  <c r="J37" i="19"/>
  <c r="I37" i="19"/>
  <c r="H37" i="19"/>
  <c r="G37" i="19"/>
  <c r="F37" i="19"/>
  <c r="E37" i="19"/>
  <c r="D37" i="19"/>
  <c r="C37" i="19"/>
  <c r="B37" i="19"/>
  <c r="BC36" i="19"/>
  <c r="BB36" i="19"/>
  <c r="BA36" i="19"/>
  <c r="AZ36" i="19"/>
  <c r="AY36" i="19"/>
  <c r="AX36" i="19"/>
  <c r="AW36" i="19"/>
  <c r="AV36" i="19"/>
  <c r="AU36" i="19"/>
  <c r="AT36" i="19"/>
  <c r="AS36" i="19"/>
  <c r="AR36" i="19"/>
  <c r="AQ36" i="19"/>
  <c r="AP36" i="19"/>
  <c r="AO36" i="19"/>
  <c r="AN36" i="19"/>
  <c r="AM36" i="19"/>
  <c r="AL36" i="19"/>
  <c r="AK36" i="19"/>
  <c r="AJ36" i="19"/>
  <c r="AI36" i="19"/>
  <c r="AH36" i="19"/>
  <c r="AG36" i="19"/>
  <c r="AF36" i="19"/>
  <c r="AE36" i="19"/>
  <c r="AD36" i="19"/>
  <c r="AC36" i="19"/>
  <c r="AB36" i="19"/>
  <c r="AA36" i="19"/>
  <c r="Z36" i="19"/>
  <c r="Y36" i="19"/>
  <c r="X36" i="19"/>
  <c r="W36" i="19"/>
  <c r="V36" i="19"/>
  <c r="U36" i="19"/>
  <c r="T36" i="19"/>
  <c r="S36" i="19"/>
  <c r="R36" i="19"/>
  <c r="Q36" i="19"/>
  <c r="P36" i="19"/>
  <c r="O36" i="19"/>
  <c r="N36" i="19"/>
  <c r="M36" i="19"/>
  <c r="L36" i="19"/>
  <c r="K36" i="19"/>
  <c r="J36" i="19"/>
  <c r="I36" i="19"/>
  <c r="H36" i="19"/>
  <c r="G36" i="19"/>
  <c r="F36" i="19"/>
  <c r="E36" i="19"/>
  <c r="D36" i="19"/>
  <c r="C36" i="19"/>
  <c r="B36" i="19"/>
  <c r="BC35" i="19"/>
  <c r="BB35" i="19"/>
  <c r="BA35" i="19"/>
  <c r="AZ35" i="19"/>
  <c r="AY35" i="19"/>
  <c r="AX35" i="19"/>
  <c r="AW35" i="19"/>
  <c r="AV35" i="19"/>
  <c r="AU35" i="19"/>
  <c r="AT35" i="19"/>
  <c r="AS35" i="19"/>
  <c r="AR35" i="19"/>
  <c r="AQ35" i="19"/>
  <c r="AP35" i="19"/>
  <c r="AO35" i="19"/>
  <c r="AN35" i="19"/>
  <c r="AM35" i="19"/>
  <c r="AL35" i="19"/>
  <c r="AK35" i="19"/>
  <c r="AJ35" i="19"/>
  <c r="AI35" i="19"/>
  <c r="AH35" i="19"/>
  <c r="AG35" i="19"/>
  <c r="AF35" i="19"/>
  <c r="AE35" i="19"/>
  <c r="AD35" i="19"/>
  <c r="AC35" i="19"/>
  <c r="AB35" i="19"/>
  <c r="AA35" i="19"/>
  <c r="Z35" i="19"/>
  <c r="Y35" i="19"/>
  <c r="X35" i="19"/>
  <c r="W35" i="19"/>
  <c r="V35" i="19"/>
  <c r="U35" i="19"/>
  <c r="T35" i="19"/>
  <c r="S35" i="19"/>
  <c r="R35" i="19"/>
  <c r="Q35" i="19"/>
  <c r="P35" i="19"/>
  <c r="O35" i="19"/>
  <c r="N35" i="19"/>
  <c r="M35" i="19"/>
  <c r="L35" i="19"/>
  <c r="K35" i="19"/>
  <c r="J35" i="19"/>
  <c r="I35" i="19"/>
  <c r="H35" i="19"/>
  <c r="G35" i="19"/>
  <c r="F35" i="19"/>
  <c r="E35" i="19"/>
  <c r="D35" i="19"/>
  <c r="C35" i="19"/>
  <c r="B35" i="19"/>
  <c r="BC34" i="19"/>
  <c r="BB34" i="19"/>
  <c r="BA34" i="19"/>
  <c r="AZ34" i="19"/>
  <c r="AY34" i="19"/>
  <c r="AX34" i="19"/>
  <c r="AW34" i="19"/>
  <c r="AV34" i="19"/>
  <c r="AU34" i="19"/>
  <c r="AT34" i="19"/>
  <c r="AS34" i="19"/>
  <c r="AR34" i="19"/>
  <c r="AQ34" i="19"/>
  <c r="AP34" i="19"/>
  <c r="AO34" i="19"/>
  <c r="AN34" i="19"/>
  <c r="AM34" i="19"/>
  <c r="AL34" i="19"/>
  <c r="AK34" i="19"/>
  <c r="AJ34" i="19"/>
  <c r="AI34" i="19"/>
  <c r="AH34" i="19"/>
  <c r="AG34" i="19"/>
  <c r="AF34" i="19"/>
  <c r="AE34" i="19"/>
  <c r="AD34" i="19"/>
  <c r="AC34" i="19"/>
  <c r="AB34" i="19"/>
  <c r="AA34" i="19"/>
  <c r="Z34" i="19"/>
  <c r="Y34" i="19"/>
  <c r="X34" i="19"/>
  <c r="W34" i="19"/>
  <c r="V34" i="19"/>
  <c r="U34" i="19"/>
  <c r="T34" i="19"/>
  <c r="S34" i="19"/>
  <c r="R34" i="19"/>
  <c r="Q34" i="19"/>
  <c r="P34" i="19"/>
  <c r="O34" i="19"/>
  <c r="N34" i="19"/>
  <c r="M34" i="19"/>
  <c r="L34" i="19"/>
  <c r="K34" i="19"/>
  <c r="J34" i="19"/>
  <c r="I34" i="19"/>
  <c r="H34" i="19"/>
  <c r="G34" i="19"/>
  <c r="F34" i="19"/>
  <c r="E34" i="19"/>
  <c r="D34" i="19"/>
  <c r="C34" i="19"/>
  <c r="B34" i="19"/>
  <c r="BC33" i="19"/>
  <c r="BB33" i="19"/>
  <c r="BA33" i="19"/>
  <c r="AZ33" i="19"/>
  <c r="AY33" i="19"/>
  <c r="AX33" i="19"/>
  <c r="AW33" i="19"/>
  <c r="AV33" i="19"/>
  <c r="AU33" i="19"/>
  <c r="AT33" i="19"/>
  <c r="AS33" i="19"/>
  <c r="AR33" i="19"/>
  <c r="AQ33" i="19"/>
  <c r="AP33" i="19"/>
  <c r="AO33" i="19"/>
  <c r="AN33" i="19"/>
  <c r="AM33" i="19"/>
  <c r="AL33" i="19"/>
  <c r="AK33" i="19"/>
  <c r="AJ33" i="19"/>
  <c r="AI33" i="19"/>
  <c r="AH33" i="19"/>
  <c r="AG33" i="19"/>
  <c r="AF33" i="19"/>
  <c r="AE33" i="19"/>
  <c r="AD33" i="19"/>
  <c r="AC33" i="19"/>
  <c r="AB33" i="19"/>
  <c r="AA33" i="19"/>
  <c r="Z33" i="19"/>
  <c r="Y33" i="19"/>
  <c r="X33" i="19"/>
  <c r="W33" i="19"/>
  <c r="V33" i="19"/>
  <c r="U33" i="19"/>
  <c r="T33" i="19"/>
  <c r="S33" i="19"/>
  <c r="R33" i="19"/>
  <c r="Q33" i="19"/>
  <c r="P33" i="19"/>
  <c r="O33" i="19"/>
  <c r="N33" i="19"/>
  <c r="M33" i="19"/>
  <c r="L33" i="19"/>
  <c r="K33" i="19"/>
  <c r="J33" i="19"/>
  <c r="I33" i="19"/>
  <c r="H33" i="19"/>
  <c r="G33" i="19"/>
  <c r="F33" i="19"/>
  <c r="E33" i="19"/>
  <c r="D33" i="19"/>
  <c r="C33" i="19"/>
  <c r="B33" i="19"/>
  <c r="BC32" i="19"/>
  <c r="BB32" i="19"/>
  <c r="BA32" i="19"/>
  <c r="AZ32" i="19"/>
  <c r="AY32" i="19"/>
  <c r="AX32" i="19"/>
  <c r="AW32" i="19"/>
  <c r="AV32" i="19"/>
  <c r="AU32" i="19"/>
  <c r="AT32" i="19"/>
  <c r="AS32" i="19"/>
  <c r="AR32" i="19"/>
  <c r="AQ32" i="19"/>
  <c r="AP32" i="19"/>
  <c r="AO32" i="19"/>
  <c r="AN32" i="19"/>
  <c r="AM32" i="19"/>
  <c r="AL32" i="19"/>
  <c r="AK32" i="19"/>
  <c r="AJ32" i="19"/>
  <c r="AI32"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C32" i="19"/>
  <c r="B32" i="19"/>
  <c r="BC30" i="19"/>
  <c r="BB30" i="19"/>
  <c r="BA30" i="19"/>
  <c r="AZ30" i="19"/>
  <c r="AY30" i="19"/>
  <c r="AX30" i="19"/>
  <c r="AW30" i="19"/>
  <c r="AV30" i="19"/>
  <c r="AU30" i="19"/>
  <c r="AT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H30" i="19"/>
  <c r="G30" i="19"/>
  <c r="F30" i="19"/>
  <c r="E30" i="19"/>
  <c r="D30" i="19"/>
  <c r="C30" i="19"/>
  <c r="B30" i="19"/>
  <c r="BC29" i="19"/>
  <c r="BB29" i="19"/>
  <c r="BA29" i="19"/>
  <c r="AZ29" i="19"/>
  <c r="AY29" i="19"/>
  <c r="AX29" i="19"/>
  <c r="AW29" i="19"/>
  <c r="AV29" i="19"/>
  <c r="AU29" i="19"/>
  <c r="AT29" i="19"/>
  <c r="AS29" i="19"/>
  <c r="AR29" i="19"/>
  <c r="AQ29" i="19"/>
  <c r="AP29" i="19"/>
  <c r="AO29" i="19"/>
  <c r="AN29" i="19"/>
  <c r="AM29" i="19"/>
  <c r="AL29" i="19"/>
  <c r="AK29" i="19"/>
  <c r="AJ29" i="19"/>
  <c r="AI29" i="19"/>
  <c r="AH29" i="19"/>
  <c r="AG29" i="19"/>
  <c r="AF29" i="19"/>
  <c r="AE29" i="19"/>
  <c r="AD29" i="19"/>
  <c r="AC29" i="19"/>
  <c r="AB29" i="19"/>
  <c r="AA29" i="19"/>
  <c r="Z29" i="19"/>
  <c r="Y29" i="19"/>
  <c r="X29" i="19"/>
  <c r="W29" i="19"/>
  <c r="V29" i="19"/>
  <c r="U29" i="19"/>
  <c r="T29" i="19"/>
  <c r="S29" i="19"/>
  <c r="R29" i="19"/>
  <c r="Q29" i="19"/>
  <c r="P29" i="19"/>
  <c r="O29" i="19"/>
  <c r="N29" i="19"/>
  <c r="M29" i="19"/>
  <c r="L29" i="19"/>
  <c r="K29" i="19"/>
  <c r="J29" i="19"/>
  <c r="I29" i="19"/>
  <c r="H29" i="19"/>
  <c r="G29" i="19"/>
  <c r="F29" i="19"/>
  <c r="E29" i="19"/>
  <c r="D29" i="19"/>
  <c r="C29" i="19"/>
  <c r="B29" i="19"/>
  <c r="BC28" i="19"/>
  <c r="BB28" i="19"/>
  <c r="BA28" i="19"/>
  <c r="AZ28" i="19"/>
  <c r="AY28" i="19"/>
  <c r="AX28" i="19"/>
  <c r="AW28" i="19"/>
  <c r="AV28" i="19"/>
  <c r="AU28" i="19"/>
  <c r="AT28" i="19"/>
  <c r="AS28" i="19"/>
  <c r="AR28" i="19"/>
  <c r="AQ28" i="19"/>
  <c r="AP28" i="19"/>
  <c r="AO28" i="19"/>
  <c r="AN28" i="19"/>
  <c r="AM28" i="19"/>
  <c r="AL28" i="19"/>
  <c r="AK28" i="19"/>
  <c r="AJ28" i="19"/>
  <c r="AI28" i="19"/>
  <c r="AH28" i="19"/>
  <c r="AG28" i="19"/>
  <c r="AF28" i="19"/>
  <c r="AE28" i="19"/>
  <c r="AD28" i="19"/>
  <c r="AC28" i="19"/>
  <c r="AB28" i="19"/>
  <c r="AA28" i="19"/>
  <c r="Z28" i="19"/>
  <c r="Y28" i="19"/>
  <c r="X28" i="19"/>
  <c r="W28" i="19"/>
  <c r="V28" i="19"/>
  <c r="U28" i="19"/>
  <c r="T28" i="19"/>
  <c r="S28" i="19"/>
  <c r="R28" i="19"/>
  <c r="Q28" i="19"/>
  <c r="P28" i="19"/>
  <c r="O28" i="19"/>
  <c r="N28" i="19"/>
  <c r="M28" i="19"/>
  <c r="L28" i="19"/>
  <c r="K28" i="19"/>
  <c r="J28" i="19"/>
  <c r="I28" i="19"/>
  <c r="H28" i="19"/>
  <c r="G28" i="19"/>
  <c r="F28" i="19"/>
  <c r="E28" i="19"/>
  <c r="D28" i="19"/>
  <c r="C28" i="19"/>
  <c r="B28" i="19"/>
  <c r="BC27" i="19"/>
  <c r="BB27" i="19"/>
  <c r="BA27" i="19"/>
  <c r="AZ27" i="19"/>
  <c r="AY27" i="19"/>
  <c r="AX27" i="19"/>
  <c r="AW27" i="19"/>
  <c r="AV27" i="19"/>
  <c r="AU27" i="19"/>
  <c r="AT27" i="19"/>
  <c r="AS27" i="19"/>
  <c r="AR27" i="19"/>
  <c r="AQ27" i="19"/>
  <c r="AP27" i="19"/>
  <c r="AO27" i="19"/>
  <c r="AN27" i="19"/>
  <c r="AM27" i="19"/>
  <c r="AL27" i="19"/>
  <c r="AK27" i="19"/>
  <c r="AJ27" i="19"/>
  <c r="AI27" i="19"/>
  <c r="AH27" i="19"/>
  <c r="AG27" i="19"/>
  <c r="AF27" i="19"/>
  <c r="AE27" i="19"/>
  <c r="AD27" i="19"/>
  <c r="AC27" i="19"/>
  <c r="AB27" i="19"/>
  <c r="AA27" i="19"/>
  <c r="Z27" i="19"/>
  <c r="Y27" i="19"/>
  <c r="X27" i="19"/>
  <c r="W27" i="19"/>
  <c r="V27" i="19"/>
  <c r="U27" i="19"/>
  <c r="T27" i="19"/>
  <c r="S27" i="19"/>
  <c r="R27" i="19"/>
  <c r="Q27" i="19"/>
  <c r="P27" i="19"/>
  <c r="O27" i="19"/>
  <c r="N27" i="19"/>
  <c r="M27" i="19"/>
  <c r="L27" i="19"/>
  <c r="K27" i="19"/>
  <c r="J27" i="19"/>
  <c r="I27" i="19"/>
  <c r="H27" i="19"/>
  <c r="G27" i="19"/>
  <c r="F27" i="19"/>
  <c r="E27" i="19"/>
  <c r="D27" i="19"/>
  <c r="C27" i="19"/>
  <c r="B27" i="19"/>
  <c r="BC26" i="19"/>
  <c r="BB26" i="19"/>
  <c r="BA26" i="19"/>
  <c r="AZ26" i="19"/>
  <c r="AY26" i="19"/>
  <c r="AX26" i="19"/>
  <c r="AW26" i="19"/>
  <c r="AV26" i="19"/>
  <c r="AU26" i="19"/>
  <c r="AT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H26" i="19"/>
  <c r="G26" i="19"/>
  <c r="F26" i="19"/>
  <c r="E26" i="19"/>
  <c r="D26" i="19"/>
  <c r="C26" i="19"/>
  <c r="B26" i="19"/>
  <c r="BC25" i="19"/>
  <c r="BB25" i="19"/>
  <c r="BA25" i="19"/>
  <c r="AZ25" i="19"/>
  <c r="AY25" i="19"/>
  <c r="AX25" i="19"/>
  <c r="AW25" i="19"/>
  <c r="AV25" i="19"/>
  <c r="AU25" i="19"/>
  <c r="AT25" i="19"/>
  <c r="AS25" i="19"/>
  <c r="AR25" i="19"/>
  <c r="AQ25" i="19"/>
  <c r="AP25" i="19"/>
  <c r="AO25" i="19"/>
  <c r="AN25" i="19"/>
  <c r="AM25" i="19"/>
  <c r="AL25" i="19"/>
  <c r="AK25" i="19"/>
  <c r="AJ25" i="19"/>
  <c r="AI25" i="19"/>
  <c r="AH25" i="19"/>
  <c r="AG25" i="19"/>
  <c r="AF25" i="19"/>
  <c r="AE25" i="19"/>
  <c r="AD25" i="19"/>
  <c r="AC25" i="19"/>
  <c r="AB25" i="19"/>
  <c r="AA25" i="19"/>
  <c r="Z25" i="19"/>
  <c r="Y25" i="19"/>
  <c r="X25" i="19"/>
  <c r="W25" i="19"/>
  <c r="V25" i="19"/>
  <c r="U25" i="19"/>
  <c r="T25" i="19"/>
  <c r="S25" i="19"/>
  <c r="R25" i="19"/>
  <c r="Q25" i="19"/>
  <c r="P25" i="19"/>
  <c r="O25" i="19"/>
  <c r="N25" i="19"/>
  <c r="M25" i="19"/>
  <c r="L25" i="19"/>
  <c r="K25" i="19"/>
  <c r="J25" i="19"/>
  <c r="I25" i="19"/>
  <c r="H25" i="19"/>
  <c r="G25" i="19"/>
  <c r="F25" i="19"/>
  <c r="E25" i="19"/>
  <c r="D25" i="19"/>
  <c r="C25" i="19"/>
  <c r="B25" i="19"/>
  <c r="BC23" i="19"/>
  <c r="BB23" i="19"/>
  <c r="BA23" i="19"/>
  <c r="AZ23" i="19"/>
  <c r="AY23" i="19"/>
  <c r="AX23" i="19"/>
  <c r="AW23" i="19"/>
  <c r="AV23" i="19"/>
  <c r="AU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H23" i="19"/>
  <c r="G23" i="19"/>
  <c r="F23" i="19"/>
  <c r="E23" i="19"/>
  <c r="D23" i="19"/>
  <c r="C23" i="19"/>
  <c r="B23" i="19"/>
  <c r="BC22" i="19"/>
  <c r="BC46" i="19" s="1"/>
  <c r="BC48" i="19" s="1"/>
  <c r="BB22" i="19"/>
  <c r="BA22" i="19"/>
  <c r="AZ22" i="19"/>
  <c r="AY22" i="19"/>
  <c r="AY46" i="19" s="1"/>
  <c r="AY48" i="19" s="1"/>
  <c r="AX22" i="19"/>
  <c r="AX46" i="19" s="1"/>
  <c r="AX48" i="19" s="1"/>
  <c r="AW22" i="19"/>
  <c r="AV22" i="19"/>
  <c r="AU22" i="19"/>
  <c r="AU46" i="19" s="1"/>
  <c r="AU48" i="19" s="1"/>
  <c r="AT22" i="19"/>
  <c r="AT46" i="19" s="1"/>
  <c r="AT48" i="19" s="1"/>
  <c r="AS22" i="19"/>
  <c r="AR22" i="19"/>
  <c r="AQ22" i="19"/>
  <c r="AQ46" i="19" s="1"/>
  <c r="AQ48" i="19" s="1"/>
  <c r="AP22" i="19"/>
  <c r="AP46" i="19" s="1"/>
  <c r="AP48" i="19" s="1"/>
  <c r="AO22" i="19"/>
  <c r="AN22" i="19"/>
  <c r="AM22" i="19"/>
  <c r="AM46" i="19" s="1"/>
  <c r="AM48" i="19" s="1"/>
  <c r="AL22" i="19"/>
  <c r="AK22" i="19"/>
  <c r="AJ22" i="19"/>
  <c r="AI22" i="19"/>
  <c r="AI46" i="19" s="1"/>
  <c r="AI48" i="19" s="1"/>
  <c r="AH22" i="19"/>
  <c r="AH46" i="19" s="1"/>
  <c r="AH48" i="19" s="1"/>
  <c r="AG22" i="19"/>
  <c r="AF22" i="19"/>
  <c r="AE22" i="19"/>
  <c r="AE46" i="19" s="1"/>
  <c r="AE48" i="19" s="1"/>
  <c r="AD22" i="19"/>
  <c r="AD46" i="19" s="1"/>
  <c r="AD48" i="19" s="1"/>
  <c r="AC22" i="19"/>
  <c r="AB22" i="19"/>
  <c r="AA22" i="19"/>
  <c r="AA46" i="19" s="1"/>
  <c r="AA48" i="19" s="1"/>
  <c r="Z22" i="19"/>
  <c r="Z46" i="19" s="1"/>
  <c r="Z48" i="19" s="1"/>
  <c r="Y22" i="19"/>
  <c r="X22" i="19"/>
  <c r="W22" i="19"/>
  <c r="W46" i="19" s="1"/>
  <c r="W48" i="19" s="1"/>
  <c r="V22" i="19"/>
  <c r="U22" i="19"/>
  <c r="T22" i="19"/>
  <c r="S22" i="19"/>
  <c r="S46" i="19" s="1"/>
  <c r="S48" i="19" s="1"/>
  <c r="R22" i="19"/>
  <c r="R46" i="19" s="1"/>
  <c r="R48" i="19" s="1"/>
  <c r="Q22" i="19"/>
  <c r="P22" i="19"/>
  <c r="O22" i="19"/>
  <c r="O46" i="19" s="1"/>
  <c r="O48" i="19" s="1"/>
  <c r="N22" i="19"/>
  <c r="N46" i="19" s="1"/>
  <c r="N48" i="19" s="1"/>
  <c r="B68" i="19" s="1"/>
  <c r="M22" i="19"/>
  <c r="L22" i="19"/>
  <c r="K22" i="19"/>
  <c r="K46" i="19" s="1"/>
  <c r="K48" i="19" s="1"/>
  <c r="J22" i="19"/>
  <c r="J46" i="19" s="1"/>
  <c r="J48" i="19" s="1"/>
  <c r="I22" i="19"/>
  <c r="H22" i="19"/>
  <c r="G22" i="19"/>
  <c r="G46" i="19" s="1"/>
  <c r="G48" i="19" s="1"/>
  <c r="F22" i="19"/>
  <c r="E22" i="19"/>
  <c r="D22" i="19"/>
  <c r="C22" i="19"/>
  <c r="C46" i="19" s="1"/>
  <c r="C48" i="19" s="1"/>
  <c r="B22" i="19"/>
  <c r="B46" i="19" s="1"/>
  <c r="B48" i="19" s="1"/>
  <c r="BC21" i="19"/>
  <c r="BB21" i="19"/>
  <c r="BA21" i="19"/>
  <c r="AZ21" i="19"/>
  <c r="AY21" i="19"/>
  <c r="AX21" i="19"/>
  <c r="AW21" i="19"/>
  <c r="AV21" i="19"/>
  <c r="AU21" i="19"/>
  <c r="AT21" i="19"/>
  <c r="AS21" i="19"/>
  <c r="AR21" i="19"/>
  <c r="AQ21" i="19"/>
  <c r="AP21" i="19"/>
  <c r="AO21" i="19"/>
  <c r="AN21" i="19"/>
  <c r="AM21" i="19"/>
  <c r="AL21" i="19"/>
  <c r="AK21" i="19"/>
  <c r="AJ21" i="19"/>
  <c r="AI21" i="19"/>
  <c r="AH21" i="19"/>
  <c r="AG21" i="19"/>
  <c r="AF21" i="19"/>
  <c r="AE21" i="19"/>
  <c r="AD21" i="19"/>
  <c r="AC21" i="19"/>
  <c r="AB21" i="19"/>
  <c r="AA21" i="19"/>
  <c r="Z21" i="19"/>
  <c r="Y21" i="19"/>
  <c r="X21" i="19"/>
  <c r="W21" i="19"/>
  <c r="V21" i="19"/>
  <c r="U21" i="19"/>
  <c r="T21" i="19"/>
  <c r="S21" i="19"/>
  <c r="R21" i="19"/>
  <c r="Q21" i="19"/>
  <c r="P21" i="19"/>
  <c r="O21" i="19"/>
  <c r="N21" i="19"/>
  <c r="M21" i="19"/>
  <c r="L21" i="19"/>
  <c r="K21" i="19"/>
  <c r="J21" i="19"/>
  <c r="I21" i="19"/>
  <c r="H21" i="19"/>
  <c r="G21" i="19"/>
  <c r="F21" i="19"/>
  <c r="E21" i="19"/>
  <c r="D21" i="19"/>
  <c r="C21" i="19"/>
  <c r="B21" i="19"/>
  <c r="BC20" i="19"/>
  <c r="BB20" i="19"/>
  <c r="BA20" i="19"/>
  <c r="AZ20" i="19"/>
  <c r="AY20" i="19"/>
  <c r="AX20" i="19"/>
  <c r="AW20" i="19"/>
  <c r="AV20" i="19"/>
  <c r="AU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H20" i="19"/>
  <c r="G20" i="19"/>
  <c r="F20" i="19"/>
  <c r="E20" i="19"/>
  <c r="D20" i="19"/>
  <c r="C20" i="19"/>
  <c r="B20" i="19"/>
  <c r="BC19" i="19"/>
  <c r="BB19" i="19"/>
  <c r="BA19" i="19"/>
  <c r="BA46" i="19" s="1"/>
  <c r="BA48" i="19" s="1"/>
  <c r="AZ19" i="19"/>
  <c r="AZ46" i="19" s="1"/>
  <c r="AZ48" i="19" s="1"/>
  <c r="AY19" i="19"/>
  <c r="AX19" i="19"/>
  <c r="AW19" i="19"/>
  <c r="AW46" i="19" s="1"/>
  <c r="AW48" i="19" s="1"/>
  <c r="AV19" i="19"/>
  <c r="AV46" i="19" s="1"/>
  <c r="AU19" i="19"/>
  <c r="AT19" i="19"/>
  <c r="AS19" i="19"/>
  <c r="AS46" i="19" s="1"/>
  <c r="AS48" i="19" s="1"/>
  <c r="AR19" i="19"/>
  <c r="AR46" i="19" s="1"/>
  <c r="AQ19" i="19"/>
  <c r="AP19" i="19"/>
  <c r="AO19" i="19"/>
  <c r="AO46" i="19" s="1"/>
  <c r="AO48" i="19" s="1"/>
  <c r="AN19" i="19"/>
  <c r="AN46" i="19" s="1"/>
  <c r="AM19" i="19"/>
  <c r="AL19" i="19"/>
  <c r="AK19" i="19"/>
  <c r="AK46" i="19" s="1"/>
  <c r="AK48" i="19" s="1"/>
  <c r="AJ19" i="19"/>
  <c r="AJ46" i="19" s="1"/>
  <c r="AJ48" i="19" s="1"/>
  <c r="AI19" i="19"/>
  <c r="AH19" i="19"/>
  <c r="AG19" i="19"/>
  <c r="AG46" i="19" s="1"/>
  <c r="AG48" i="19" s="1"/>
  <c r="AF19" i="19"/>
  <c r="AF46" i="19" s="1"/>
  <c r="AF48" i="19" s="1"/>
  <c r="AE19" i="19"/>
  <c r="AD19" i="19"/>
  <c r="AC19" i="19"/>
  <c r="AC46" i="19" s="1"/>
  <c r="AC48" i="19" s="1"/>
  <c r="AB19" i="19"/>
  <c r="AB46" i="19" s="1"/>
  <c r="AA19" i="19"/>
  <c r="Z19" i="19"/>
  <c r="Y19" i="19"/>
  <c r="Y46" i="19" s="1"/>
  <c r="Y48" i="19" s="1"/>
  <c r="X19" i="19"/>
  <c r="X46" i="19" s="1"/>
  <c r="W19" i="19"/>
  <c r="V19" i="19"/>
  <c r="U19" i="19"/>
  <c r="U46" i="19" s="1"/>
  <c r="U48" i="19" s="1"/>
  <c r="B71" i="19" s="1"/>
  <c r="T19" i="19"/>
  <c r="T46" i="19" s="1"/>
  <c r="T48" i="19" s="1"/>
  <c r="B70" i="19" s="1"/>
  <c r="S19" i="19"/>
  <c r="R19" i="19"/>
  <c r="Q19" i="19"/>
  <c r="Q46" i="19" s="1"/>
  <c r="Q48" i="19" s="1"/>
  <c r="P19" i="19"/>
  <c r="P46" i="19" s="1"/>
  <c r="P48" i="19" s="1"/>
  <c r="O19" i="19"/>
  <c r="N19" i="19"/>
  <c r="M19" i="19"/>
  <c r="M46" i="19" s="1"/>
  <c r="M48" i="19" s="1"/>
  <c r="B63" i="19" s="1"/>
  <c r="L19" i="19"/>
  <c r="L46" i="19" s="1"/>
  <c r="K19" i="19"/>
  <c r="J19" i="19"/>
  <c r="I19" i="19"/>
  <c r="I46" i="19" s="1"/>
  <c r="I48" i="19" s="1"/>
  <c r="H19" i="19"/>
  <c r="H46" i="19" s="1"/>
  <c r="G19" i="19"/>
  <c r="F19" i="19"/>
  <c r="E19" i="19"/>
  <c r="E46" i="19" s="1"/>
  <c r="E48" i="19" s="1"/>
  <c r="D19" i="19"/>
  <c r="D46" i="19" s="1"/>
  <c r="D48" i="19" s="1"/>
  <c r="C19" i="19"/>
  <c r="B19" i="19"/>
  <c r="BC18" i="19"/>
  <c r="BB18" i="19"/>
  <c r="BA18" i="19"/>
  <c r="AZ18" i="19"/>
  <c r="AY18" i="19"/>
  <c r="AX18" i="19"/>
  <c r="AW18" i="19"/>
  <c r="AV18" i="19"/>
  <c r="AU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H18" i="19"/>
  <c r="G18" i="19"/>
  <c r="F18" i="19"/>
  <c r="E18" i="19"/>
  <c r="D18" i="19"/>
  <c r="C18" i="19"/>
  <c r="B18" i="19"/>
  <c r="BC17" i="19"/>
  <c r="BB17" i="19"/>
  <c r="BA17" i="19"/>
  <c r="AZ17" i="19"/>
  <c r="AY17" i="19"/>
  <c r="AX17" i="19"/>
  <c r="AW17" i="19"/>
  <c r="AV17" i="19"/>
  <c r="AU17" i="19"/>
  <c r="AT17" i="19"/>
  <c r="AS17" i="19"/>
  <c r="AR17" i="19"/>
  <c r="AQ17" i="19"/>
  <c r="AP17" i="19"/>
  <c r="AO17" i="19"/>
  <c r="AN17" i="19"/>
  <c r="AM17" i="19"/>
  <c r="AL17" i="19"/>
  <c r="AK17" i="19"/>
  <c r="AJ17" i="19"/>
  <c r="AI17" i="19"/>
  <c r="AH17" i="19"/>
  <c r="AG17" i="19"/>
  <c r="AF17" i="19"/>
  <c r="AE17" i="19"/>
  <c r="AD17" i="19"/>
  <c r="AC17" i="19"/>
  <c r="AB17" i="19"/>
  <c r="AA17" i="19"/>
  <c r="Z17" i="19"/>
  <c r="Y17" i="19"/>
  <c r="X17" i="19"/>
  <c r="W17" i="19"/>
  <c r="V17" i="19"/>
  <c r="U17" i="19"/>
  <c r="T17" i="19"/>
  <c r="S17" i="19"/>
  <c r="R17" i="19"/>
  <c r="Q17" i="19"/>
  <c r="P17" i="19"/>
  <c r="O17" i="19"/>
  <c r="N17" i="19"/>
  <c r="M17" i="19"/>
  <c r="L17" i="19"/>
  <c r="K17" i="19"/>
  <c r="J17" i="19"/>
  <c r="I17" i="19"/>
  <c r="H17" i="19"/>
  <c r="G17" i="19"/>
  <c r="F17" i="19"/>
  <c r="E17" i="19"/>
  <c r="D17" i="19"/>
  <c r="C17" i="19"/>
  <c r="B17" i="19"/>
  <c r="BC16" i="19"/>
  <c r="BB16" i="19"/>
  <c r="BA16" i="19"/>
  <c r="AZ16" i="19"/>
  <c r="AY16" i="19"/>
  <c r="AX16" i="19"/>
  <c r="AW16" i="19"/>
  <c r="AV16" i="19"/>
  <c r="AU16" i="19"/>
  <c r="AT16" i="19"/>
  <c r="AS16" i="19"/>
  <c r="AR16" i="19"/>
  <c r="AQ16" i="19"/>
  <c r="AP16" i="19"/>
  <c r="AO16" i="19"/>
  <c r="AN16" i="19"/>
  <c r="AM16" i="19"/>
  <c r="AL16" i="19"/>
  <c r="AK16" i="19"/>
  <c r="AJ16" i="19"/>
  <c r="AI16" i="19"/>
  <c r="AH16" i="19"/>
  <c r="AG16" i="19"/>
  <c r="AF16" i="19"/>
  <c r="AE16" i="19"/>
  <c r="AD16" i="19"/>
  <c r="AC16" i="19"/>
  <c r="AB16" i="19"/>
  <c r="AA16" i="19"/>
  <c r="Z16" i="19"/>
  <c r="Y16" i="19"/>
  <c r="X16" i="19"/>
  <c r="W16" i="19"/>
  <c r="V16" i="19"/>
  <c r="U16" i="19"/>
  <c r="T16" i="19"/>
  <c r="S16" i="19"/>
  <c r="R16" i="19"/>
  <c r="Q16" i="19"/>
  <c r="P16" i="19"/>
  <c r="O16" i="19"/>
  <c r="N16" i="19"/>
  <c r="M16" i="19"/>
  <c r="L16" i="19"/>
  <c r="K16" i="19"/>
  <c r="J16" i="19"/>
  <c r="I16" i="19"/>
  <c r="H16" i="19"/>
  <c r="G16" i="19"/>
  <c r="F16" i="19"/>
  <c r="E16" i="19"/>
  <c r="D16" i="19"/>
  <c r="C16" i="19"/>
  <c r="B16" i="19"/>
  <c r="BC15" i="19"/>
  <c r="BB15" i="19"/>
  <c r="BA15" i="19"/>
  <c r="AZ15" i="19"/>
  <c r="AY15" i="19"/>
  <c r="AX15" i="19"/>
  <c r="AW15" i="19"/>
  <c r="AV15" i="19"/>
  <c r="AU15" i="19"/>
  <c r="AT15" i="19"/>
  <c r="AS15" i="19"/>
  <c r="AR15" i="19"/>
  <c r="AQ15" i="19"/>
  <c r="AP15" i="19"/>
  <c r="AO15" i="19"/>
  <c r="AN15" i="19"/>
  <c r="AM15" i="19"/>
  <c r="AL15" i="19"/>
  <c r="AK15" i="19"/>
  <c r="AJ15" i="19"/>
  <c r="AI15" i="19"/>
  <c r="AH15" i="19"/>
  <c r="AG15" i="19"/>
  <c r="AF15" i="19"/>
  <c r="AE15" i="19"/>
  <c r="AD15" i="19"/>
  <c r="AC15" i="19"/>
  <c r="AB15" i="19"/>
  <c r="AA15" i="19"/>
  <c r="Z15" i="19"/>
  <c r="Y15" i="19"/>
  <c r="X15" i="19"/>
  <c r="W15" i="19"/>
  <c r="V15" i="19"/>
  <c r="U15" i="19"/>
  <c r="T15" i="19"/>
  <c r="S15" i="19"/>
  <c r="R15" i="19"/>
  <c r="Q15" i="19"/>
  <c r="P15" i="19"/>
  <c r="O15" i="19"/>
  <c r="N15" i="19"/>
  <c r="M15" i="19"/>
  <c r="L15" i="19"/>
  <c r="K15" i="19"/>
  <c r="J15" i="19"/>
  <c r="I15" i="19"/>
  <c r="H15" i="19"/>
  <c r="G15" i="19"/>
  <c r="F15" i="19"/>
  <c r="E15" i="19"/>
  <c r="D15" i="19"/>
  <c r="C15" i="19"/>
  <c r="B15" i="19"/>
  <c r="BC14" i="19"/>
  <c r="BB14" i="19"/>
  <c r="BA14" i="19"/>
  <c r="AZ14" i="19"/>
  <c r="AY14" i="19"/>
  <c r="AX14" i="19"/>
  <c r="AW14" i="19"/>
  <c r="AV14" i="19"/>
  <c r="AU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H14" i="19"/>
  <c r="G14" i="19"/>
  <c r="F14" i="19"/>
  <c r="E14" i="19"/>
  <c r="D14" i="19"/>
  <c r="C14" i="19"/>
  <c r="B14" i="19"/>
  <c r="BC13" i="19"/>
  <c r="BB13" i="19"/>
  <c r="BA13" i="19"/>
  <c r="AZ13" i="19"/>
  <c r="AY13" i="19"/>
  <c r="AX13" i="19"/>
  <c r="AW13" i="19"/>
  <c r="AV13" i="19"/>
  <c r="AU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H13" i="19"/>
  <c r="G13" i="19"/>
  <c r="F13" i="19"/>
  <c r="E13" i="19"/>
  <c r="D13" i="19"/>
  <c r="C13" i="19"/>
  <c r="B13" i="19"/>
  <c r="BC12" i="19"/>
  <c r="BB12" i="19"/>
  <c r="BA12" i="19"/>
  <c r="AZ12" i="19"/>
  <c r="AY12" i="19"/>
  <c r="AX12" i="19"/>
  <c r="AW12" i="19"/>
  <c r="AV12" i="19"/>
  <c r="AU12" i="19"/>
  <c r="AT12" i="19"/>
  <c r="AS12" i="19"/>
  <c r="AR12" i="19"/>
  <c r="AQ12" i="19"/>
  <c r="AP12" i="19"/>
  <c r="AO12" i="19"/>
  <c r="AN12" i="19"/>
  <c r="AM12" i="19"/>
  <c r="AL12" i="19"/>
  <c r="AK12" i="19"/>
  <c r="AJ12" i="19"/>
  <c r="AI12" i="19"/>
  <c r="AH12" i="19"/>
  <c r="AG12" i="19"/>
  <c r="AF12" i="19"/>
  <c r="AE12" i="19"/>
  <c r="AD12" i="19"/>
  <c r="AC12" i="19"/>
  <c r="AB12" i="19"/>
  <c r="AA12" i="19"/>
  <c r="Z12" i="19"/>
  <c r="Y12" i="19"/>
  <c r="X12" i="19"/>
  <c r="W12" i="19"/>
  <c r="V12" i="19"/>
  <c r="U12" i="19"/>
  <c r="T12" i="19"/>
  <c r="S12" i="19"/>
  <c r="R12" i="19"/>
  <c r="Q12" i="19"/>
  <c r="P12" i="19"/>
  <c r="O12" i="19"/>
  <c r="N12" i="19"/>
  <c r="M12" i="19"/>
  <c r="L12" i="19"/>
  <c r="K12" i="19"/>
  <c r="J12" i="19"/>
  <c r="I12" i="19"/>
  <c r="H12" i="19"/>
  <c r="G12" i="19"/>
  <c r="F12" i="19"/>
  <c r="E12" i="19"/>
  <c r="D12" i="19"/>
  <c r="C12" i="19"/>
  <c r="B12" i="19"/>
  <c r="BC11" i="19"/>
  <c r="BB11" i="19"/>
  <c r="BA11" i="19"/>
  <c r="AZ11" i="19"/>
  <c r="AY11" i="19"/>
  <c r="AX11" i="19"/>
  <c r="AW11" i="19"/>
  <c r="AV11" i="19"/>
  <c r="AU11" i="19"/>
  <c r="AT11" i="19"/>
  <c r="AS11" i="19"/>
  <c r="AR11" i="19"/>
  <c r="AQ11" i="19"/>
  <c r="AP11" i="19"/>
  <c r="AO11" i="19"/>
  <c r="AN11" i="19"/>
  <c r="AM11" i="19"/>
  <c r="AL11" i="19"/>
  <c r="AK11" i="19"/>
  <c r="AJ11" i="19"/>
  <c r="AI11" i="19"/>
  <c r="AH11" i="19"/>
  <c r="AG11" i="19"/>
  <c r="AF11" i="19"/>
  <c r="AE11" i="19"/>
  <c r="AD11" i="19"/>
  <c r="AC11" i="19"/>
  <c r="AB11" i="19"/>
  <c r="AA11" i="19"/>
  <c r="Z11" i="19"/>
  <c r="Y11" i="19"/>
  <c r="X11" i="19"/>
  <c r="W11" i="19"/>
  <c r="V11" i="19"/>
  <c r="U11" i="19"/>
  <c r="T11" i="19"/>
  <c r="S11" i="19"/>
  <c r="R11" i="19"/>
  <c r="Q11" i="19"/>
  <c r="P11" i="19"/>
  <c r="O11" i="19"/>
  <c r="N11" i="19"/>
  <c r="M11" i="19"/>
  <c r="L11" i="19"/>
  <c r="K11" i="19"/>
  <c r="J11" i="19"/>
  <c r="I11" i="19"/>
  <c r="H11" i="19"/>
  <c r="G11" i="19"/>
  <c r="F11" i="19"/>
  <c r="E11" i="19"/>
  <c r="D11" i="19"/>
  <c r="C11" i="19"/>
  <c r="B11" i="19"/>
  <c r="BC10" i="19"/>
  <c r="BB10" i="19"/>
  <c r="BA10" i="19"/>
  <c r="AZ10" i="19"/>
  <c r="AY10" i="19"/>
  <c r="AX10" i="19"/>
  <c r="AW10" i="19"/>
  <c r="AV10" i="19"/>
  <c r="AU10" i="19"/>
  <c r="AT10" i="19"/>
  <c r="AS10" i="19"/>
  <c r="AR10" i="19"/>
  <c r="AQ10" i="19"/>
  <c r="AP10" i="19"/>
  <c r="AO10" i="19"/>
  <c r="AN10" i="19"/>
  <c r="AM10" i="19"/>
  <c r="AL10" i="19"/>
  <c r="AK10" i="19"/>
  <c r="AJ10" i="19"/>
  <c r="AI10" i="19"/>
  <c r="AH10" i="19"/>
  <c r="AG10" i="19"/>
  <c r="AF10" i="19"/>
  <c r="AE10" i="19"/>
  <c r="AD10" i="19"/>
  <c r="AC10" i="19"/>
  <c r="AB10" i="19"/>
  <c r="AA10" i="19"/>
  <c r="Z10" i="19"/>
  <c r="Y10" i="19"/>
  <c r="X10" i="19"/>
  <c r="W10" i="19"/>
  <c r="V10" i="19"/>
  <c r="U10" i="19"/>
  <c r="T10" i="19"/>
  <c r="S10" i="19"/>
  <c r="R10" i="19"/>
  <c r="Q10" i="19"/>
  <c r="P10" i="19"/>
  <c r="O10" i="19"/>
  <c r="N10" i="19"/>
  <c r="M10" i="19"/>
  <c r="L10" i="19"/>
  <c r="K10" i="19"/>
  <c r="J10" i="19"/>
  <c r="I10" i="19"/>
  <c r="H10" i="19"/>
  <c r="G10" i="19"/>
  <c r="F10" i="19"/>
  <c r="E10" i="19"/>
  <c r="D10" i="19"/>
  <c r="C10" i="19"/>
  <c r="B10" i="19"/>
  <c r="BC9" i="19"/>
  <c r="BB9" i="19"/>
  <c r="BA9" i="19"/>
  <c r="AZ9" i="19"/>
  <c r="AY9" i="19"/>
  <c r="AX9" i="19"/>
  <c r="AW9" i="19"/>
  <c r="AV9" i="19"/>
  <c r="AU9" i="19"/>
  <c r="AT9" i="19"/>
  <c r="AS9" i="19"/>
  <c r="AR9" i="19"/>
  <c r="AQ9" i="19"/>
  <c r="AP9" i="19"/>
  <c r="AO9" i="19"/>
  <c r="AN9" i="19"/>
  <c r="AM9" i="19"/>
  <c r="AL9" i="19"/>
  <c r="AK9" i="19"/>
  <c r="AJ9" i="19"/>
  <c r="AI9" i="19"/>
  <c r="AH9" i="19"/>
  <c r="AG9" i="19"/>
  <c r="AF9" i="19"/>
  <c r="AE9" i="19"/>
  <c r="AD9" i="19"/>
  <c r="AC9" i="19"/>
  <c r="AB9" i="19"/>
  <c r="AA9" i="19"/>
  <c r="Z9" i="19"/>
  <c r="Y9" i="19"/>
  <c r="X9" i="19"/>
  <c r="W9" i="19"/>
  <c r="V9" i="19"/>
  <c r="U9" i="19"/>
  <c r="T9" i="19"/>
  <c r="S9" i="19"/>
  <c r="R9" i="19"/>
  <c r="Q9" i="19"/>
  <c r="P9" i="19"/>
  <c r="O9" i="19"/>
  <c r="N9" i="19"/>
  <c r="M9" i="19"/>
  <c r="L9" i="19"/>
  <c r="K9" i="19"/>
  <c r="J9" i="19"/>
  <c r="I9" i="19"/>
  <c r="H9" i="19"/>
  <c r="G9" i="19"/>
  <c r="F9" i="19"/>
  <c r="E9" i="19"/>
  <c r="D9" i="19"/>
  <c r="C9" i="19"/>
  <c r="B9" i="19"/>
  <c r="BC7" i="19"/>
  <c r="BB7" i="19"/>
  <c r="BA7" i="19"/>
  <c r="AZ7" i="19"/>
  <c r="AY7" i="19"/>
  <c r="AX7" i="19"/>
  <c r="AW7" i="19"/>
  <c r="AV7" i="19"/>
  <c r="AU7" i="19"/>
  <c r="AT7" i="19"/>
  <c r="AS7" i="19"/>
  <c r="AR7" i="19"/>
  <c r="AQ7" i="19"/>
  <c r="AP7" i="19"/>
  <c r="AO7" i="19"/>
  <c r="AN7" i="19"/>
  <c r="AM7" i="19"/>
  <c r="AL7" i="19"/>
  <c r="AK7" i="19"/>
  <c r="AJ7" i="19"/>
  <c r="AI7" i="19"/>
  <c r="AH7" i="19"/>
  <c r="AG7" i="19"/>
  <c r="AF7" i="19"/>
  <c r="AE7" i="19"/>
  <c r="AD7" i="19"/>
  <c r="AC7" i="19"/>
  <c r="AB7" i="19"/>
  <c r="AA7" i="19"/>
  <c r="Z7" i="19"/>
  <c r="Y7" i="19"/>
  <c r="X7" i="19"/>
  <c r="W7" i="19"/>
  <c r="V7" i="19"/>
  <c r="U7" i="19"/>
  <c r="T7" i="19"/>
  <c r="S7" i="19"/>
  <c r="R7" i="19"/>
  <c r="Q7" i="19"/>
  <c r="P7" i="19"/>
  <c r="O7" i="19"/>
  <c r="N7" i="19"/>
  <c r="M7" i="19"/>
  <c r="L7" i="19"/>
  <c r="K7" i="19"/>
  <c r="J7" i="19"/>
  <c r="I7" i="19"/>
  <c r="H7" i="19"/>
  <c r="G7" i="19"/>
  <c r="F7" i="19"/>
  <c r="E7" i="19"/>
  <c r="D7" i="19"/>
  <c r="C7" i="19"/>
  <c r="B7" i="19"/>
  <c r="BC6" i="19"/>
  <c r="BB6" i="19"/>
  <c r="BA6" i="19"/>
  <c r="AZ6" i="19"/>
  <c r="AY6" i="19"/>
  <c r="AX6" i="19"/>
  <c r="AW6" i="19"/>
  <c r="AV6" i="19"/>
  <c r="AU6" i="19"/>
  <c r="AT6" i="19"/>
  <c r="AS6" i="19"/>
  <c r="AR6" i="19"/>
  <c r="AQ6" i="19"/>
  <c r="AP6" i="19"/>
  <c r="AO6" i="19"/>
  <c r="AN6" i="19"/>
  <c r="AM6" i="19"/>
  <c r="AL6" i="19"/>
  <c r="AK6" i="19"/>
  <c r="AJ6" i="19"/>
  <c r="AI6" i="19"/>
  <c r="AH6" i="19"/>
  <c r="AG6" i="19"/>
  <c r="AF6" i="19"/>
  <c r="AE6" i="19"/>
  <c r="AD6" i="19"/>
  <c r="AC6" i="19"/>
  <c r="AB6" i="19"/>
  <c r="AA6" i="19"/>
  <c r="Z6" i="19"/>
  <c r="Y6" i="19"/>
  <c r="X6" i="19"/>
  <c r="W6" i="19"/>
  <c r="V6" i="19"/>
  <c r="U6" i="19"/>
  <c r="T6" i="19"/>
  <c r="S6" i="19"/>
  <c r="R6" i="19"/>
  <c r="Q6" i="19"/>
  <c r="P6" i="19"/>
  <c r="O6" i="19"/>
  <c r="N6" i="19"/>
  <c r="M6" i="19"/>
  <c r="L6" i="19"/>
  <c r="K6" i="19"/>
  <c r="J6" i="19"/>
  <c r="I6" i="19"/>
  <c r="H6" i="19"/>
  <c r="G6" i="19"/>
  <c r="F6" i="19"/>
  <c r="E6" i="19"/>
  <c r="D6" i="19"/>
  <c r="C6" i="19"/>
  <c r="B6" i="19"/>
  <c r="BC5" i="19"/>
  <c r="BB5" i="19"/>
  <c r="BA5" i="19"/>
  <c r="AZ5" i="19"/>
  <c r="AY5" i="19"/>
  <c r="AX5" i="19"/>
  <c r="AW5" i="19"/>
  <c r="AV5" i="19"/>
  <c r="AU5" i="19"/>
  <c r="AT5" i="19"/>
  <c r="AS5" i="19"/>
  <c r="AR5" i="19"/>
  <c r="AQ5" i="19"/>
  <c r="AP5" i="19"/>
  <c r="AO5" i="19"/>
  <c r="AN5" i="19"/>
  <c r="AM5" i="19"/>
  <c r="AL5" i="19"/>
  <c r="AK5" i="19"/>
  <c r="AJ5" i="19"/>
  <c r="AI5" i="19"/>
  <c r="AH5" i="19"/>
  <c r="AG5" i="19"/>
  <c r="AF5" i="19"/>
  <c r="AE5" i="19"/>
  <c r="AD5" i="19"/>
  <c r="AC5" i="19"/>
  <c r="AB5" i="19"/>
  <c r="AA5" i="19"/>
  <c r="Z5" i="19"/>
  <c r="Y5" i="19"/>
  <c r="X5" i="19"/>
  <c r="W5" i="19"/>
  <c r="V5" i="19"/>
  <c r="U5" i="19"/>
  <c r="T5" i="19"/>
  <c r="S5" i="19"/>
  <c r="R5" i="19"/>
  <c r="Q5" i="19"/>
  <c r="P5" i="19"/>
  <c r="O5" i="19"/>
  <c r="N5" i="19"/>
  <c r="M5" i="19"/>
  <c r="L5" i="19"/>
  <c r="K5" i="19"/>
  <c r="J5" i="19"/>
  <c r="I5" i="19"/>
  <c r="H5" i="19"/>
  <c r="G5" i="19"/>
  <c r="F5" i="19"/>
  <c r="E5" i="19"/>
  <c r="D5" i="19"/>
  <c r="C5" i="19"/>
  <c r="B5" i="19"/>
  <c r="F22" i="13"/>
  <c r="D13" i="14"/>
  <c r="D14" i="14" s="1"/>
  <c r="C13" i="14"/>
  <c r="C14" i="14" s="1"/>
  <c r="B13" i="14"/>
  <c r="E19" i="14"/>
  <c r="E20" i="14"/>
  <c r="E21" i="14"/>
  <c r="E22" i="14"/>
  <c r="E23" i="14"/>
  <c r="E24" i="14"/>
  <c r="E25" i="14"/>
  <c r="E26" i="14"/>
  <c r="E27" i="14"/>
  <c r="E28" i="14"/>
  <c r="E29" i="14"/>
  <c r="E30" i="14"/>
  <c r="E31" i="14"/>
  <c r="E32" i="14"/>
  <c r="E33" i="14"/>
  <c r="E34" i="14"/>
  <c r="E35" i="14"/>
  <c r="E36" i="14"/>
  <c r="E37" i="14"/>
  <c r="E38" i="14"/>
  <c r="E39" i="14"/>
  <c r="E40" i="14"/>
  <c r="E18" i="14"/>
  <c r="D19" i="14"/>
  <c r="D20" i="14"/>
  <c r="D21" i="14"/>
  <c r="D22" i="14"/>
  <c r="D23" i="14"/>
  <c r="D24" i="14"/>
  <c r="D25" i="14"/>
  <c r="D26" i="14"/>
  <c r="D27" i="14"/>
  <c r="D28" i="14"/>
  <c r="D29" i="14"/>
  <c r="D30" i="14"/>
  <c r="D31" i="14"/>
  <c r="D32" i="14"/>
  <c r="D33" i="14"/>
  <c r="D34" i="14"/>
  <c r="D35" i="14"/>
  <c r="D36" i="14"/>
  <c r="D37" i="14"/>
  <c r="D38" i="14"/>
  <c r="D39" i="14"/>
  <c r="D40" i="14"/>
  <c r="D18" i="14"/>
  <c r="C19" i="14"/>
  <c r="C20" i="14"/>
  <c r="C21" i="14"/>
  <c r="C22" i="14"/>
  <c r="C23" i="14"/>
  <c r="C24" i="14"/>
  <c r="C25" i="14"/>
  <c r="C26" i="14"/>
  <c r="C27" i="14"/>
  <c r="C28" i="14"/>
  <c r="C29" i="14"/>
  <c r="C30" i="14"/>
  <c r="C31" i="14"/>
  <c r="C32" i="14"/>
  <c r="C33" i="14"/>
  <c r="C34" i="14"/>
  <c r="C35" i="14"/>
  <c r="C36" i="14"/>
  <c r="C37" i="14"/>
  <c r="C38" i="14"/>
  <c r="C39" i="14"/>
  <c r="C40" i="14"/>
  <c r="C18" i="14"/>
  <c r="J23" i="13"/>
  <c r="J24" i="13"/>
  <c r="J25" i="13"/>
  <c r="J26" i="13"/>
  <c r="J27" i="13"/>
  <c r="J28" i="13"/>
  <c r="J29" i="13"/>
  <c r="J30" i="13"/>
  <c r="J31" i="13"/>
  <c r="J32" i="13"/>
  <c r="J33" i="13"/>
  <c r="J34" i="13"/>
  <c r="J35" i="13"/>
  <c r="J36" i="13"/>
  <c r="J37" i="13"/>
  <c r="J38" i="13"/>
  <c r="J39" i="13"/>
  <c r="J40" i="13"/>
  <c r="J41" i="13"/>
  <c r="J42" i="13"/>
  <c r="J43" i="13"/>
  <c r="J44" i="13"/>
  <c r="J22" i="13"/>
  <c r="I23" i="13"/>
  <c r="I24" i="13"/>
  <c r="I25" i="13"/>
  <c r="I26" i="13"/>
  <c r="I27" i="13"/>
  <c r="I28" i="13"/>
  <c r="I29" i="13"/>
  <c r="I30" i="13"/>
  <c r="I31" i="13"/>
  <c r="I32" i="13"/>
  <c r="I33" i="13"/>
  <c r="I34" i="13"/>
  <c r="I35" i="13"/>
  <c r="I36" i="13"/>
  <c r="I37" i="13"/>
  <c r="I38" i="13"/>
  <c r="I39" i="13"/>
  <c r="I40" i="13"/>
  <c r="I41" i="13"/>
  <c r="I42" i="13"/>
  <c r="I43" i="13"/>
  <c r="I44" i="13"/>
  <c r="I22" i="13"/>
  <c r="H23" i="13"/>
  <c r="H24" i="13"/>
  <c r="H25" i="13"/>
  <c r="H26" i="13"/>
  <c r="H27" i="13"/>
  <c r="H28" i="13"/>
  <c r="H29" i="13"/>
  <c r="H30" i="13"/>
  <c r="H31" i="13"/>
  <c r="H32" i="13"/>
  <c r="H33" i="13"/>
  <c r="H34" i="13"/>
  <c r="H35" i="13"/>
  <c r="H36" i="13"/>
  <c r="H37" i="13"/>
  <c r="H38" i="13"/>
  <c r="H39" i="13"/>
  <c r="H40" i="13"/>
  <c r="H41" i="13"/>
  <c r="H42" i="13"/>
  <c r="H43" i="13"/>
  <c r="H44" i="13"/>
  <c r="H22" i="13"/>
  <c r="G23" i="13"/>
  <c r="G24" i="13"/>
  <c r="G25" i="13"/>
  <c r="G26" i="13"/>
  <c r="G27" i="13"/>
  <c r="G28" i="13"/>
  <c r="G29" i="13"/>
  <c r="G30" i="13"/>
  <c r="G31" i="13"/>
  <c r="G32" i="13"/>
  <c r="G33" i="13"/>
  <c r="G34" i="13"/>
  <c r="G35" i="13"/>
  <c r="G36" i="13"/>
  <c r="G37" i="13"/>
  <c r="G38" i="13"/>
  <c r="G39" i="13"/>
  <c r="G40" i="13"/>
  <c r="G41" i="13"/>
  <c r="G42" i="13"/>
  <c r="G43" i="13"/>
  <c r="G44" i="13"/>
  <c r="G22" i="13"/>
  <c r="F23" i="13"/>
  <c r="F24" i="13"/>
  <c r="F25" i="13"/>
  <c r="F26" i="13"/>
  <c r="F27" i="13"/>
  <c r="F28" i="13"/>
  <c r="F29" i="13"/>
  <c r="F30" i="13"/>
  <c r="F31" i="13"/>
  <c r="F32" i="13"/>
  <c r="F33" i="13"/>
  <c r="F34" i="13"/>
  <c r="F35" i="13"/>
  <c r="F36" i="13"/>
  <c r="F37" i="13"/>
  <c r="F38" i="13"/>
  <c r="F39" i="13"/>
  <c r="F40" i="13"/>
  <c r="F41" i="13"/>
  <c r="F42" i="13"/>
  <c r="F43" i="13"/>
  <c r="F44" i="13"/>
  <c r="E23" i="13"/>
  <c r="E24" i="13"/>
  <c r="E25" i="13"/>
  <c r="E26" i="13"/>
  <c r="E27" i="13"/>
  <c r="E28" i="13"/>
  <c r="E29" i="13"/>
  <c r="E30" i="13"/>
  <c r="E31" i="13"/>
  <c r="E32" i="13"/>
  <c r="E33" i="13"/>
  <c r="E34" i="13"/>
  <c r="E35" i="13"/>
  <c r="E36" i="13"/>
  <c r="E37" i="13"/>
  <c r="E38" i="13"/>
  <c r="E39" i="13"/>
  <c r="E40" i="13"/>
  <c r="E41" i="13"/>
  <c r="E42" i="13"/>
  <c r="E43" i="13"/>
  <c r="E44" i="13"/>
  <c r="E22" i="13"/>
  <c r="D23" i="13"/>
  <c r="D24" i="13"/>
  <c r="D25" i="13"/>
  <c r="D26" i="13"/>
  <c r="D27" i="13"/>
  <c r="D28" i="13"/>
  <c r="D29" i="13"/>
  <c r="D30" i="13"/>
  <c r="D31" i="13"/>
  <c r="D32" i="13"/>
  <c r="D33" i="13"/>
  <c r="D34" i="13"/>
  <c r="D35" i="13"/>
  <c r="D36" i="13"/>
  <c r="D37" i="13"/>
  <c r="D38" i="13"/>
  <c r="D39" i="13"/>
  <c r="D40" i="13"/>
  <c r="D41" i="13"/>
  <c r="D42" i="13"/>
  <c r="D43" i="13"/>
  <c r="D44" i="13"/>
  <c r="D22" i="13"/>
  <c r="C23" i="13"/>
  <c r="M23" i="13" s="1"/>
  <c r="C24" i="13"/>
  <c r="M24" i="13" s="1"/>
  <c r="C25" i="13"/>
  <c r="M25" i="13" s="1"/>
  <c r="C26" i="13"/>
  <c r="M26" i="13" s="1"/>
  <c r="C27" i="13"/>
  <c r="M27" i="13" s="1"/>
  <c r="C28" i="13"/>
  <c r="C29" i="13"/>
  <c r="C30" i="13"/>
  <c r="M30" i="13" s="1"/>
  <c r="C31" i="13"/>
  <c r="C32" i="13"/>
  <c r="C33" i="13"/>
  <c r="C34" i="13"/>
  <c r="C35" i="13"/>
  <c r="M35" i="13" s="1"/>
  <c r="C36" i="13"/>
  <c r="C37" i="13"/>
  <c r="C38" i="13"/>
  <c r="C39" i="13"/>
  <c r="C40" i="13"/>
  <c r="C41" i="13"/>
  <c r="M41" i="13" s="1"/>
  <c r="C42" i="13"/>
  <c r="C43" i="13"/>
  <c r="C44" i="13"/>
  <c r="C22" i="13"/>
  <c r="M22" i="13" s="1"/>
  <c r="G184" i="20" l="1"/>
  <c r="H184" i="20" s="1"/>
  <c r="M44" i="13"/>
  <c r="G216" i="20"/>
  <c r="H216" i="20" s="1"/>
  <c r="G12" i="20"/>
  <c r="H12" i="20" s="1"/>
  <c r="G132" i="20"/>
  <c r="H132" i="20" s="1"/>
  <c r="G64" i="20"/>
  <c r="H64" i="20" s="1"/>
  <c r="G109" i="20"/>
  <c r="H109" i="20" s="1"/>
  <c r="G116" i="20"/>
  <c r="H116" i="20" s="1"/>
  <c r="G32" i="20"/>
  <c r="H32" i="20" s="1"/>
  <c r="G85" i="20"/>
  <c r="H85" i="20" s="1"/>
  <c r="G148" i="20"/>
  <c r="H148" i="20" s="1"/>
  <c r="G146" i="20"/>
  <c r="H146" i="20" s="1"/>
  <c r="G250" i="20"/>
  <c r="H250" i="20" s="1"/>
  <c r="G228" i="20"/>
  <c r="H228" i="20" s="1"/>
  <c r="G222" i="20"/>
  <c r="H222" i="20" s="1"/>
  <c r="G37" i="20"/>
  <c r="H37" i="20" s="1"/>
  <c r="G280" i="20"/>
  <c r="H280" i="20" s="1"/>
  <c r="G44" i="20"/>
  <c r="H44" i="20" s="1"/>
  <c r="G218" i="20"/>
  <c r="H218" i="20" s="1"/>
  <c r="G196" i="20"/>
  <c r="H196" i="20" s="1"/>
  <c r="G190" i="20"/>
  <c r="H190" i="20" s="1"/>
  <c r="G21" i="20"/>
  <c r="H21" i="20" s="1"/>
  <c r="D58" i="14"/>
  <c r="D85" i="14" s="1"/>
  <c r="E50" i="14"/>
  <c r="E77" i="14" s="1"/>
  <c r="G186" i="20"/>
  <c r="H186" i="20" s="1"/>
  <c r="G292" i="20"/>
  <c r="H292" i="20" s="1"/>
  <c r="G164" i="20"/>
  <c r="H164" i="20" s="1"/>
  <c r="G286" i="20"/>
  <c r="H286" i="20" s="1"/>
  <c r="G149" i="20"/>
  <c r="H149" i="20" s="1"/>
  <c r="G69" i="20"/>
  <c r="H69" i="20" s="1"/>
  <c r="G130" i="20"/>
  <c r="H130" i="20" s="1"/>
  <c r="G248" i="20"/>
  <c r="H248" i="20" s="1"/>
  <c r="G76" i="20"/>
  <c r="H76" i="20" s="1"/>
  <c r="G282" i="20"/>
  <c r="H282" i="20" s="1"/>
  <c r="G157" i="20"/>
  <c r="H157" i="20" s="1"/>
  <c r="G260" i="20"/>
  <c r="H260" i="20" s="1"/>
  <c r="G96" i="20"/>
  <c r="H96" i="20" s="1"/>
  <c r="G254" i="20"/>
  <c r="H254" i="20" s="1"/>
  <c r="G125" i="20"/>
  <c r="H125" i="20" s="1"/>
  <c r="G53" i="20"/>
  <c r="H53" i="20" s="1"/>
  <c r="G114" i="20"/>
  <c r="H114" i="20" s="1"/>
  <c r="E13" i="14"/>
  <c r="D66" i="14"/>
  <c r="D93" i="14" s="1"/>
  <c r="E45" i="14"/>
  <c r="E72" i="14" s="1"/>
  <c r="D54" i="14"/>
  <c r="D81" i="14" s="1"/>
  <c r="E53" i="14"/>
  <c r="E80" i="14" s="1"/>
  <c r="D50" i="14"/>
  <c r="D77" i="14" s="1"/>
  <c r="D62" i="14"/>
  <c r="D89" i="14" s="1"/>
  <c r="D46" i="14"/>
  <c r="D73" i="14" s="1"/>
  <c r="E61" i="14"/>
  <c r="E88" i="14" s="1"/>
  <c r="G140" i="20"/>
  <c r="H140" i="20" s="1"/>
  <c r="G272" i="20"/>
  <c r="H272" i="20" s="1"/>
  <c r="G240" i="20"/>
  <c r="H240" i="20" s="1"/>
  <c r="G208" i="20"/>
  <c r="H208" i="20" s="1"/>
  <c r="G176" i="20"/>
  <c r="H176" i="20" s="1"/>
  <c r="G100" i="20"/>
  <c r="H100" i="20" s="1"/>
  <c r="G68" i="20"/>
  <c r="H68" i="20" s="1"/>
  <c r="G36" i="20"/>
  <c r="H36" i="20" s="1"/>
  <c r="G274" i="20"/>
  <c r="H274" i="20" s="1"/>
  <c r="G210" i="20"/>
  <c r="H210" i="20" s="1"/>
  <c r="G128" i="20"/>
  <c r="H128" i="20" s="1"/>
  <c r="G284" i="20"/>
  <c r="H284" i="20" s="1"/>
  <c r="G188" i="20"/>
  <c r="H188" i="20" s="1"/>
  <c r="G88" i="20"/>
  <c r="H88" i="20" s="1"/>
  <c r="G278" i="20"/>
  <c r="H278" i="20" s="1"/>
  <c r="G182" i="20"/>
  <c r="H182" i="20" s="1"/>
  <c r="G121" i="20"/>
  <c r="H121" i="20" s="1"/>
  <c r="G110" i="20"/>
  <c r="H110" i="20" s="1"/>
  <c r="G296" i="20"/>
  <c r="H296" i="20" s="1"/>
  <c r="G264" i="20"/>
  <c r="H264" i="20" s="1"/>
  <c r="G232" i="20"/>
  <c r="H232" i="20" s="1"/>
  <c r="G200" i="20"/>
  <c r="H200" i="20" s="1"/>
  <c r="G168" i="20"/>
  <c r="H168" i="20" s="1"/>
  <c r="G92" i="20"/>
  <c r="H92" i="20" s="1"/>
  <c r="G60" i="20"/>
  <c r="H60" i="20" s="1"/>
  <c r="G28" i="20"/>
  <c r="H28" i="20" s="1"/>
  <c r="G298" i="20"/>
  <c r="H298" i="20" s="1"/>
  <c r="G266" i="20"/>
  <c r="H266" i="20" s="1"/>
  <c r="G234" i="20"/>
  <c r="H234" i="20" s="1"/>
  <c r="G202" i="20"/>
  <c r="H202" i="20" s="1"/>
  <c r="G170" i="20"/>
  <c r="H170" i="20" s="1"/>
  <c r="G141" i="20"/>
  <c r="H141" i="20" s="1"/>
  <c r="G124" i="20"/>
  <c r="H124" i="20" s="1"/>
  <c r="G108" i="20"/>
  <c r="H108" i="20" s="1"/>
  <c r="G276" i="20"/>
  <c r="H276" i="20" s="1"/>
  <c r="G244" i="20"/>
  <c r="H244" i="20" s="1"/>
  <c r="G212" i="20"/>
  <c r="H212" i="20" s="1"/>
  <c r="G180" i="20"/>
  <c r="H180" i="20" s="1"/>
  <c r="G138" i="20"/>
  <c r="H138" i="20" s="1"/>
  <c r="G80" i="20"/>
  <c r="H80" i="20" s="1"/>
  <c r="G48" i="20"/>
  <c r="H48" i="20" s="1"/>
  <c r="G16" i="20"/>
  <c r="H16" i="20" s="1"/>
  <c r="G270" i="20"/>
  <c r="H270" i="20" s="1"/>
  <c r="G238" i="20"/>
  <c r="H238" i="20" s="1"/>
  <c r="G206" i="20"/>
  <c r="H206" i="20" s="1"/>
  <c r="G174" i="20"/>
  <c r="H174" i="20" s="1"/>
  <c r="G133" i="20"/>
  <c r="H133" i="20" s="1"/>
  <c r="G117" i="20"/>
  <c r="H117" i="20" s="1"/>
  <c r="G93" i="20"/>
  <c r="H93" i="20" s="1"/>
  <c r="G77" i="20"/>
  <c r="H77" i="20" s="1"/>
  <c r="G61" i="20"/>
  <c r="H61" i="20" s="1"/>
  <c r="G45" i="20"/>
  <c r="H45" i="20" s="1"/>
  <c r="G29" i="20"/>
  <c r="H29" i="20" s="1"/>
  <c r="G13" i="20"/>
  <c r="H13" i="20" s="1"/>
  <c r="G122" i="20"/>
  <c r="H122" i="20" s="1"/>
  <c r="G301" i="20"/>
  <c r="H301" i="20" s="1"/>
  <c r="G299" i="20"/>
  <c r="H299" i="20" s="1"/>
  <c r="G297" i="20"/>
  <c r="H297" i="20" s="1"/>
  <c r="G295" i="20"/>
  <c r="H295" i="20" s="1"/>
  <c r="G293" i="20"/>
  <c r="H293" i="20" s="1"/>
  <c r="G291" i="20"/>
  <c r="H291" i="20" s="1"/>
  <c r="G289" i="20"/>
  <c r="H289" i="20" s="1"/>
  <c r="G287" i="20"/>
  <c r="H287" i="20" s="1"/>
  <c r="G285" i="20"/>
  <c r="H285" i="20" s="1"/>
  <c r="G283" i="20"/>
  <c r="H283" i="20" s="1"/>
  <c r="G281" i="20"/>
  <c r="H281" i="20" s="1"/>
  <c r="G279" i="20"/>
  <c r="H279" i="20" s="1"/>
  <c r="G277" i="20"/>
  <c r="H277" i="20" s="1"/>
  <c r="G275" i="20"/>
  <c r="H275" i="20" s="1"/>
  <c r="G273" i="20"/>
  <c r="H273" i="20" s="1"/>
  <c r="G271" i="20"/>
  <c r="H271" i="20" s="1"/>
  <c r="G269" i="20"/>
  <c r="H269" i="20" s="1"/>
  <c r="G267" i="20"/>
  <c r="H267" i="20" s="1"/>
  <c r="G265" i="20"/>
  <c r="H265" i="20" s="1"/>
  <c r="G263" i="20"/>
  <c r="H263" i="20" s="1"/>
  <c r="G261" i="20"/>
  <c r="H261" i="20" s="1"/>
  <c r="G259" i="20"/>
  <c r="H259" i="20" s="1"/>
  <c r="G257" i="20"/>
  <c r="H257" i="20" s="1"/>
  <c r="G255" i="20"/>
  <c r="H255" i="20" s="1"/>
  <c r="G253" i="20"/>
  <c r="H253" i="20" s="1"/>
  <c r="G251" i="20"/>
  <c r="H251" i="20" s="1"/>
  <c r="G249" i="20"/>
  <c r="H249" i="20" s="1"/>
  <c r="G247" i="20"/>
  <c r="H247" i="20" s="1"/>
  <c r="G245" i="20"/>
  <c r="H245" i="20" s="1"/>
  <c r="G243" i="20"/>
  <c r="H243" i="20" s="1"/>
  <c r="G241" i="20"/>
  <c r="H241" i="20" s="1"/>
  <c r="G239" i="20"/>
  <c r="H239" i="20" s="1"/>
  <c r="G237" i="20"/>
  <c r="H237" i="20" s="1"/>
  <c r="G235" i="20"/>
  <c r="H235" i="20" s="1"/>
  <c r="G233" i="20"/>
  <c r="H233" i="20" s="1"/>
  <c r="G231" i="20"/>
  <c r="H231" i="20" s="1"/>
  <c r="G229" i="20"/>
  <c r="H229" i="20" s="1"/>
  <c r="G227" i="20"/>
  <c r="H227" i="20" s="1"/>
  <c r="G225" i="20"/>
  <c r="H225" i="20" s="1"/>
  <c r="G223" i="20"/>
  <c r="H223" i="20" s="1"/>
  <c r="G221" i="20"/>
  <c r="H221" i="20" s="1"/>
  <c r="G219" i="20"/>
  <c r="H219" i="20" s="1"/>
  <c r="G217" i="20"/>
  <c r="H217" i="20" s="1"/>
  <c r="G215" i="20"/>
  <c r="H215" i="20" s="1"/>
  <c r="G213" i="20"/>
  <c r="H213" i="20" s="1"/>
  <c r="G211" i="20"/>
  <c r="H211" i="20" s="1"/>
  <c r="G209" i="20"/>
  <c r="H209" i="20" s="1"/>
  <c r="G207" i="20"/>
  <c r="H207" i="20" s="1"/>
  <c r="G205" i="20"/>
  <c r="H205" i="20" s="1"/>
  <c r="G203" i="20"/>
  <c r="H203" i="20" s="1"/>
  <c r="G201" i="20"/>
  <c r="H201" i="20" s="1"/>
  <c r="G199" i="20"/>
  <c r="H199" i="20" s="1"/>
  <c r="G197" i="20"/>
  <c r="H197" i="20" s="1"/>
  <c r="G195" i="20"/>
  <c r="H195" i="20" s="1"/>
  <c r="G193" i="20"/>
  <c r="H193" i="20" s="1"/>
  <c r="G191" i="20"/>
  <c r="H191" i="20" s="1"/>
  <c r="G189" i="20"/>
  <c r="H189" i="20" s="1"/>
  <c r="G187" i="20"/>
  <c r="H187" i="20" s="1"/>
  <c r="G185" i="20"/>
  <c r="H185" i="20" s="1"/>
  <c r="G183" i="20"/>
  <c r="H183" i="20" s="1"/>
  <c r="G181" i="20"/>
  <c r="H181" i="20" s="1"/>
  <c r="G179" i="20"/>
  <c r="H179" i="20" s="1"/>
  <c r="G177" i="20"/>
  <c r="H177" i="20" s="1"/>
  <c r="G175" i="20"/>
  <c r="H175" i="20" s="1"/>
  <c r="G173" i="20"/>
  <c r="H173" i="20" s="1"/>
  <c r="G171" i="20"/>
  <c r="H171" i="20" s="1"/>
  <c r="G169" i="20"/>
  <c r="H169" i="20" s="1"/>
  <c r="G167" i="20"/>
  <c r="H167" i="20" s="1"/>
  <c r="G165" i="20"/>
  <c r="H165" i="20" s="1"/>
  <c r="G163" i="20"/>
  <c r="H163" i="20" s="1"/>
  <c r="G161" i="20"/>
  <c r="H161" i="20" s="1"/>
  <c r="G159" i="20"/>
  <c r="H159" i="20" s="1"/>
  <c r="G151" i="20"/>
  <c r="H151" i="20" s="1"/>
  <c r="G143" i="20"/>
  <c r="H143" i="20" s="1"/>
  <c r="G135" i="20"/>
  <c r="H135" i="20" s="1"/>
  <c r="G155" i="20"/>
  <c r="H155" i="20" s="1"/>
  <c r="G139" i="20"/>
  <c r="H139" i="20" s="1"/>
  <c r="G103" i="20"/>
  <c r="H103" i="20" s="1"/>
  <c r="G95" i="20"/>
  <c r="H95" i="20" s="1"/>
  <c r="G87" i="20"/>
  <c r="H87" i="20" s="1"/>
  <c r="G79" i="20"/>
  <c r="H79" i="20" s="1"/>
  <c r="G71" i="20"/>
  <c r="H71" i="20" s="1"/>
  <c r="G63" i="20"/>
  <c r="H63" i="20" s="1"/>
  <c r="G55" i="20"/>
  <c r="H55" i="20" s="1"/>
  <c r="G47" i="20"/>
  <c r="H47" i="20" s="1"/>
  <c r="G39" i="20"/>
  <c r="H39" i="20" s="1"/>
  <c r="G31" i="20"/>
  <c r="H31" i="20" s="1"/>
  <c r="G23" i="20"/>
  <c r="H23" i="20" s="1"/>
  <c r="G15" i="20"/>
  <c r="H15" i="20" s="1"/>
  <c r="G150" i="20"/>
  <c r="H150" i="20" s="1"/>
  <c r="G145" i="20"/>
  <c r="H145" i="20" s="1"/>
  <c r="G134" i="20"/>
  <c r="H134" i="20" s="1"/>
  <c r="G147" i="20"/>
  <c r="H147" i="20" s="1"/>
  <c r="G99" i="20"/>
  <c r="H99" i="20" s="1"/>
  <c r="G91" i="20"/>
  <c r="H91" i="20" s="1"/>
  <c r="G83" i="20"/>
  <c r="H83" i="20" s="1"/>
  <c r="G75" i="20"/>
  <c r="H75" i="20" s="1"/>
  <c r="G67" i="20"/>
  <c r="H67" i="20" s="1"/>
  <c r="G59" i="20"/>
  <c r="H59" i="20" s="1"/>
  <c r="G51" i="20"/>
  <c r="H51" i="20" s="1"/>
  <c r="G43" i="20"/>
  <c r="H43" i="20" s="1"/>
  <c r="G35" i="20"/>
  <c r="H35" i="20" s="1"/>
  <c r="L9" i="20" s="1"/>
  <c r="G27" i="20"/>
  <c r="H27" i="20" s="1"/>
  <c r="L19" i="20" s="1"/>
  <c r="D47" i="23" s="1"/>
  <c r="G19" i="20"/>
  <c r="H19" i="20" s="1"/>
  <c r="G11" i="20"/>
  <c r="H11" i="20" s="1"/>
  <c r="G158" i="20"/>
  <c r="H158" i="20" s="1"/>
  <c r="G153" i="20"/>
  <c r="H153" i="20" s="1"/>
  <c r="G142" i="20"/>
  <c r="H142" i="20" s="1"/>
  <c r="G137" i="20"/>
  <c r="H137" i="20" s="1"/>
  <c r="G131" i="20"/>
  <c r="H131" i="20" s="1"/>
  <c r="G127" i="20"/>
  <c r="H127" i="20" s="1"/>
  <c r="G123" i="20"/>
  <c r="H123" i="20" s="1"/>
  <c r="G119" i="20"/>
  <c r="H119" i="20" s="1"/>
  <c r="G115" i="20"/>
  <c r="H115" i="20" s="1"/>
  <c r="G111" i="20"/>
  <c r="H111" i="20" s="1"/>
  <c r="G107" i="20"/>
  <c r="H107" i="20" s="1"/>
  <c r="G105" i="20"/>
  <c r="H105" i="20" s="1"/>
  <c r="G102" i="20"/>
  <c r="H102" i="20" s="1"/>
  <c r="G97" i="20"/>
  <c r="H97" i="20" s="1"/>
  <c r="G89" i="20"/>
  <c r="H89" i="20" s="1"/>
  <c r="G81" i="20"/>
  <c r="H81" i="20" s="1"/>
  <c r="G73" i="20"/>
  <c r="H73" i="20" s="1"/>
  <c r="G65" i="20"/>
  <c r="H65" i="20" s="1"/>
  <c r="G57" i="20"/>
  <c r="H57" i="20" s="1"/>
  <c r="G49" i="20"/>
  <c r="H49" i="20" s="1"/>
  <c r="G41" i="20"/>
  <c r="H41" i="20" s="1"/>
  <c r="G33" i="20"/>
  <c r="H33" i="20" s="1"/>
  <c r="G25" i="20"/>
  <c r="H25" i="20" s="1"/>
  <c r="G17" i="20"/>
  <c r="H17" i="20" s="1"/>
  <c r="G9" i="20"/>
  <c r="H9" i="20" s="1"/>
  <c r="G94" i="20"/>
  <c r="H94" i="20" s="1"/>
  <c r="G86" i="20"/>
  <c r="H86" i="20" s="1"/>
  <c r="G78" i="20"/>
  <c r="H78" i="20" s="1"/>
  <c r="G70" i="20"/>
  <c r="H70" i="20" s="1"/>
  <c r="G62" i="20"/>
  <c r="H62" i="20" s="1"/>
  <c r="G54" i="20"/>
  <c r="H54" i="20" s="1"/>
  <c r="G46" i="20"/>
  <c r="H46" i="20" s="1"/>
  <c r="G38" i="20"/>
  <c r="H38" i="20" s="1"/>
  <c r="G30" i="20"/>
  <c r="H30" i="20" s="1"/>
  <c r="G22" i="20"/>
  <c r="H22" i="20" s="1"/>
  <c r="G14" i="20"/>
  <c r="H14" i="20" s="1"/>
  <c r="G242" i="20"/>
  <c r="H242" i="20" s="1"/>
  <c r="G178" i="20"/>
  <c r="H178" i="20" s="1"/>
  <c r="G152" i="20"/>
  <c r="H152" i="20" s="1"/>
  <c r="G112" i="20"/>
  <c r="H112" i="20" s="1"/>
  <c r="G252" i="20"/>
  <c r="H252" i="20" s="1"/>
  <c r="G220" i="20"/>
  <c r="H220" i="20" s="1"/>
  <c r="G154" i="20"/>
  <c r="H154" i="20" s="1"/>
  <c r="G56" i="20"/>
  <c r="H56" i="20" s="1"/>
  <c r="G24" i="20"/>
  <c r="H24" i="20" s="1"/>
  <c r="G246" i="20"/>
  <c r="H246" i="20" s="1"/>
  <c r="G214" i="20"/>
  <c r="H214" i="20" s="1"/>
  <c r="G144" i="20"/>
  <c r="H144" i="20" s="1"/>
  <c r="G101" i="20"/>
  <c r="H101" i="20" s="1"/>
  <c r="G82" i="20"/>
  <c r="H82" i="20" s="1"/>
  <c r="G66" i="20"/>
  <c r="H66" i="20" s="1"/>
  <c r="G50" i="20"/>
  <c r="H50" i="20" s="1"/>
  <c r="G34" i="20"/>
  <c r="H34" i="20" s="1"/>
  <c r="G18" i="20"/>
  <c r="H18" i="20" s="1"/>
  <c r="L11" i="20" s="1"/>
  <c r="D39" i="23" s="1"/>
  <c r="G126" i="20"/>
  <c r="H126" i="20" s="1"/>
  <c r="G156" i="20"/>
  <c r="H156" i="20" s="1"/>
  <c r="G288" i="20"/>
  <c r="H288" i="20" s="1"/>
  <c r="G256" i="20"/>
  <c r="H256" i="20" s="1"/>
  <c r="G224" i="20"/>
  <c r="H224" i="20" s="1"/>
  <c r="G192" i="20"/>
  <c r="H192" i="20" s="1"/>
  <c r="G160" i="20"/>
  <c r="H160" i="20" s="1"/>
  <c r="G84" i="20"/>
  <c r="H84" i="20" s="1"/>
  <c r="G52" i="20"/>
  <c r="H52" i="20" s="1"/>
  <c r="G20" i="20"/>
  <c r="H20" i="20" s="1"/>
  <c r="G290" i="20"/>
  <c r="H290" i="20" s="1"/>
  <c r="G258" i="20"/>
  <c r="H258" i="20" s="1"/>
  <c r="G226" i="20"/>
  <c r="H226" i="20" s="1"/>
  <c r="G194" i="20"/>
  <c r="H194" i="20" s="1"/>
  <c r="G162" i="20"/>
  <c r="H162" i="20" s="1"/>
  <c r="G136" i="20"/>
  <c r="H136" i="20" s="1"/>
  <c r="G120" i="20"/>
  <c r="H120" i="20" s="1"/>
  <c r="G300" i="20"/>
  <c r="H300" i="20" s="1"/>
  <c r="G268" i="20"/>
  <c r="H268" i="20" s="1"/>
  <c r="G236" i="20"/>
  <c r="H236" i="20" s="1"/>
  <c r="G204" i="20"/>
  <c r="H204" i="20" s="1"/>
  <c r="G172" i="20"/>
  <c r="H172" i="20" s="1"/>
  <c r="G104" i="20"/>
  <c r="H104" i="20" s="1"/>
  <c r="G72" i="20"/>
  <c r="H72" i="20" s="1"/>
  <c r="G40" i="20"/>
  <c r="H40" i="20" s="1"/>
  <c r="G294" i="20"/>
  <c r="H294" i="20" s="1"/>
  <c r="G262" i="20"/>
  <c r="H262" i="20" s="1"/>
  <c r="G230" i="20"/>
  <c r="H230" i="20" s="1"/>
  <c r="G198" i="20"/>
  <c r="H198" i="20" s="1"/>
  <c r="G166" i="20"/>
  <c r="H166" i="20" s="1"/>
  <c r="G129" i="20"/>
  <c r="H129" i="20" s="1"/>
  <c r="G113" i="20"/>
  <c r="H113" i="20" s="1"/>
  <c r="G90" i="20"/>
  <c r="H90" i="20" s="1"/>
  <c r="G74" i="20"/>
  <c r="H74" i="20" s="1"/>
  <c r="G58" i="20"/>
  <c r="H58" i="20" s="1"/>
  <c r="G42" i="20"/>
  <c r="H42" i="20" s="1"/>
  <c r="G26" i="20"/>
  <c r="H26" i="20" s="1"/>
  <c r="G10" i="20"/>
  <c r="H10" i="20" s="1"/>
  <c r="G118" i="20"/>
  <c r="H118" i="20" s="1"/>
  <c r="G98" i="20"/>
  <c r="H98" i="20" s="1"/>
  <c r="B14" i="14"/>
  <c r="D48" i="14"/>
  <c r="D75" i="14" s="1"/>
  <c r="D52" i="14"/>
  <c r="D79" i="14" s="1"/>
  <c r="D56" i="14"/>
  <c r="D83" i="14" s="1"/>
  <c r="D60" i="14"/>
  <c r="D87" i="14" s="1"/>
  <c r="D64" i="14"/>
  <c r="D91" i="14" s="1"/>
  <c r="D45" i="14"/>
  <c r="D72" i="14" s="1"/>
  <c r="D49" i="14"/>
  <c r="D76" i="14" s="1"/>
  <c r="D53" i="14"/>
  <c r="D80" i="14" s="1"/>
  <c r="D57" i="14"/>
  <c r="D84" i="14" s="1"/>
  <c r="D61" i="14"/>
  <c r="D88" i="14" s="1"/>
  <c r="D65" i="14"/>
  <c r="D92" i="14" s="1"/>
  <c r="D44" i="14"/>
  <c r="D71" i="14" s="1"/>
  <c r="D59" i="14"/>
  <c r="D86" i="14" s="1"/>
  <c r="D51" i="14"/>
  <c r="D78" i="14" s="1"/>
  <c r="E66" i="14"/>
  <c r="E58" i="14"/>
  <c r="E85" i="14" s="1"/>
  <c r="E47" i="14"/>
  <c r="E74" i="14" s="1"/>
  <c r="E51" i="14"/>
  <c r="E78" i="14" s="1"/>
  <c r="E55" i="14"/>
  <c r="E82" i="14" s="1"/>
  <c r="E59" i="14"/>
  <c r="E86" i="14" s="1"/>
  <c r="E63" i="14"/>
  <c r="E90" i="14" s="1"/>
  <c r="E44" i="14"/>
  <c r="E71" i="14" s="1"/>
  <c r="E48" i="14"/>
  <c r="E75" i="14" s="1"/>
  <c r="E52" i="14"/>
  <c r="E79" i="14" s="1"/>
  <c r="E56" i="14"/>
  <c r="E83" i="14" s="1"/>
  <c r="E60" i="14"/>
  <c r="E87" i="14" s="1"/>
  <c r="E64" i="14"/>
  <c r="E91" i="14" s="1"/>
  <c r="E65" i="14"/>
  <c r="E92" i="14" s="1"/>
  <c r="E57" i="14"/>
  <c r="E84" i="14" s="1"/>
  <c r="E49" i="14"/>
  <c r="E76" i="14" s="1"/>
  <c r="D63" i="14"/>
  <c r="D90" i="14" s="1"/>
  <c r="D55" i="14"/>
  <c r="D82" i="14" s="1"/>
  <c r="D47" i="14"/>
  <c r="D74" i="14" s="1"/>
  <c r="E62" i="14"/>
  <c r="E89" i="14" s="1"/>
  <c r="E54" i="14"/>
  <c r="E81" i="14" s="1"/>
  <c r="E46" i="14"/>
  <c r="E73" i="14" s="1"/>
  <c r="B64" i="19"/>
  <c r="B65" i="19"/>
  <c r="B59" i="19"/>
  <c r="H48" i="19"/>
  <c r="B58" i="19" s="1"/>
  <c r="L48" i="19"/>
  <c r="B57" i="19"/>
  <c r="X48" i="19"/>
  <c r="AB48" i="19"/>
  <c r="AN48" i="19"/>
  <c r="AR48" i="19"/>
  <c r="AV48" i="19"/>
  <c r="L26" i="20" l="1"/>
  <c r="D54" i="23" s="1"/>
  <c r="L27" i="20"/>
  <c r="D55" i="23" s="1"/>
  <c r="L16" i="20"/>
  <c r="D44" i="23" s="1"/>
  <c r="L13" i="20"/>
  <c r="D41" i="23" s="1"/>
  <c r="L12" i="20"/>
  <c r="D40" i="23" s="1"/>
  <c r="L21" i="20"/>
  <c r="D49" i="23" s="1"/>
  <c r="L24" i="20"/>
  <c r="D52" i="23" s="1"/>
  <c r="L23" i="20"/>
  <c r="D51" i="23" s="1"/>
  <c r="L25" i="20"/>
  <c r="D53" i="23" s="1"/>
  <c r="L29" i="20"/>
  <c r="D57" i="23" s="1"/>
  <c r="D37" i="23"/>
  <c r="L18" i="20"/>
  <c r="D46" i="23" s="1"/>
  <c r="L28" i="20"/>
  <c r="D56" i="23" s="1"/>
  <c r="L20" i="20"/>
  <c r="D48" i="23" s="1"/>
  <c r="L14" i="20"/>
  <c r="D42" i="23" s="1"/>
  <c r="L30" i="20"/>
  <c r="D58" i="23" s="1"/>
  <c r="L17" i="20"/>
  <c r="D45" i="23" s="1"/>
  <c r="L22" i="20"/>
  <c r="D50" i="23" s="1"/>
  <c r="L10" i="20"/>
  <c r="D38" i="23" s="1"/>
  <c r="L15" i="20"/>
  <c r="D43" i="23" s="1"/>
  <c r="E93" i="14"/>
  <c r="C66" i="14"/>
  <c r="C48" i="14"/>
  <c r="C52" i="14"/>
  <c r="C56" i="14"/>
  <c r="C60" i="14"/>
  <c r="C64" i="14"/>
  <c r="C45" i="14"/>
  <c r="C49" i="14"/>
  <c r="C53" i="14"/>
  <c r="C57" i="14"/>
  <c r="C61" i="14"/>
  <c r="C65" i="14"/>
  <c r="C47" i="14"/>
  <c r="C55" i="14"/>
  <c r="C63" i="14"/>
  <c r="C50" i="14"/>
  <c r="C58" i="14"/>
  <c r="C44" i="14"/>
  <c r="C62" i="14"/>
  <c r="C54" i="14"/>
  <c r="C51" i="14"/>
  <c r="C59" i="14"/>
  <c r="C46" i="14"/>
  <c r="B60" i="19"/>
  <c r="C58" i="19" s="1"/>
  <c r="D59" i="23" l="1"/>
  <c r="L8" i="20"/>
  <c r="A9" i="25" s="1"/>
  <c r="C73" i="14"/>
  <c r="F73" i="14" s="1"/>
  <c r="F46" i="14"/>
  <c r="C90" i="14"/>
  <c r="F90" i="14" s="1"/>
  <c r="F63" i="14"/>
  <c r="C72" i="14"/>
  <c r="F72" i="14" s="1"/>
  <c r="F45" i="14"/>
  <c r="C86" i="14"/>
  <c r="F86" i="14" s="1"/>
  <c r="F59" i="14"/>
  <c r="C82" i="14"/>
  <c r="F82" i="14" s="1"/>
  <c r="F55" i="14"/>
  <c r="C91" i="14"/>
  <c r="F91" i="14" s="1"/>
  <c r="F64" i="14"/>
  <c r="C78" i="14"/>
  <c r="F78" i="14" s="1"/>
  <c r="F51" i="14"/>
  <c r="C85" i="14"/>
  <c r="F85" i="14" s="1"/>
  <c r="F58" i="14"/>
  <c r="C74" i="14"/>
  <c r="F74" i="14" s="1"/>
  <c r="F47" i="14"/>
  <c r="C80" i="14"/>
  <c r="F80" i="14" s="1"/>
  <c r="F53" i="14"/>
  <c r="F60" i="14"/>
  <c r="C87" i="14"/>
  <c r="F87" i="14" s="1"/>
  <c r="C93" i="14"/>
  <c r="F66" i="14"/>
  <c r="C89" i="14"/>
  <c r="F89" i="14" s="1"/>
  <c r="F62" i="14"/>
  <c r="C79" i="14"/>
  <c r="F79" i="14" s="1"/>
  <c r="F52" i="14"/>
  <c r="F44" i="14"/>
  <c r="C71" i="14"/>
  <c r="F71" i="14" s="1"/>
  <c r="F57" i="14"/>
  <c r="C84" i="14"/>
  <c r="F84" i="14" s="1"/>
  <c r="C75" i="14"/>
  <c r="F75" i="14" s="1"/>
  <c r="F48" i="14"/>
  <c r="C81" i="14"/>
  <c r="F81" i="14" s="1"/>
  <c r="F54" i="14"/>
  <c r="C77" i="14"/>
  <c r="F77" i="14" s="1"/>
  <c r="F50" i="14"/>
  <c r="C92" i="14"/>
  <c r="F92" i="14" s="1"/>
  <c r="F65" i="14"/>
  <c r="C76" i="14"/>
  <c r="F76" i="14" s="1"/>
  <c r="F49" i="14"/>
  <c r="C83" i="14"/>
  <c r="F83" i="14" s="1"/>
  <c r="F56" i="14"/>
  <c r="C88" i="14"/>
  <c r="F88" i="14" s="1"/>
  <c r="F61" i="14"/>
  <c r="C57" i="19"/>
  <c r="C60" i="19" s="1"/>
  <c r="C59" i="19"/>
  <c r="L15" i="25" l="1"/>
  <c r="L16" i="25" s="1"/>
  <c r="F15" i="25"/>
  <c r="F16" i="25" s="1"/>
  <c r="D15" i="25"/>
  <c r="D16" i="25" s="1"/>
  <c r="I15" i="25"/>
  <c r="I16" i="25" s="1"/>
  <c r="E15" i="25"/>
  <c r="E16" i="25" s="1"/>
  <c r="H15" i="25"/>
  <c r="H16" i="25" s="1"/>
  <c r="B15" i="25"/>
  <c r="K15" i="25"/>
  <c r="K16" i="25" s="1"/>
  <c r="C15" i="25"/>
  <c r="G15" i="25"/>
  <c r="G16" i="25" s="1"/>
  <c r="J15" i="25"/>
  <c r="J16" i="25" s="1"/>
  <c r="C9" i="25"/>
  <c r="M16" i="13"/>
  <c r="F16" i="13"/>
  <c r="D16" i="13"/>
  <c r="E16" i="13"/>
  <c r="C16" i="13"/>
  <c r="L16" i="13"/>
  <c r="H16" i="13"/>
  <c r="K16" i="13"/>
  <c r="G16" i="13"/>
  <c r="J16" i="13"/>
  <c r="I16" i="13"/>
  <c r="B16" i="13"/>
  <c r="F93" i="14"/>
  <c r="C94" i="14" s="1"/>
  <c r="D67" i="14"/>
  <c r="E67" i="14"/>
  <c r="C67" i="14"/>
  <c r="L59" i="25" l="1"/>
  <c r="L86" i="25" s="1"/>
  <c r="L63" i="25"/>
  <c r="L90" i="25" s="1"/>
  <c r="L65" i="25"/>
  <c r="L92" i="25" s="1"/>
  <c r="L46" i="25"/>
  <c r="L47" i="25"/>
  <c r="L74" i="25" s="1"/>
  <c r="L61" i="25"/>
  <c r="L88" i="25" s="1"/>
  <c r="L58" i="25"/>
  <c r="L85" i="25" s="1"/>
  <c r="L54" i="25"/>
  <c r="L81" i="25" s="1"/>
  <c r="L64" i="25"/>
  <c r="L91" i="25" s="1"/>
  <c r="L52" i="25"/>
  <c r="L79" i="25" s="1"/>
  <c r="L62" i="25"/>
  <c r="L89" i="25" s="1"/>
  <c r="L50" i="25"/>
  <c r="L77" i="25" s="1"/>
  <c r="L56" i="25"/>
  <c r="L83" i="25" s="1"/>
  <c r="L48" i="25"/>
  <c r="L75" i="25" s="1"/>
  <c r="L66" i="25"/>
  <c r="L93" i="25" s="1"/>
  <c r="L55" i="25"/>
  <c r="L82" i="25" s="1"/>
  <c r="L51" i="25"/>
  <c r="L78" i="25" s="1"/>
  <c r="L67" i="25"/>
  <c r="L94" i="25" s="1"/>
  <c r="L57" i="25"/>
  <c r="L84" i="25" s="1"/>
  <c r="L53" i="25"/>
  <c r="L80" i="25" s="1"/>
  <c r="L49" i="25"/>
  <c r="L76" i="25" s="1"/>
  <c r="L60" i="25"/>
  <c r="L87" i="25" s="1"/>
  <c r="K60" i="25"/>
  <c r="K87" i="25" s="1"/>
  <c r="K66" i="25"/>
  <c r="K93" i="25" s="1"/>
  <c r="K53" i="25"/>
  <c r="K80" i="25" s="1"/>
  <c r="K58" i="25"/>
  <c r="K85" i="25" s="1"/>
  <c r="K54" i="25"/>
  <c r="K81" i="25" s="1"/>
  <c r="K48" i="25"/>
  <c r="K75" i="25" s="1"/>
  <c r="K59" i="25"/>
  <c r="K86" i="25" s="1"/>
  <c r="K50" i="25"/>
  <c r="K77" i="25" s="1"/>
  <c r="K56" i="25"/>
  <c r="K83" i="25" s="1"/>
  <c r="K67" i="25"/>
  <c r="K94" i="25" s="1"/>
  <c r="K65" i="25"/>
  <c r="K92" i="25" s="1"/>
  <c r="K63" i="25"/>
  <c r="K90" i="25" s="1"/>
  <c r="K62" i="25"/>
  <c r="K89" i="25" s="1"/>
  <c r="K46" i="25"/>
  <c r="K64" i="25"/>
  <c r="K91" i="25" s="1"/>
  <c r="K61" i="25"/>
  <c r="K88" i="25" s="1"/>
  <c r="K57" i="25"/>
  <c r="K84" i="25" s="1"/>
  <c r="K55" i="25"/>
  <c r="K82" i="25" s="1"/>
  <c r="K47" i="25"/>
  <c r="K74" i="25" s="1"/>
  <c r="K52" i="25"/>
  <c r="K79" i="25" s="1"/>
  <c r="K49" i="25"/>
  <c r="K76" i="25" s="1"/>
  <c r="K51" i="25"/>
  <c r="K78" i="25" s="1"/>
  <c r="J51" i="25"/>
  <c r="J78" i="25" s="1"/>
  <c r="J63" i="25"/>
  <c r="J90" i="25" s="1"/>
  <c r="J67" i="25"/>
  <c r="J94" i="25" s="1"/>
  <c r="J60" i="25"/>
  <c r="J87" i="25" s="1"/>
  <c r="J47" i="25"/>
  <c r="J74" i="25" s="1"/>
  <c r="J66" i="25"/>
  <c r="J93" i="25" s="1"/>
  <c r="J53" i="25"/>
  <c r="J80" i="25" s="1"/>
  <c r="J64" i="25"/>
  <c r="J91" i="25" s="1"/>
  <c r="J55" i="25"/>
  <c r="J82" i="25" s="1"/>
  <c r="J57" i="25"/>
  <c r="J84" i="25" s="1"/>
  <c r="J54" i="25"/>
  <c r="J81" i="25" s="1"/>
  <c r="J61" i="25"/>
  <c r="J88" i="25" s="1"/>
  <c r="J49" i="25"/>
  <c r="J76" i="25" s="1"/>
  <c r="J50" i="25"/>
  <c r="J77" i="25" s="1"/>
  <c r="J56" i="25"/>
  <c r="J83" i="25" s="1"/>
  <c r="J65" i="25"/>
  <c r="J92" i="25" s="1"/>
  <c r="J58" i="25"/>
  <c r="J85" i="25" s="1"/>
  <c r="J46" i="25"/>
  <c r="J62" i="25"/>
  <c r="J89" i="25" s="1"/>
  <c r="J52" i="25"/>
  <c r="J79" i="25" s="1"/>
  <c r="J59" i="25"/>
  <c r="J86" i="25" s="1"/>
  <c r="J48" i="25"/>
  <c r="J75" i="25" s="1"/>
  <c r="B16" i="25"/>
  <c r="M15" i="25"/>
  <c r="D60" i="25"/>
  <c r="D87" i="25" s="1"/>
  <c r="D61" i="25"/>
  <c r="D88" i="25" s="1"/>
  <c r="D56" i="25"/>
  <c r="D83" i="25" s="1"/>
  <c r="D65" i="25"/>
  <c r="D92" i="25" s="1"/>
  <c r="D46" i="25"/>
  <c r="D62" i="25"/>
  <c r="D89" i="25" s="1"/>
  <c r="D55" i="25"/>
  <c r="D82" i="25" s="1"/>
  <c r="D64" i="25"/>
  <c r="D91" i="25" s="1"/>
  <c r="D67" i="25"/>
  <c r="D94" i="25" s="1"/>
  <c r="D63" i="25"/>
  <c r="D90" i="25" s="1"/>
  <c r="D50" i="25"/>
  <c r="D77" i="25" s="1"/>
  <c r="D53" i="25"/>
  <c r="D80" i="25" s="1"/>
  <c r="D47" i="25"/>
  <c r="D51" i="25"/>
  <c r="D78" i="25" s="1"/>
  <c r="D66" i="25"/>
  <c r="D93" i="25" s="1"/>
  <c r="D58" i="25"/>
  <c r="D85" i="25" s="1"/>
  <c r="D54" i="25"/>
  <c r="D81" i="25" s="1"/>
  <c r="D59" i="25"/>
  <c r="D86" i="25" s="1"/>
  <c r="D49" i="25"/>
  <c r="D76" i="25" s="1"/>
  <c r="D52" i="25"/>
  <c r="D79" i="25" s="1"/>
  <c r="D48" i="25"/>
  <c r="D75" i="25" s="1"/>
  <c r="D57" i="25"/>
  <c r="D84" i="25" s="1"/>
  <c r="E57" i="25"/>
  <c r="E84" i="25" s="1"/>
  <c r="E50" i="25"/>
  <c r="E77" i="25" s="1"/>
  <c r="E52" i="25"/>
  <c r="E79" i="25" s="1"/>
  <c r="E55" i="25"/>
  <c r="E82" i="25" s="1"/>
  <c r="E59" i="25"/>
  <c r="E86" i="25" s="1"/>
  <c r="E47" i="25"/>
  <c r="E74" i="25" s="1"/>
  <c r="E54" i="25"/>
  <c r="E81" i="25" s="1"/>
  <c r="E58" i="25"/>
  <c r="E85" i="25" s="1"/>
  <c r="E46" i="25"/>
  <c r="E48" i="25"/>
  <c r="E75" i="25" s="1"/>
  <c r="E53" i="25"/>
  <c r="E80" i="25" s="1"/>
  <c r="E56" i="25"/>
  <c r="E83" i="25" s="1"/>
  <c r="E64" i="25"/>
  <c r="E91" i="25" s="1"/>
  <c r="E65" i="25"/>
  <c r="E92" i="25" s="1"/>
  <c r="E66" i="25"/>
  <c r="E93" i="25" s="1"/>
  <c r="E61" i="25"/>
  <c r="E88" i="25" s="1"/>
  <c r="E49" i="25"/>
  <c r="E76" i="25" s="1"/>
  <c r="E67" i="25"/>
  <c r="E94" i="25" s="1"/>
  <c r="E63" i="25"/>
  <c r="E90" i="25" s="1"/>
  <c r="E62" i="25"/>
  <c r="E89" i="25" s="1"/>
  <c r="E51" i="25"/>
  <c r="E78" i="25" s="1"/>
  <c r="E60" i="25"/>
  <c r="E87" i="25" s="1"/>
  <c r="I62" i="25"/>
  <c r="I89" i="25" s="1"/>
  <c r="I54" i="25"/>
  <c r="I81" i="25" s="1"/>
  <c r="I59" i="25"/>
  <c r="I86" i="25" s="1"/>
  <c r="I51" i="25"/>
  <c r="I78" i="25" s="1"/>
  <c r="I57" i="25"/>
  <c r="I84" i="25" s="1"/>
  <c r="I46" i="25"/>
  <c r="I65" i="25"/>
  <c r="I92" i="25" s="1"/>
  <c r="I55" i="25"/>
  <c r="I82" i="25" s="1"/>
  <c r="I63" i="25"/>
  <c r="I90" i="25" s="1"/>
  <c r="I58" i="25"/>
  <c r="I85" i="25" s="1"/>
  <c r="I61" i="25"/>
  <c r="I88" i="25" s="1"/>
  <c r="I49" i="25"/>
  <c r="I76" i="25" s="1"/>
  <c r="I66" i="25"/>
  <c r="I93" i="25" s="1"/>
  <c r="I48" i="25"/>
  <c r="I75" i="25" s="1"/>
  <c r="I64" i="25"/>
  <c r="I91" i="25" s="1"/>
  <c r="I50" i="25"/>
  <c r="I77" i="25" s="1"/>
  <c r="I60" i="25"/>
  <c r="I87" i="25" s="1"/>
  <c r="I56" i="25"/>
  <c r="I83" i="25" s="1"/>
  <c r="I53" i="25"/>
  <c r="I80" i="25" s="1"/>
  <c r="I67" i="25"/>
  <c r="I94" i="25" s="1"/>
  <c r="I47" i="25"/>
  <c r="I74" i="25" s="1"/>
  <c r="I52" i="25"/>
  <c r="I79" i="25" s="1"/>
  <c r="G54" i="25"/>
  <c r="G81" i="25" s="1"/>
  <c r="G52" i="25"/>
  <c r="G79" i="25" s="1"/>
  <c r="G48" i="25"/>
  <c r="G75" i="25" s="1"/>
  <c r="G67" i="25"/>
  <c r="G94" i="25" s="1"/>
  <c r="G59" i="25"/>
  <c r="G86" i="25" s="1"/>
  <c r="G50" i="25"/>
  <c r="G77" i="25" s="1"/>
  <c r="G66" i="25"/>
  <c r="G93" i="25" s="1"/>
  <c r="G57" i="25"/>
  <c r="G84" i="25" s="1"/>
  <c r="G56" i="25"/>
  <c r="G83" i="25" s="1"/>
  <c r="G60" i="25"/>
  <c r="G87" i="25" s="1"/>
  <c r="G49" i="25"/>
  <c r="G76" i="25" s="1"/>
  <c r="G63" i="25"/>
  <c r="G90" i="25" s="1"/>
  <c r="G47" i="25"/>
  <c r="G74" i="25" s="1"/>
  <c r="G65" i="25"/>
  <c r="G92" i="25" s="1"/>
  <c r="G64" i="25"/>
  <c r="G91" i="25" s="1"/>
  <c r="G61" i="25"/>
  <c r="G88" i="25" s="1"/>
  <c r="G51" i="25"/>
  <c r="G78" i="25" s="1"/>
  <c r="G62" i="25"/>
  <c r="G89" i="25" s="1"/>
  <c r="G55" i="25"/>
  <c r="G82" i="25" s="1"/>
  <c r="G46" i="25"/>
  <c r="G53" i="25"/>
  <c r="G80" i="25" s="1"/>
  <c r="G58" i="25"/>
  <c r="G85" i="25" s="1"/>
  <c r="H51" i="25"/>
  <c r="H78" i="25" s="1"/>
  <c r="H59" i="25"/>
  <c r="H86" i="25" s="1"/>
  <c r="H66" i="25"/>
  <c r="H93" i="25" s="1"/>
  <c r="H63" i="25"/>
  <c r="H90" i="25" s="1"/>
  <c r="H52" i="25"/>
  <c r="H79" i="25" s="1"/>
  <c r="H65" i="25"/>
  <c r="H92" i="25" s="1"/>
  <c r="H47" i="25"/>
  <c r="H74" i="25" s="1"/>
  <c r="H57" i="25"/>
  <c r="H84" i="25" s="1"/>
  <c r="H55" i="25"/>
  <c r="H82" i="25" s="1"/>
  <c r="H53" i="25"/>
  <c r="H80" i="25" s="1"/>
  <c r="H60" i="25"/>
  <c r="H87" i="25" s="1"/>
  <c r="H46" i="25"/>
  <c r="H56" i="25"/>
  <c r="H83" i="25" s="1"/>
  <c r="H58" i="25"/>
  <c r="H85" i="25" s="1"/>
  <c r="H54" i="25"/>
  <c r="H81" i="25" s="1"/>
  <c r="H62" i="25"/>
  <c r="H89" i="25" s="1"/>
  <c r="H64" i="25"/>
  <c r="H91" i="25" s="1"/>
  <c r="H49" i="25"/>
  <c r="H76" i="25" s="1"/>
  <c r="H50" i="25"/>
  <c r="H77" i="25" s="1"/>
  <c r="H48" i="25"/>
  <c r="H75" i="25" s="1"/>
  <c r="H67" i="25"/>
  <c r="H94" i="25" s="1"/>
  <c r="H61" i="25"/>
  <c r="H88" i="25" s="1"/>
  <c r="F52" i="25"/>
  <c r="F79" i="25" s="1"/>
  <c r="F60" i="25"/>
  <c r="F87" i="25" s="1"/>
  <c r="F47" i="25"/>
  <c r="F74" i="25" s="1"/>
  <c r="F53" i="25"/>
  <c r="F80" i="25" s="1"/>
  <c r="F54" i="25"/>
  <c r="F81" i="25" s="1"/>
  <c r="F56" i="25"/>
  <c r="F83" i="25" s="1"/>
  <c r="F55" i="25"/>
  <c r="F82" i="25" s="1"/>
  <c r="F57" i="25"/>
  <c r="F84" i="25" s="1"/>
  <c r="F58" i="25"/>
  <c r="F85" i="25" s="1"/>
  <c r="F51" i="25"/>
  <c r="F78" i="25" s="1"/>
  <c r="F48" i="25"/>
  <c r="F75" i="25" s="1"/>
  <c r="F64" i="25"/>
  <c r="F91" i="25" s="1"/>
  <c r="F59" i="25"/>
  <c r="F86" i="25" s="1"/>
  <c r="F46" i="25"/>
  <c r="F50" i="25"/>
  <c r="F77" i="25" s="1"/>
  <c r="F66" i="25"/>
  <c r="F93" i="25" s="1"/>
  <c r="F49" i="25"/>
  <c r="F76" i="25" s="1"/>
  <c r="F63" i="25"/>
  <c r="F90" i="25" s="1"/>
  <c r="F65" i="25"/>
  <c r="F92" i="25" s="1"/>
  <c r="F62" i="25"/>
  <c r="F89" i="25" s="1"/>
  <c r="F67" i="25"/>
  <c r="F94" i="25" s="1"/>
  <c r="F61" i="25"/>
  <c r="F88" i="25" s="1"/>
  <c r="B10" i="13"/>
  <c r="K17" i="13"/>
  <c r="H17" i="13"/>
  <c r="J17" i="13"/>
  <c r="L17" i="13"/>
  <c r="F17" i="13"/>
  <c r="B17" i="13"/>
  <c r="E17" i="13"/>
  <c r="I17" i="13"/>
  <c r="D17" i="13"/>
  <c r="G17" i="13"/>
  <c r="F94" i="14"/>
  <c r="D94" i="14"/>
  <c r="E94" i="14"/>
  <c r="F67" i="14"/>
  <c r="K68" i="25" l="1"/>
  <c r="K73" i="25"/>
  <c r="L73" i="25"/>
  <c r="L68" i="25"/>
  <c r="C54" i="25"/>
  <c r="C59" i="25"/>
  <c r="C65" i="25"/>
  <c r="C61" i="25"/>
  <c r="C56" i="25"/>
  <c r="C60" i="25"/>
  <c r="C46" i="25"/>
  <c r="C47" i="25"/>
  <c r="C66" i="25"/>
  <c r="C57" i="25"/>
  <c r="C53" i="25"/>
  <c r="C51" i="25"/>
  <c r="C55" i="25"/>
  <c r="C67" i="25"/>
  <c r="C52" i="25"/>
  <c r="C49" i="25"/>
  <c r="C63" i="25"/>
  <c r="C50" i="25"/>
  <c r="C58" i="25"/>
  <c r="C48" i="25"/>
  <c r="C64" i="25"/>
  <c r="C62" i="25"/>
  <c r="G73" i="25"/>
  <c r="G68" i="25"/>
  <c r="I68" i="25"/>
  <c r="I73" i="25"/>
  <c r="J68" i="25"/>
  <c r="J73" i="25"/>
  <c r="F73" i="25"/>
  <c r="F68" i="25"/>
  <c r="F95" i="25" s="1"/>
  <c r="H73" i="25"/>
  <c r="H68" i="25"/>
  <c r="E73" i="25"/>
  <c r="E68" i="25"/>
  <c r="D74" i="25"/>
  <c r="D73" i="25"/>
  <c r="D68" i="25"/>
  <c r="I60" i="13"/>
  <c r="I53" i="13"/>
  <c r="I69" i="13"/>
  <c r="I62" i="13"/>
  <c r="I63" i="13"/>
  <c r="I51" i="13"/>
  <c r="I64" i="13"/>
  <c r="I57" i="13"/>
  <c r="I50" i="13"/>
  <c r="I55" i="13"/>
  <c r="I52" i="13"/>
  <c r="I68" i="13"/>
  <c r="I61" i="13"/>
  <c r="I54" i="13"/>
  <c r="I59" i="13"/>
  <c r="I48" i="13"/>
  <c r="I67" i="13"/>
  <c r="I49" i="13"/>
  <c r="I65" i="13"/>
  <c r="I58" i="13"/>
  <c r="I56" i="13"/>
  <c r="I66" i="13"/>
  <c r="L63" i="13"/>
  <c r="L53" i="13"/>
  <c r="L48" i="13"/>
  <c r="L57" i="13"/>
  <c r="L52" i="13"/>
  <c r="L50" i="13"/>
  <c r="L67" i="13"/>
  <c r="L54" i="13"/>
  <c r="L60" i="13"/>
  <c r="L62" i="13"/>
  <c r="L69" i="13"/>
  <c r="L51" i="13"/>
  <c r="L56" i="13"/>
  <c r="L61" i="13"/>
  <c r="L68" i="13"/>
  <c r="L49" i="13"/>
  <c r="L64" i="13"/>
  <c r="L58" i="13"/>
  <c r="L59" i="13"/>
  <c r="L66" i="13"/>
  <c r="L55" i="13"/>
  <c r="L65" i="13"/>
  <c r="F51" i="13"/>
  <c r="F59" i="13"/>
  <c r="F64" i="13"/>
  <c r="F53" i="13"/>
  <c r="F69" i="13"/>
  <c r="F58" i="13"/>
  <c r="F62" i="13"/>
  <c r="F52" i="13"/>
  <c r="F68" i="13"/>
  <c r="F57" i="13"/>
  <c r="F50" i="13"/>
  <c r="F54" i="13"/>
  <c r="F56" i="13"/>
  <c r="F48" i="13"/>
  <c r="F61" i="13"/>
  <c r="F63" i="13"/>
  <c r="F60" i="13"/>
  <c r="F49" i="13"/>
  <c r="F65" i="13"/>
  <c r="F55" i="13"/>
  <c r="F66" i="13"/>
  <c r="F67" i="13"/>
  <c r="J52" i="13"/>
  <c r="J67" i="13"/>
  <c r="J69" i="13"/>
  <c r="J53" i="13"/>
  <c r="J66" i="13"/>
  <c r="J48" i="13"/>
  <c r="J68" i="13"/>
  <c r="J56" i="13"/>
  <c r="J51" i="13"/>
  <c r="J50" i="13"/>
  <c r="J54" i="13"/>
  <c r="J65" i="13"/>
  <c r="J57" i="13"/>
  <c r="J61" i="13"/>
  <c r="J49" i="13"/>
  <c r="J58" i="13"/>
  <c r="J60" i="13"/>
  <c r="J64" i="13"/>
  <c r="J62" i="13"/>
  <c r="J55" i="13"/>
  <c r="J59" i="13"/>
  <c r="J63" i="13"/>
  <c r="H58" i="13"/>
  <c r="H68" i="13"/>
  <c r="H48" i="13"/>
  <c r="H56" i="13"/>
  <c r="H52" i="13"/>
  <c r="H64" i="13"/>
  <c r="H54" i="13"/>
  <c r="H66" i="13"/>
  <c r="H55" i="13"/>
  <c r="H69" i="13"/>
  <c r="H50" i="13"/>
  <c r="H67" i="13"/>
  <c r="H60" i="13"/>
  <c r="H57" i="13"/>
  <c r="H65" i="13"/>
  <c r="H63" i="13"/>
  <c r="H53" i="13"/>
  <c r="H62" i="13"/>
  <c r="H51" i="13"/>
  <c r="H59" i="13"/>
  <c r="H61" i="13"/>
  <c r="H49" i="13"/>
  <c r="D62" i="13"/>
  <c r="D59" i="13"/>
  <c r="D49" i="13"/>
  <c r="D52" i="13"/>
  <c r="D50" i="13"/>
  <c r="D66" i="13"/>
  <c r="D63" i="13"/>
  <c r="D56" i="13"/>
  <c r="D69" i="13"/>
  <c r="D48" i="13"/>
  <c r="D54" i="13"/>
  <c r="D51" i="13"/>
  <c r="D67" i="13"/>
  <c r="D64" i="13"/>
  <c r="D57" i="13"/>
  <c r="D61" i="13"/>
  <c r="D68" i="13"/>
  <c r="D58" i="13"/>
  <c r="D53" i="13"/>
  <c r="D60" i="13"/>
  <c r="D55" i="13"/>
  <c r="D65" i="13"/>
  <c r="E51" i="13"/>
  <c r="E67" i="13"/>
  <c r="E64" i="13"/>
  <c r="E66" i="13"/>
  <c r="E54" i="13"/>
  <c r="E55" i="13"/>
  <c r="E52" i="13"/>
  <c r="E68" i="13"/>
  <c r="E48" i="13"/>
  <c r="E58" i="13"/>
  <c r="E65" i="13"/>
  <c r="E50" i="13"/>
  <c r="E59" i="13"/>
  <c r="E56" i="13"/>
  <c r="E69" i="13"/>
  <c r="E57" i="13"/>
  <c r="E61" i="13"/>
  <c r="E63" i="13"/>
  <c r="E60" i="13"/>
  <c r="E49" i="13"/>
  <c r="E62" i="13"/>
  <c r="E53" i="13"/>
  <c r="G69" i="13"/>
  <c r="G62" i="13"/>
  <c r="G61" i="13"/>
  <c r="G63" i="13"/>
  <c r="G50" i="13"/>
  <c r="G60" i="13"/>
  <c r="G52" i="13"/>
  <c r="G48" i="13"/>
  <c r="G67" i="13"/>
  <c r="G54" i="13"/>
  <c r="G53" i="13"/>
  <c r="G56" i="13"/>
  <c r="G51" i="13"/>
  <c r="G65" i="13"/>
  <c r="G64" i="13"/>
  <c r="G55" i="13"/>
  <c r="G59" i="13"/>
  <c r="G58" i="13"/>
  <c r="G57" i="13"/>
  <c r="G49" i="13"/>
  <c r="G68" i="13"/>
  <c r="G66" i="13"/>
  <c r="C51" i="13"/>
  <c r="C66" i="13"/>
  <c r="C50" i="13"/>
  <c r="C57" i="13"/>
  <c r="C49" i="13"/>
  <c r="C63" i="13"/>
  <c r="C68" i="13"/>
  <c r="C62" i="13"/>
  <c r="C69" i="13"/>
  <c r="C53" i="13"/>
  <c r="C67" i="13"/>
  <c r="C55" i="13"/>
  <c r="C60" i="13"/>
  <c r="C58" i="13"/>
  <c r="C52" i="13"/>
  <c r="C48" i="13"/>
  <c r="C59" i="13"/>
  <c r="C54" i="13"/>
  <c r="C56" i="13"/>
  <c r="C65" i="13"/>
  <c r="C61" i="13"/>
  <c r="C64" i="13"/>
  <c r="K62" i="24"/>
  <c r="K89" i="24" s="1"/>
  <c r="K66" i="24"/>
  <c r="K93" i="24" s="1"/>
  <c r="K70" i="24"/>
  <c r="K97" i="24" s="1"/>
  <c r="K74" i="24"/>
  <c r="K101" i="24" s="1"/>
  <c r="K78" i="24"/>
  <c r="K105" i="24" s="1"/>
  <c r="K82" i="24"/>
  <c r="K109" i="24" s="1"/>
  <c r="K69" i="24"/>
  <c r="K96" i="24" s="1"/>
  <c r="K77" i="24"/>
  <c r="K104" i="24" s="1"/>
  <c r="K63" i="24"/>
  <c r="K90" i="24" s="1"/>
  <c r="K67" i="24"/>
  <c r="K94" i="24" s="1"/>
  <c r="K71" i="24"/>
  <c r="K98" i="24" s="1"/>
  <c r="K75" i="24"/>
  <c r="K102" i="24" s="1"/>
  <c r="K79" i="24"/>
  <c r="K106" i="24" s="1"/>
  <c r="K60" i="24"/>
  <c r="K87" i="24" s="1"/>
  <c r="K65" i="24"/>
  <c r="K92" i="24" s="1"/>
  <c r="K81" i="24"/>
  <c r="K108" i="24" s="1"/>
  <c r="K64" i="24"/>
  <c r="K91" i="24" s="1"/>
  <c r="K68" i="24"/>
  <c r="K95" i="24" s="1"/>
  <c r="K72" i="24"/>
  <c r="K99" i="24" s="1"/>
  <c r="K76" i="24"/>
  <c r="K103" i="24" s="1"/>
  <c r="K80" i="24"/>
  <c r="K107" i="24" s="1"/>
  <c r="K61" i="24"/>
  <c r="K88" i="24" s="1"/>
  <c r="K73" i="24"/>
  <c r="K100" i="24" s="1"/>
  <c r="K65" i="13"/>
  <c r="K92" i="13" s="1"/>
  <c r="K57" i="13"/>
  <c r="K84" i="13" s="1"/>
  <c r="K62" i="13"/>
  <c r="K89" i="13" s="1"/>
  <c r="K55" i="13"/>
  <c r="K82" i="13" s="1"/>
  <c r="K52" i="13"/>
  <c r="K79" i="13" s="1"/>
  <c r="K68" i="13"/>
  <c r="K95" i="13" s="1"/>
  <c r="K69" i="13"/>
  <c r="K96" i="13" s="1"/>
  <c r="K50" i="13"/>
  <c r="K77" i="13" s="1"/>
  <c r="K66" i="13"/>
  <c r="K93" i="13" s="1"/>
  <c r="K59" i="13"/>
  <c r="K86" i="13" s="1"/>
  <c r="K56" i="13"/>
  <c r="K83" i="13" s="1"/>
  <c r="K61" i="13"/>
  <c r="K88" i="13" s="1"/>
  <c r="K53" i="13"/>
  <c r="K80" i="13" s="1"/>
  <c r="K49" i="13"/>
  <c r="K76" i="13" s="1"/>
  <c r="K54" i="13"/>
  <c r="K81" i="13" s="1"/>
  <c r="K48" i="13"/>
  <c r="K63" i="13"/>
  <c r="K90" i="13" s="1"/>
  <c r="K60" i="13"/>
  <c r="K87" i="13" s="1"/>
  <c r="K64" i="13"/>
  <c r="K91" i="13" s="1"/>
  <c r="K58" i="13"/>
  <c r="K85" i="13" s="1"/>
  <c r="K51" i="13"/>
  <c r="K78" i="13" s="1"/>
  <c r="K67" i="13"/>
  <c r="K94" i="13" s="1"/>
  <c r="H95" i="25" l="1"/>
  <c r="G95" i="25"/>
  <c r="C76" i="25"/>
  <c r="O63" i="24"/>
  <c r="H40" i="23" s="1"/>
  <c r="I40" i="23" s="1"/>
  <c r="J40" i="23" s="1"/>
  <c r="M49" i="25"/>
  <c r="C74" i="25"/>
  <c r="O61" i="24"/>
  <c r="H38" i="23" s="1"/>
  <c r="I38" i="23" s="1"/>
  <c r="J38" i="23" s="1"/>
  <c r="C88" i="25"/>
  <c r="O75" i="24"/>
  <c r="H52" i="23" s="1"/>
  <c r="I52" i="23" s="1"/>
  <c r="J52" i="23" s="1"/>
  <c r="M61" i="25"/>
  <c r="J95" i="25"/>
  <c r="C85" i="25"/>
  <c r="O72" i="24"/>
  <c r="H49" i="23" s="1"/>
  <c r="I49" i="23" s="1"/>
  <c r="J49" i="23" s="1"/>
  <c r="M58" i="25"/>
  <c r="O60" i="24"/>
  <c r="C68" i="25"/>
  <c r="C73" i="25"/>
  <c r="M46" i="25"/>
  <c r="D95" i="25"/>
  <c r="E95" i="25"/>
  <c r="O76" i="24"/>
  <c r="H53" i="23" s="1"/>
  <c r="I53" i="23" s="1"/>
  <c r="J53" i="23" s="1"/>
  <c r="C89" i="25"/>
  <c r="M62" i="25"/>
  <c r="C77" i="25"/>
  <c r="O64" i="24"/>
  <c r="H41" i="23" s="1"/>
  <c r="I41" i="23" s="1"/>
  <c r="J41" i="23" s="1"/>
  <c r="M50" i="25"/>
  <c r="C94" i="25"/>
  <c r="O81" i="24"/>
  <c r="H58" i="23" s="1"/>
  <c r="I58" i="23" s="1"/>
  <c r="J58" i="23" s="1"/>
  <c r="M67" i="25"/>
  <c r="C84" i="25"/>
  <c r="O71" i="24"/>
  <c r="H48" i="23" s="1"/>
  <c r="I48" i="23" s="1"/>
  <c r="J48" i="23" s="1"/>
  <c r="M57" i="25"/>
  <c r="C87" i="25"/>
  <c r="O74" i="24"/>
  <c r="H51" i="23" s="1"/>
  <c r="I51" i="23" s="1"/>
  <c r="J51" i="23" s="1"/>
  <c r="M60" i="25"/>
  <c r="C86" i="25"/>
  <c r="O73" i="24"/>
  <c r="H50" i="23" s="1"/>
  <c r="I50" i="23" s="1"/>
  <c r="J50" i="23" s="1"/>
  <c r="M59" i="25"/>
  <c r="O62" i="24"/>
  <c r="H39" i="23" s="1"/>
  <c r="I39" i="23" s="1"/>
  <c r="J39" i="23" s="1"/>
  <c r="C75" i="25"/>
  <c r="M48" i="25"/>
  <c r="O65" i="24"/>
  <c r="H42" i="23" s="1"/>
  <c r="I42" i="23" s="1"/>
  <c r="J42" i="23" s="1"/>
  <c r="C78" i="25"/>
  <c r="M51" i="25"/>
  <c r="L95" i="25"/>
  <c r="M47" i="25"/>
  <c r="O66" i="24"/>
  <c r="H43" i="23" s="1"/>
  <c r="I43" i="23" s="1"/>
  <c r="J43" i="23" s="1"/>
  <c r="C79" i="25"/>
  <c r="M52" i="25"/>
  <c r="O67" i="24"/>
  <c r="H44" i="23" s="1"/>
  <c r="I44" i="23" s="1"/>
  <c r="J44" i="23" s="1"/>
  <c r="C80" i="25"/>
  <c r="M53" i="25"/>
  <c r="C92" i="25"/>
  <c r="O79" i="24"/>
  <c r="H56" i="23" s="1"/>
  <c r="I56" i="23" s="1"/>
  <c r="J56" i="23" s="1"/>
  <c r="M65" i="25"/>
  <c r="I95" i="25"/>
  <c r="C91" i="25"/>
  <c r="O78" i="24"/>
  <c r="H55" i="23" s="1"/>
  <c r="I55" i="23" s="1"/>
  <c r="J55" i="23" s="1"/>
  <c r="M64" i="25"/>
  <c r="C90" i="25"/>
  <c r="O77" i="24"/>
  <c r="H54" i="23" s="1"/>
  <c r="I54" i="23" s="1"/>
  <c r="J54" i="23" s="1"/>
  <c r="M63" i="25"/>
  <c r="C82" i="25"/>
  <c r="O69" i="24"/>
  <c r="H46" i="23" s="1"/>
  <c r="I46" i="23" s="1"/>
  <c r="J46" i="23" s="1"/>
  <c r="M55" i="25"/>
  <c r="C93" i="25"/>
  <c r="O80" i="24"/>
  <c r="H57" i="23" s="1"/>
  <c r="I57" i="23" s="1"/>
  <c r="J57" i="23" s="1"/>
  <c r="M66" i="25"/>
  <c r="O70" i="24"/>
  <c r="H47" i="23" s="1"/>
  <c r="I47" i="23" s="1"/>
  <c r="J47" i="23" s="1"/>
  <c r="M56" i="25"/>
  <c r="C83" i="25"/>
  <c r="C81" i="25"/>
  <c r="O68" i="24"/>
  <c r="H45" i="23" s="1"/>
  <c r="I45" i="23" s="1"/>
  <c r="J45" i="23" s="1"/>
  <c r="M54" i="25"/>
  <c r="K95" i="25"/>
  <c r="C68" i="24"/>
  <c r="C83" i="13"/>
  <c r="C94" i="13"/>
  <c r="C79" i="24"/>
  <c r="C77" i="13"/>
  <c r="C62" i="24"/>
  <c r="G71" i="24"/>
  <c r="G98" i="24" s="1"/>
  <c r="G86" i="13"/>
  <c r="G79" i="24"/>
  <c r="G106" i="24" s="1"/>
  <c r="G94" i="13"/>
  <c r="G96" i="13"/>
  <c r="G81" i="24"/>
  <c r="G108" i="24" s="1"/>
  <c r="E96" i="13"/>
  <c r="E81" i="24"/>
  <c r="E108" i="24" s="1"/>
  <c r="E79" i="13"/>
  <c r="E64" i="24"/>
  <c r="E91" i="24" s="1"/>
  <c r="D67" i="24"/>
  <c r="D94" i="24" s="1"/>
  <c r="D82" i="13"/>
  <c r="D94" i="13"/>
  <c r="D79" i="24"/>
  <c r="D106" i="24" s="1"/>
  <c r="D62" i="24"/>
  <c r="D89" i="24" s="1"/>
  <c r="D77" i="13"/>
  <c r="H78" i="13"/>
  <c r="H63" i="24"/>
  <c r="H90" i="24" s="1"/>
  <c r="H77" i="13"/>
  <c r="H62" i="24"/>
  <c r="H89" i="24" s="1"/>
  <c r="H60" i="24"/>
  <c r="H87" i="24" s="1"/>
  <c r="H75" i="13"/>
  <c r="H70" i="13"/>
  <c r="J72" i="24"/>
  <c r="J99" i="24" s="1"/>
  <c r="J87" i="13"/>
  <c r="J63" i="24"/>
  <c r="J90" i="24" s="1"/>
  <c r="J78" i="13"/>
  <c r="J64" i="24"/>
  <c r="J91" i="24" s="1"/>
  <c r="J79" i="13"/>
  <c r="F77" i="13"/>
  <c r="F62" i="24"/>
  <c r="F89" i="24" s="1"/>
  <c r="F91" i="13"/>
  <c r="F76" i="24"/>
  <c r="F103" i="24" s="1"/>
  <c r="L70" i="24"/>
  <c r="L97" i="24" s="1"/>
  <c r="L85" i="13"/>
  <c r="L62" i="24"/>
  <c r="L89" i="24" s="1"/>
  <c r="L77" i="13"/>
  <c r="I75" i="13"/>
  <c r="I60" i="24"/>
  <c r="I87" i="24" s="1"/>
  <c r="I70" i="13"/>
  <c r="I80" i="24"/>
  <c r="I107" i="24" s="1"/>
  <c r="I95" i="13"/>
  <c r="I74" i="24"/>
  <c r="I101" i="24" s="1"/>
  <c r="I89" i="13"/>
  <c r="C76" i="24"/>
  <c r="C91" i="13"/>
  <c r="G82" i="13"/>
  <c r="G67" i="24"/>
  <c r="G94" i="24" s="1"/>
  <c r="C64" i="24"/>
  <c r="C79" i="13"/>
  <c r="C95" i="13"/>
  <c r="C80" i="24"/>
  <c r="G80" i="24"/>
  <c r="G107" i="24" s="1"/>
  <c r="G95" i="13"/>
  <c r="G63" i="24"/>
  <c r="G90" i="24" s="1"/>
  <c r="G78" i="13"/>
  <c r="G77" i="13"/>
  <c r="G62" i="24"/>
  <c r="G89" i="24" s="1"/>
  <c r="E72" i="24"/>
  <c r="E99" i="24" s="1"/>
  <c r="E87" i="13"/>
  <c r="E92" i="13"/>
  <c r="E77" i="24"/>
  <c r="E104" i="24" s="1"/>
  <c r="E76" i="24"/>
  <c r="E103" i="24" s="1"/>
  <c r="E91" i="13"/>
  <c r="D95" i="13"/>
  <c r="D80" i="24"/>
  <c r="D107" i="24" s="1"/>
  <c r="D81" i="24"/>
  <c r="D108" i="24" s="1"/>
  <c r="D96" i="13"/>
  <c r="D89" i="13"/>
  <c r="D74" i="24"/>
  <c r="D101" i="24" s="1"/>
  <c r="H92" i="13"/>
  <c r="H77" i="24"/>
  <c r="H104" i="24" s="1"/>
  <c r="H66" i="24"/>
  <c r="H93" i="24" s="1"/>
  <c r="H81" i="13"/>
  <c r="J71" i="24"/>
  <c r="J98" i="24" s="1"/>
  <c r="J86" i="13"/>
  <c r="J69" i="24"/>
  <c r="J96" i="24" s="1"/>
  <c r="J84" i="13"/>
  <c r="J78" i="24"/>
  <c r="J105" i="24" s="1"/>
  <c r="J93" i="13"/>
  <c r="F77" i="24"/>
  <c r="F104" i="24" s="1"/>
  <c r="F92" i="13"/>
  <c r="F73" i="24"/>
  <c r="F100" i="24" s="1"/>
  <c r="F88" i="13"/>
  <c r="F74" i="24"/>
  <c r="F101" i="24" s="1"/>
  <c r="F89" i="13"/>
  <c r="L92" i="13"/>
  <c r="L77" i="24"/>
  <c r="L104" i="24" s="1"/>
  <c r="L73" i="24"/>
  <c r="L100" i="24" s="1"/>
  <c r="L88" i="13"/>
  <c r="L89" i="13"/>
  <c r="L74" i="24"/>
  <c r="L101" i="24" s="1"/>
  <c r="L80" i="13"/>
  <c r="L65" i="24"/>
  <c r="L92" i="24" s="1"/>
  <c r="I70" i="24"/>
  <c r="I97" i="24" s="1"/>
  <c r="I85" i="13"/>
  <c r="I69" i="24"/>
  <c r="I96" i="24" s="1"/>
  <c r="I84" i="13"/>
  <c r="C81" i="13"/>
  <c r="C66" i="24"/>
  <c r="C85" i="13"/>
  <c r="C70" i="24"/>
  <c r="C80" i="13"/>
  <c r="C65" i="24"/>
  <c r="C75" i="24"/>
  <c r="C90" i="13"/>
  <c r="C78" i="24"/>
  <c r="C93" i="13"/>
  <c r="G61" i="24"/>
  <c r="G88" i="24" s="1"/>
  <c r="G76" i="13"/>
  <c r="G68" i="24"/>
  <c r="G95" i="24" s="1"/>
  <c r="G83" i="13"/>
  <c r="G60" i="24"/>
  <c r="G87" i="24" s="1"/>
  <c r="G75" i="13"/>
  <c r="G70" i="13"/>
  <c r="G75" i="24"/>
  <c r="G102" i="24" s="1"/>
  <c r="G90" i="13"/>
  <c r="E80" i="13"/>
  <c r="E65" i="24"/>
  <c r="E92" i="24" s="1"/>
  <c r="E90" i="13"/>
  <c r="E75" i="24"/>
  <c r="E102" i="24" s="1"/>
  <c r="E68" i="24"/>
  <c r="E95" i="24" s="1"/>
  <c r="E83" i="13"/>
  <c r="E85" i="13"/>
  <c r="E70" i="24"/>
  <c r="E97" i="24" s="1"/>
  <c r="E67" i="24"/>
  <c r="E94" i="24" s="1"/>
  <c r="E82" i="13"/>
  <c r="E94" i="13"/>
  <c r="E79" i="24"/>
  <c r="E106" i="24" s="1"/>
  <c r="D87" i="13"/>
  <c r="D72" i="24"/>
  <c r="D99" i="24" s="1"/>
  <c r="D88" i="13"/>
  <c r="D73" i="24"/>
  <c r="D100" i="24" s="1"/>
  <c r="D63" i="24"/>
  <c r="D90" i="24" s="1"/>
  <c r="D78" i="13"/>
  <c r="D68" i="24"/>
  <c r="D95" i="24" s="1"/>
  <c r="D83" i="13"/>
  <c r="D79" i="13"/>
  <c r="D64" i="24"/>
  <c r="D91" i="24" s="1"/>
  <c r="H76" i="13"/>
  <c r="H61" i="24"/>
  <c r="H88" i="24" s="1"/>
  <c r="H89" i="13"/>
  <c r="H74" i="24"/>
  <c r="H101" i="24" s="1"/>
  <c r="H84" i="13"/>
  <c r="H69" i="24"/>
  <c r="H96" i="24" s="1"/>
  <c r="H96" i="13"/>
  <c r="H81" i="24"/>
  <c r="H108" i="24" s="1"/>
  <c r="H91" i="13"/>
  <c r="H76" i="24"/>
  <c r="H103" i="24" s="1"/>
  <c r="H80" i="24"/>
  <c r="H107" i="24" s="1"/>
  <c r="H95" i="13"/>
  <c r="J67" i="24"/>
  <c r="J94" i="24" s="1"/>
  <c r="J82" i="13"/>
  <c r="J85" i="13"/>
  <c r="J70" i="24"/>
  <c r="J97" i="24" s="1"/>
  <c r="J77" i="24"/>
  <c r="J104" i="24" s="1"/>
  <c r="J92" i="13"/>
  <c r="J68" i="24"/>
  <c r="J95" i="24" s="1"/>
  <c r="J83" i="13"/>
  <c r="J80" i="13"/>
  <c r="J65" i="24"/>
  <c r="J92" i="24" s="1"/>
  <c r="F94" i="13"/>
  <c r="F79" i="24"/>
  <c r="F106" i="24" s="1"/>
  <c r="F76" i="13"/>
  <c r="F61" i="24"/>
  <c r="F88" i="24" s="1"/>
  <c r="F75" i="13"/>
  <c r="F70" i="13"/>
  <c r="F60" i="24"/>
  <c r="F87" i="24" s="1"/>
  <c r="F69" i="24"/>
  <c r="F96" i="24" s="1"/>
  <c r="F84" i="13"/>
  <c r="F85" i="13"/>
  <c r="F70" i="24"/>
  <c r="F97" i="24" s="1"/>
  <c r="F71" i="24"/>
  <c r="F98" i="24" s="1"/>
  <c r="F86" i="13"/>
  <c r="L82" i="13"/>
  <c r="L67" i="24"/>
  <c r="L94" i="24" s="1"/>
  <c r="L91" i="13"/>
  <c r="L76" i="24"/>
  <c r="L103" i="24" s="1"/>
  <c r="L83" i="13"/>
  <c r="L68" i="24"/>
  <c r="L95" i="24" s="1"/>
  <c r="L87" i="13"/>
  <c r="L72" i="24"/>
  <c r="L99" i="24" s="1"/>
  <c r="L79" i="13"/>
  <c r="L64" i="24"/>
  <c r="L91" i="24" s="1"/>
  <c r="L90" i="13"/>
  <c r="L75" i="24"/>
  <c r="L102" i="24" s="1"/>
  <c r="I77" i="24"/>
  <c r="I104" i="24" s="1"/>
  <c r="I92" i="13"/>
  <c r="I86" i="13"/>
  <c r="I71" i="24"/>
  <c r="I98" i="24" s="1"/>
  <c r="I79" i="13"/>
  <c r="I64" i="24"/>
  <c r="I91" i="24" s="1"/>
  <c r="I91" i="13"/>
  <c r="I76" i="24"/>
  <c r="I103" i="24" s="1"/>
  <c r="I81" i="24"/>
  <c r="I108" i="24" s="1"/>
  <c r="I96" i="13"/>
  <c r="K75" i="13"/>
  <c r="K70" i="13"/>
  <c r="C73" i="24"/>
  <c r="C88" i="13"/>
  <c r="C86" i="13"/>
  <c r="C71" i="24"/>
  <c r="C72" i="24"/>
  <c r="C87" i="13"/>
  <c r="C81" i="24"/>
  <c r="C96" i="13"/>
  <c r="C61" i="24"/>
  <c r="C76" i="13"/>
  <c r="C78" i="13"/>
  <c r="C63" i="24"/>
  <c r="G84" i="13"/>
  <c r="G69" i="24"/>
  <c r="G96" i="24" s="1"/>
  <c r="G91" i="13"/>
  <c r="G76" i="24"/>
  <c r="G103" i="24" s="1"/>
  <c r="G80" i="13"/>
  <c r="G65" i="24"/>
  <c r="G92" i="24" s="1"/>
  <c r="G64" i="24"/>
  <c r="G91" i="24" s="1"/>
  <c r="G79" i="13"/>
  <c r="G88" i="13"/>
  <c r="G73" i="24"/>
  <c r="G100" i="24" s="1"/>
  <c r="E89" i="13"/>
  <c r="E74" i="24"/>
  <c r="E101" i="24" s="1"/>
  <c r="E88" i="13"/>
  <c r="E73" i="24"/>
  <c r="E100" i="24" s="1"/>
  <c r="E86" i="13"/>
  <c r="E71" i="24"/>
  <c r="E98" i="24" s="1"/>
  <c r="E75" i="13"/>
  <c r="E70" i="13"/>
  <c r="E60" i="24"/>
  <c r="E87" i="24" s="1"/>
  <c r="E81" i="13"/>
  <c r="E66" i="24"/>
  <c r="E93" i="24" s="1"/>
  <c r="E63" i="24"/>
  <c r="E90" i="24" s="1"/>
  <c r="E78" i="13"/>
  <c r="D80" i="13"/>
  <c r="D65" i="24"/>
  <c r="D92" i="24" s="1"/>
  <c r="D84" i="13"/>
  <c r="D69" i="24"/>
  <c r="D96" i="24" s="1"/>
  <c r="D81" i="13"/>
  <c r="D66" i="24"/>
  <c r="D93" i="24" s="1"/>
  <c r="D75" i="24"/>
  <c r="D102" i="24" s="1"/>
  <c r="D90" i="13"/>
  <c r="D76" i="13"/>
  <c r="D61" i="24"/>
  <c r="D88" i="24" s="1"/>
  <c r="H73" i="24"/>
  <c r="H100" i="24" s="1"/>
  <c r="H88" i="13"/>
  <c r="H80" i="13"/>
  <c r="H65" i="24"/>
  <c r="H92" i="24" s="1"/>
  <c r="H72" i="24"/>
  <c r="H99" i="24" s="1"/>
  <c r="H87" i="13"/>
  <c r="H82" i="13"/>
  <c r="H67" i="24"/>
  <c r="H94" i="24" s="1"/>
  <c r="H79" i="13"/>
  <c r="H64" i="24"/>
  <c r="H91" i="24" s="1"/>
  <c r="H85" i="13"/>
  <c r="H70" i="24"/>
  <c r="H97" i="24" s="1"/>
  <c r="J74" i="24"/>
  <c r="J101" i="24" s="1"/>
  <c r="J89" i="13"/>
  <c r="J76" i="13"/>
  <c r="J61" i="24"/>
  <c r="J88" i="24" s="1"/>
  <c r="J81" i="13"/>
  <c r="J66" i="24"/>
  <c r="J93" i="24" s="1"/>
  <c r="J95" i="13"/>
  <c r="J80" i="24"/>
  <c r="J107" i="24" s="1"/>
  <c r="J81" i="24"/>
  <c r="J108" i="24" s="1"/>
  <c r="J96" i="13"/>
  <c r="F93" i="13"/>
  <c r="F78" i="24"/>
  <c r="F105" i="24" s="1"/>
  <c r="F72" i="24"/>
  <c r="F99" i="24" s="1"/>
  <c r="F87" i="13"/>
  <c r="F68" i="24"/>
  <c r="F95" i="24" s="1"/>
  <c r="F83" i="13"/>
  <c r="F95" i="13"/>
  <c r="F80" i="24"/>
  <c r="F107" i="24" s="1"/>
  <c r="F96" i="13"/>
  <c r="F81" i="24"/>
  <c r="F108" i="24" s="1"/>
  <c r="F78" i="13"/>
  <c r="F63" i="24"/>
  <c r="F90" i="24" s="1"/>
  <c r="L78" i="24"/>
  <c r="L105" i="24" s="1"/>
  <c r="L93" i="13"/>
  <c r="L61" i="24"/>
  <c r="L88" i="24" s="1"/>
  <c r="L76" i="13"/>
  <c r="L63" i="24"/>
  <c r="L90" i="24" s="1"/>
  <c r="L78" i="13"/>
  <c r="L66" i="24"/>
  <c r="L93" i="24" s="1"/>
  <c r="L81" i="13"/>
  <c r="L84" i="13"/>
  <c r="L69" i="24"/>
  <c r="L96" i="24" s="1"/>
  <c r="I93" i="13"/>
  <c r="I78" i="24"/>
  <c r="I105" i="24" s="1"/>
  <c r="I61" i="24"/>
  <c r="I88" i="24" s="1"/>
  <c r="I76" i="13"/>
  <c r="I66" i="24"/>
  <c r="I93" i="24" s="1"/>
  <c r="I81" i="13"/>
  <c r="I67" i="24"/>
  <c r="I94" i="24" s="1"/>
  <c r="I82" i="13"/>
  <c r="I78" i="13"/>
  <c r="I63" i="24"/>
  <c r="I90" i="24" s="1"/>
  <c r="I80" i="13"/>
  <c r="I65" i="24"/>
  <c r="I92" i="24" s="1"/>
  <c r="C77" i="24"/>
  <c r="C92" i="13"/>
  <c r="C60" i="24"/>
  <c r="C70" i="13"/>
  <c r="C75" i="13"/>
  <c r="C82" i="13"/>
  <c r="C67" i="24"/>
  <c r="C89" i="13"/>
  <c r="C74" i="24"/>
  <c r="C69" i="24"/>
  <c r="C84" i="13"/>
  <c r="G78" i="24"/>
  <c r="G105" i="24" s="1"/>
  <c r="G93" i="13"/>
  <c r="G70" i="24"/>
  <c r="G97" i="24" s="1"/>
  <c r="G85" i="13"/>
  <c r="G92" i="13"/>
  <c r="G77" i="24"/>
  <c r="G104" i="24" s="1"/>
  <c r="G66" i="24"/>
  <c r="G93" i="24" s="1"/>
  <c r="G81" i="13"/>
  <c r="G87" i="13"/>
  <c r="G72" i="24"/>
  <c r="G99" i="24" s="1"/>
  <c r="G89" i="13"/>
  <c r="G74" i="24"/>
  <c r="G101" i="24" s="1"/>
  <c r="E61" i="24"/>
  <c r="E88" i="24" s="1"/>
  <c r="E76" i="13"/>
  <c r="E84" i="13"/>
  <c r="E69" i="24"/>
  <c r="E96" i="24" s="1"/>
  <c r="E62" i="24"/>
  <c r="E89" i="24" s="1"/>
  <c r="E77" i="13"/>
  <c r="E80" i="24"/>
  <c r="E107" i="24" s="1"/>
  <c r="E95" i="13"/>
  <c r="E93" i="13"/>
  <c r="E78" i="24"/>
  <c r="E105" i="24" s="1"/>
  <c r="D92" i="13"/>
  <c r="D77" i="24"/>
  <c r="D104" i="24" s="1"/>
  <c r="D85" i="13"/>
  <c r="D70" i="24"/>
  <c r="D97" i="24" s="1"/>
  <c r="D76" i="24"/>
  <c r="D103" i="24" s="1"/>
  <c r="D91" i="13"/>
  <c r="D60" i="24"/>
  <c r="D87" i="24" s="1"/>
  <c r="D75" i="13"/>
  <c r="D70" i="13"/>
  <c r="D93" i="13"/>
  <c r="D78" i="24"/>
  <c r="D105" i="24" s="1"/>
  <c r="D71" i="24"/>
  <c r="D98" i="24" s="1"/>
  <c r="D86" i="13"/>
  <c r="H71" i="24"/>
  <c r="H98" i="24" s="1"/>
  <c r="H86" i="13"/>
  <c r="H90" i="13"/>
  <c r="H75" i="24"/>
  <c r="H102" i="24" s="1"/>
  <c r="H94" i="13"/>
  <c r="H79" i="24"/>
  <c r="H106" i="24" s="1"/>
  <c r="H93" i="13"/>
  <c r="H78" i="24"/>
  <c r="H105" i="24" s="1"/>
  <c r="H68" i="24"/>
  <c r="H95" i="24" s="1"/>
  <c r="H83" i="13"/>
  <c r="J75" i="24"/>
  <c r="J102" i="24" s="1"/>
  <c r="J90" i="13"/>
  <c r="J91" i="13"/>
  <c r="J76" i="24"/>
  <c r="J103" i="24" s="1"/>
  <c r="J88" i="13"/>
  <c r="J73" i="24"/>
  <c r="J100" i="24" s="1"/>
  <c r="J62" i="24"/>
  <c r="J89" i="24" s="1"/>
  <c r="J77" i="13"/>
  <c r="J70" i="13"/>
  <c r="J75" i="13"/>
  <c r="J60" i="24"/>
  <c r="J87" i="24" s="1"/>
  <c r="J79" i="24"/>
  <c r="J106" i="24" s="1"/>
  <c r="J94" i="13"/>
  <c r="F67" i="24"/>
  <c r="F94" i="24" s="1"/>
  <c r="F82" i="13"/>
  <c r="F75" i="24"/>
  <c r="F102" i="24" s="1"/>
  <c r="F90" i="13"/>
  <c r="F66" i="24"/>
  <c r="F93" i="24" s="1"/>
  <c r="F81" i="13"/>
  <c r="F64" i="24"/>
  <c r="F91" i="24" s="1"/>
  <c r="F79" i="13"/>
  <c r="F65" i="24"/>
  <c r="F92" i="24" s="1"/>
  <c r="F80" i="13"/>
  <c r="L86" i="13"/>
  <c r="L71" i="24"/>
  <c r="L98" i="24" s="1"/>
  <c r="L95" i="13"/>
  <c r="L80" i="24"/>
  <c r="L107" i="24" s="1"/>
  <c r="L96" i="13"/>
  <c r="L81" i="24"/>
  <c r="L108" i="24" s="1"/>
  <c r="L94" i="13"/>
  <c r="L79" i="24"/>
  <c r="L106" i="24" s="1"/>
  <c r="L60" i="24"/>
  <c r="L87" i="24" s="1"/>
  <c r="L75" i="13"/>
  <c r="L70" i="13"/>
  <c r="I83" i="13"/>
  <c r="I68" i="24"/>
  <c r="I95" i="24" s="1"/>
  <c r="I79" i="24"/>
  <c r="I106" i="24" s="1"/>
  <c r="I94" i="13"/>
  <c r="I73" i="24"/>
  <c r="I100" i="24" s="1"/>
  <c r="I88" i="13"/>
  <c r="I77" i="13"/>
  <c r="I62" i="24"/>
  <c r="I89" i="24" s="1"/>
  <c r="I75" i="24"/>
  <c r="I102" i="24" s="1"/>
  <c r="I90" i="13"/>
  <c r="I87" i="13"/>
  <c r="I72" i="24"/>
  <c r="I99" i="24" s="1"/>
  <c r="H74" i="23" l="1"/>
  <c r="H100" i="23" s="1"/>
  <c r="I74" i="23"/>
  <c r="I100" i="23" s="1"/>
  <c r="G74" i="23"/>
  <c r="G100" i="23" s="1"/>
  <c r="J74" i="23"/>
  <c r="J100" i="23" s="1"/>
  <c r="M79" i="25"/>
  <c r="E43" i="23"/>
  <c r="F43" i="23" s="1"/>
  <c r="G43" i="23" s="1"/>
  <c r="I79" i="23"/>
  <c r="I105" i="23" s="1"/>
  <c r="J79" i="23"/>
  <c r="J105" i="23" s="1"/>
  <c r="H79" i="23"/>
  <c r="H105" i="23" s="1"/>
  <c r="G79" i="23"/>
  <c r="G105" i="23" s="1"/>
  <c r="M77" i="25"/>
  <c r="E41" i="23"/>
  <c r="F41" i="23" s="1"/>
  <c r="G41" i="23" s="1"/>
  <c r="M88" i="25"/>
  <c r="E52" i="23"/>
  <c r="F52" i="23" s="1"/>
  <c r="G52" i="23" s="1"/>
  <c r="H78" i="23"/>
  <c r="H104" i="23" s="1"/>
  <c r="I78" i="23"/>
  <c r="I104" i="23" s="1"/>
  <c r="G78" i="23"/>
  <c r="G104" i="23" s="1"/>
  <c r="J78" i="23"/>
  <c r="J104" i="23" s="1"/>
  <c r="M94" i="25"/>
  <c r="E58" i="23"/>
  <c r="F58" i="23" s="1"/>
  <c r="G58" i="23" s="1"/>
  <c r="H81" i="23"/>
  <c r="H107" i="23" s="1"/>
  <c r="I81" i="23"/>
  <c r="I107" i="23" s="1"/>
  <c r="J81" i="23"/>
  <c r="J107" i="23" s="1"/>
  <c r="G81" i="23"/>
  <c r="G107" i="23" s="1"/>
  <c r="C95" i="25"/>
  <c r="M68" i="25"/>
  <c r="C69" i="25" s="1"/>
  <c r="M81" i="25"/>
  <c r="E45" i="23"/>
  <c r="F45" i="23" s="1"/>
  <c r="G45" i="23" s="1"/>
  <c r="M83" i="25"/>
  <c r="E47" i="23"/>
  <c r="F47" i="23" s="1"/>
  <c r="G47" i="23" s="1"/>
  <c r="M90" i="25"/>
  <c r="E54" i="23"/>
  <c r="F54" i="23" s="1"/>
  <c r="G54" i="23" s="1"/>
  <c r="G83" i="23"/>
  <c r="G109" i="23" s="1"/>
  <c r="J83" i="23"/>
  <c r="J109" i="23" s="1"/>
  <c r="H83" i="23"/>
  <c r="H109" i="23" s="1"/>
  <c r="I83" i="23"/>
  <c r="I109" i="23" s="1"/>
  <c r="M92" i="25"/>
  <c r="E56" i="23"/>
  <c r="F56" i="23" s="1"/>
  <c r="G56" i="23" s="1"/>
  <c r="J71" i="23"/>
  <c r="J97" i="23" s="1"/>
  <c r="I71" i="23"/>
  <c r="I97" i="23" s="1"/>
  <c r="H71" i="23"/>
  <c r="H97" i="23" s="1"/>
  <c r="G71" i="23"/>
  <c r="G97" i="23" s="1"/>
  <c r="M78" i="25"/>
  <c r="E42" i="23"/>
  <c r="F42" i="23" s="1"/>
  <c r="G42" i="23" s="1"/>
  <c r="M84" i="25"/>
  <c r="E48" i="23"/>
  <c r="F48" i="23" s="1"/>
  <c r="G48" i="23" s="1"/>
  <c r="J86" i="23"/>
  <c r="J112" i="23" s="1"/>
  <c r="G86" i="23"/>
  <c r="G112" i="23" s="1"/>
  <c r="H86" i="23"/>
  <c r="H112" i="23" s="1"/>
  <c r="I86" i="23"/>
  <c r="I112" i="23" s="1"/>
  <c r="O82" i="24"/>
  <c r="H37" i="23"/>
  <c r="I37" i="23" s="1"/>
  <c r="J37" i="23" s="1"/>
  <c r="I68" i="23"/>
  <c r="I94" i="23" s="1"/>
  <c r="G68" i="23"/>
  <c r="G94" i="23" s="1"/>
  <c r="J68" i="23"/>
  <c r="J94" i="23" s="1"/>
  <c r="H68" i="23"/>
  <c r="H94" i="23" s="1"/>
  <c r="M93" i="25"/>
  <c r="E57" i="23"/>
  <c r="F57" i="23" s="1"/>
  <c r="G57" i="23" s="1"/>
  <c r="G70" i="23"/>
  <c r="G96" i="23" s="1"/>
  <c r="J70" i="23"/>
  <c r="J96" i="23" s="1"/>
  <c r="H70" i="23"/>
  <c r="H96" i="23" s="1"/>
  <c r="I70" i="23"/>
  <c r="I96" i="23" s="1"/>
  <c r="M86" i="25"/>
  <c r="E50" i="23"/>
  <c r="F50" i="23" s="1"/>
  <c r="G50" i="23" s="1"/>
  <c r="G77" i="23"/>
  <c r="G103" i="23" s="1"/>
  <c r="J77" i="23"/>
  <c r="J103" i="23" s="1"/>
  <c r="I77" i="23"/>
  <c r="I103" i="23" s="1"/>
  <c r="H77" i="23"/>
  <c r="H103" i="23" s="1"/>
  <c r="G85" i="23"/>
  <c r="G111" i="23" s="1"/>
  <c r="I85" i="23"/>
  <c r="I111" i="23" s="1"/>
  <c r="J85" i="23"/>
  <c r="J111" i="23" s="1"/>
  <c r="H85" i="23"/>
  <c r="H111" i="23" s="1"/>
  <c r="M91" i="25"/>
  <c r="E55" i="23"/>
  <c r="F55" i="23" s="1"/>
  <c r="G55" i="23" s="1"/>
  <c r="M80" i="25"/>
  <c r="E44" i="23"/>
  <c r="F44" i="23" s="1"/>
  <c r="G44" i="23" s="1"/>
  <c r="M75" i="25"/>
  <c r="E39" i="23"/>
  <c r="F39" i="23" s="1"/>
  <c r="G39" i="23" s="1"/>
  <c r="H69" i="23"/>
  <c r="H95" i="23" s="1"/>
  <c r="G69" i="23"/>
  <c r="G95" i="23" s="1"/>
  <c r="I69" i="23"/>
  <c r="I95" i="23" s="1"/>
  <c r="J69" i="23"/>
  <c r="J95" i="23" s="1"/>
  <c r="I80" i="23"/>
  <c r="I106" i="23" s="1"/>
  <c r="J80" i="23"/>
  <c r="J106" i="23" s="1"/>
  <c r="H80" i="23"/>
  <c r="H106" i="23" s="1"/>
  <c r="G80" i="23"/>
  <c r="G106" i="23" s="1"/>
  <c r="M76" i="25"/>
  <c r="E40" i="23"/>
  <c r="F40" i="23" s="1"/>
  <c r="G40" i="23" s="1"/>
  <c r="G73" i="23"/>
  <c r="G99" i="23" s="1"/>
  <c r="J73" i="23"/>
  <c r="J99" i="23" s="1"/>
  <c r="I73" i="23"/>
  <c r="I99" i="23" s="1"/>
  <c r="H73" i="23"/>
  <c r="H99" i="23" s="1"/>
  <c r="J75" i="23"/>
  <c r="J101" i="23" s="1"/>
  <c r="G75" i="23"/>
  <c r="G101" i="23" s="1"/>
  <c r="H75" i="23"/>
  <c r="H101" i="23" s="1"/>
  <c r="I75" i="23"/>
  <c r="I101" i="23" s="1"/>
  <c r="M82" i="25"/>
  <c r="E46" i="23"/>
  <c r="F46" i="23" s="1"/>
  <c r="G46" i="23" s="1"/>
  <c r="H82" i="23"/>
  <c r="H108" i="23" s="1"/>
  <c r="G82" i="23"/>
  <c r="G108" i="23" s="1"/>
  <c r="I82" i="23"/>
  <c r="I108" i="23" s="1"/>
  <c r="J82" i="23"/>
  <c r="J108" i="23" s="1"/>
  <c r="I84" i="23"/>
  <c r="I110" i="23" s="1"/>
  <c r="G84" i="23"/>
  <c r="G110" i="23" s="1"/>
  <c r="J84" i="23"/>
  <c r="J110" i="23" s="1"/>
  <c r="H84" i="23"/>
  <c r="H110" i="23" s="1"/>
  <c r="I72" i="23"/>
  <c r="I98" i="23" s="1"/>
  <c r="G72" i="23"/>
  <c r="G98" i="23" s="1"/>
  <c r="J72" i="23"/>
  <c r="J98" i="23" s="1"/>
  <c r="H72" i="23"/>
  <c r="H98" i="23" s="1"/>
  <c r="M74" i="25"/>
  <c r="E38" i="23"/>
  <c r="F38" i="23" s="1"/>
  <c r="G38" i="23" s="1"/>
  <c r="H67" i="23"/>
  <c r="H93" i="23" s="1"/>
  <c r="J67" i="23"/>
  <c r="J93" i="23" s="1"/>
  <c r="G67" i="23"/>
  <c r="G93" i="23" s="1"/>
  <c r="I67" i="23"/>
  <c r="I93" i="23" s="1"/>
  <c r="M87" i="25"/>
  <c r="E51" i="23"/>
  <c r="F51" i="23" s="1"/>
  <c r="G51" i="23" s="1"/>
  <c r="I76" i="23"/>
  <c r="I102" i="23" s="1"/>
  <c r="G76" i="23"/>
  <c r="G102" i="23" s="1"/>
  <c r="J76" i="23"/>
  <c r="J102" i="23" s="1"/>
  <c r="H76" i="23"/>
  <c r="H102" i="23" s="1"/>
  <c r="M89" i="25"/>
  <c r="E53" i="23"/>
  <c r="F53" i="23" s="1"/>
  <c r="G53" i="23" s="1"/>
  <c r="M73" i="25"/>
  <c r="E37" i="23"/>
  <c r="M85" i="25"/>
  <c r="E49" i="23"/>
  <c r="F49" i="23" s="1"/>
  <c r="G49" i="23" s="1"/>
  <c r="H66" i="23"/>
  <c r="H92" i="23" s="1"/>
  <c r="I66" i="23"/>
  <c r="I92" i="23" s="1"/>
  <c r="G66" i="23"/>
  <c r="G92" i="23" s="1"/>
  <c r="J66" i="23"/>
  <c r="J92" i="23" s="1"/>
  <c r="C101" i="24"/>
  <c r="C93" i="24"/>
  <c r="I82" i="24"/>
  <c r="I97" i="13"/>
  <c r="C106" i="24"/>
  <c r="C82" i="24"/>
  <c r="C97" i="13"/>
  <c r="C104" i="24"/>
  <c r="C99" i="24"/>
  <c r="C105" i="24"/>
  <c r="H97" i="13"/>
  <c r="H82" i="24"/>
  <c r="C94" i="24"/>
  <c r="C87" i="24"/>
  <c r="C90" i="24"/>
  <c r="C98" i="24"/>
  <c r="K97" i="13"/>
  <c r="G82" i="24"/>
  <c r="G97" i="13"/>
  <c r="C97" i="24"/>
  <c r="C91" i="24"/>
  <c r="J82" i="24"/>
  <c r="J97" i="13"/>
  <c r="C92" i="24"/>
  <c r="C88" i="24"/>
  <c r="C100" i="24"/>
  <c r="F97" i="13"/>
  <c r="F82" i="24"/>
  <c r="C89" i="24"/>
  <c r="L82" i="24"/>
  <c r="L97" i="13"/>
  <c r="D97" i="13"/>
  <c r="D82" i="24"/>
  <c r="C96" i="24"/>
  <c r="E82" i="24"/>
  <c r="E97" i="13"/>
  <c r="C108" i="24"/>
  <c r="C102" i="24"/>
  <c r="C107" i="24"/>
  <c r="C103" i="24"/>
  <c r="C95" i="24"/>
  <c r="D83" i="23" l="1"/>
  <c r="D109" i="23" s="1"/>
  <c r="C29" i="23" s="1"/>
  <c r="D138" i="23"/>
  <c r="D164" i="23" s="1"/>
  <c r="E83" i="23"/>
  <c r="E109" i="23" s="1"/>
  <c r="E29" i="23" s="1"/>
  <c r="F83" i="23"/>
  <c r="F109" i="23" s="1"/>
  <c r="D140" i="23"/>
  <c r="D166" i="23" s="1"/>
  <c r="E85" i="23"/>
  <c r="E111" i="23" s="1"/>
  <c r="E31" i="23" s="1"/>
  <c r="D85" i="23"/>
  <c r="D111" i="23" s="1"/>
  <c r="C31" i="23" s="1"/>
  <c r="F85" i="23"/>
  <c r="F111" i="23" s="1"/>
  <c r="F80" i="23"/>
  <c r="F106" i="23" s="1"/>
  <c r="D135" i="23"/>
  <c r="D161" i="23" s="1"/>
  <c r="D80" i="23"/>
  <c r="D106" i="23" s="1"/>
  <c r="C26" i="23" s="1"/>
  <c r="E80" i="23"/>
  <c r="E106" i="23" s="1"/>
  <c r="E26" i="23" s="1"/>
  <c r="E77" i="23"/>
  <c r="E103" i="23" s="1"/>
  <c r="E23" i="23" s="1"/>
  <c r="D77" i="23"/>
  <c r="D103" i="23" s="1"/>
  <c r="C23" i="23" s="1"/>
  <c r="D132" i="23"/>
  <c r="D158" i="23" s="1"/>
  <c r="F77" i="23"/>
  <c r="F103" i="23" s="1"/>
  <c r="E81" i="23"/>
  <c r="E107" i="23" s="1"/>
  <c r="E27" i="23" s="1"/>
  <c r="D81" i="23"/>
  <c r="D107" i="23" s="1"/>
  <c r="C27" i="23" s="1"/>
  <c r="F81" i="23"/>
  <c r="F107" i="23" s="1"/>
  <c r="D136" i="23"/>
  <c r="D162" i="23" s="1"/>
  <c r="F66" i="23"/>
  <c r="F92" i="23" s="1"/>
  <c r="D66" i="23"/>
  <c r="D92" i="23" s="1"/>
  <c r="C12" i="23" s="1"/>
  <c r="D121" i="23"/>
  <c r="D147" i="23" s="1"/>
  <c r="E66" i="23"/>
  <c r="E92" i="23" s="1"/>
  <c r="E12" i="23" s="1"/>
  <c r="F68" i="23"/>
  <c r="F94" i="23" s="1"/>
  <c r="D68" i="23"/>
  <c r="D94" i="23" s="1"/>
  <c r="C14" i="23" s="1"/>
  <c r="D123" i="23"/>
  <c r="D149" i="23" s="1"/>
  <c r="E68" i="23"/>
  <c r="E94" i="23" s="1"/>
  <c r="E14" i="23" s="1"/>
  <c r="E72" i="23"/>
  <c r="E98" i="23" s="1"/>
  <c r="E18" i="23" s="1"/>
  <c r="D127" i="23"/>
  <c r="D153" i="23" s="1"/>
  <c r="D72" i="23"/>
  <c r="D98" i="23" s="1"/>
  <c r="C18" i="23" s="1"/>
  <c r="F72" i="23"/>
  <c r="F98" i="23" s="1"/>
  <c r="F76" i="23"/>
  <c r="F102" i="23" s="1"/>
  <c r="E76" i="23"/>
  <c r="E102" i="23" s="1"/>
  <c r="E22" i="23" s="1"/>
  <c r="D131" i="23"/>
  <c r="D157" i="23" s="1"/>
  <c r="D76" i="23"/>
  <c r="D102" i="23" s="1"/>
  <c r="C22" i="23" s="1"/>
  <c r="F84" i="23"/>
  <c r="F110" i="23" s="1"/>
  <c r="E84" i="23"/>
  <c r="E110" i="23" s="1"/>
  <c r="E30" i="23" s="1"/>
  <c r="D84" i="23"/>
  <c r="D110" i="23" s="1"/>
  <c r="C30" i="23" s="1"/>
  <c r="D139" i="23"/>
  <c r="D165" i="23" s="1"/>
  <c r="D75" i="23"/>
  <c r="D101" i="23" s="1"/>
  <c r="C21" i="23" s="1"/>
  <c r="E75" i="23"/>
  <c r="E101" i="23" s="1"/>
  <c r="E21" i="23" s="1"/>
  <c r="D130" i="23"/>
  <c r="D156" i="23" s="1"/>
  <c r="F75" i="23"/>
  <c r="F101" i="23" s="1"/>
  <c r="E86" i="23"/>
  <c r="E112" i="23" s="1"/>
  <c r="E32" i="23" s="1"/>
  <c r="D141" i="23"/>
  <c r="D167" i="23" s="1"/>
  <c r="D86" i="23"/>
  <c r="D112" i="23" s="1"/>
  <c r="C32" i="23" s="1"/>
  <c r="F86" i="23"/>
  <c r="F112" i="23" s="1"/>
  <c r="E71" i="23"/>
  <c r="E97" i="23" s="1"/>
  <c r="E17" i="23" s="1"/>
  <c r="D126" i="23"/>
  <c r="D152" i="23" s="1"/>
  <c r="D71" i="23"/>
  <c r="D97" i="23" s="1"/>
  <c r="C17" i="23" s="1"/>
  <c r="F71" i="23"/>
  <c r="F97" i="23" s="1"/>
  <c r="E78" i="23"/>
  <c r="E104" i="23" s="1"/>
  <c r="E24" i="23" s="1"/>
  <c r="D133" i="23"/>
  <c r="D159" i="23" s="1"/>
  <c r="D78" i="23"/>
  <c r="D104" i="23" s="1"/>
  <c r="C24" i="23" s="1"/>
  <c r="F78" i="23"/>
  <c r="F104" i="23" s="1"/>
  <c r="H65" i="23"/>
  <c r="H91" i="23" s="1"/>
  <c r="H113" i="23" s="1"/>
  <c r="I65" i="23"/>
  <c r="I91" i="23" s="1"/>
  <c r="I113" i="23" s="1"/>
  <c r="G65" i="23"/>
  <c r="G91" i="23" s="1"/>
  <c r="G113" i="23" s="1"/>
  <c r="J65" i="23"/>
  <c r="J91" i="23" s="1"/>
  <c r="J113" i="23" s="1"/>
  <c r="F37" i="23"/>
  <c r="G37" i="23" s="1"/>
  <c r="E59" i="23"/>
  <c r="F59" i="23" s="1"/>
  <c r="G59" i="23" s="1"/>
  <c r="D79" i="23"/>
  <c r="D105" i="23" s="1"/>
  <c r="C25" i="23" s="1"/>
  <c r="E79" i="23"/>
  <c r="E105" i="23" s="1"/>
  <c r="E25" i="23" s="1"/>
  <c r="D134" i="23"/>
  <c r="D160" i="23" s="1"/>
  <c r="F79" i="23"/>
  <c r="F105" i="23" s="1"/>
  <c r="F74" i="23"/>
  <c r="F100" i="23" s="1"/>
  <c r="D74" i="23"/>
  <c r="D100" i="23" s="1"/>
  <c r="C20" i="23" s="1"/>
  <c r="D129" i="23"/>
  <c r="D155" i="23" s="1"/>
  <c r="E74" i="23"/>
  <c r="E100" i="23" s="1"/>
  <c r="E20" i="23" s="1"/>
  <c r="D122" i="23"/>
  <c r="D148" i="23" s="1"/>
  <c r="D67" i="23"/>
  <c r="D93" i="23" s="1"/>
  <c r="C13" i="23" s="1"/>
  <c r="F67" i="23"/>
  <c r="F93" i="23" s="1"/>
  <c r="E67" i="23"/>
  <c r="E93" i="23" s="1"/>
  <c r="E13" i="23" s="1"/>
  <c r="H59" i="23"/>
  <c r="I59" i="23" s="1"/>
  <c r="J59" i="23" s="1"/>
  <c r="O83" i="24"/>
  <c r="E70" i="23"/>
  <c r="E96" i="23" s="1"/>
  <c r="E16" i="23" s="1"/>
  <c r="D125" i="23"/>
  <c r="D151" i="23" s="1"/>
  <c r="D70" i="23"/>
  <c r="D96" i="23" s="1"/>
  <c r="C16" i="23" s="1"/>
  <c r="F70" i="23"/>
  <c r="F96" i="23" s="1"/>
  <c r="E82" i="23"/>
  <c r="E108" i="23" s="1"/>
  <c r="E28" i="23" s="1"/>
  <c r="F82" i="23"/>
  <c r="F108" i="23" s="1"/>
  <c r="D82" i="23"/>
  <c r="D108" i="23" s="1"/>
  <c r="C28" i="23" s="1"/>
  <c r="D137" i="23"/>
  <c r="D163" i="23" s="1"/>
  <c r="E73" i="23"/>
  <c r="E99" i="23" s="1"/>
  <c r="E19" i="23" s="1"/>
  <c r="D128" i="23"/>
  <c r="D154" i="23" s="1"/>
  <c r="D73" i="23"/>
  <c r="D99" i="23" s="1"/>
  <c r="C19" i="23" s="1"/>
  <c r="F73" i="23"/>
  <c r="F99" i="23" s="1"/>
  <c r="F69" i="25"/>
  <c r="M95" i="25"/>
  <c r="E69" i="25"/>
  <c r="K69" i="25"/>
  <c r="H69" i="25"/>
  <c r="J69" i="25"/>
  <c r="D69" i="25"/>
  <c r="G69" i="25"/>
  <c r="L69" i="25"/>
  <c r="I69" i="25"/>
  <c r="F69" i="23"/>
  <c r="F95" i="23" s="1"/>
  <c r="D69" i="23"/>
  <c r="D95" i="23" s="1"/>
  <c r="C15" i="23" s="1"/>
  <c r="D124" i="23"/>
  <c r="D150" i="23" s="1"/>
  <c r="E69" i="23"/>
  <c r="E95" i="23" s="1"/>
  <c r="E15" i="23" s="1"/>
  <c r="C109" i="24"/>
  <c r="G109" i="24"/>
  <c r="L109" i="24"/>
  <c r="J109" i="24"/>
  <c r="F109" i="24"/>
  <c r="H109" i="24"/>
  <c r="E109" i="24"/>
  <c r="D109" i="24"/>
  <c r="I109" i="24"/>
  <c r="M69" i="25" l="1"/>
  <c r="L96" i="25"/>
  <c r="M96" i="25"/>
  <c r="F96" i="25"/>
  <c r="K96" i="25"/>
  <c r="I96" i="25"/>
  <c r="H96" i="25"/>
  <c r="E96" i="25"/>
  <c r="G96" i="25"/>
  <c r="D96" i="25"/>
  <c r="J96" i="25"/>
  <c r="D87" i="23"/>
  <c r="F87" i="23"/>
  <c r="E87" i="23"/>
  <c r="E65" i="23"/>
  <c r="E91" i="23" s="1"/>
  <c r="D120" i="23"/>
  <c r="D146" i="23" s="1"/>
  <c r="D168" i="23" s="1"/>
  <c r="F65" i="23"/>
  <c r="F91" i="23" s="1"/>
  <c r="F113" i="23" s="1"/>
  <c r="D65" i="23"/>
  <c r="D91" i="23" s="1"/>
  <c r="J87" i="23"/>
  <c r="G87" i="23"/>
  <c r="I87" i="23"/>
  <c r="H87" i="23"/>
  <c r="C96" i="25"/>
  <c r="N16" i="13"/>
  <c r="I18" i="13"/>
  <c r="M17" i="13"/>
  <c r="M62" i="13" s="1"/>
  <c r="C11" i="23" l="1"/>
  <c r="D113" i="23"/>
  <c r="C33" i="23" s="1"/>
  <c r="M57" i="13"/>
  <c r="N57" i="13" s="1"/>
  <c r="N84" i="13" s="1"/>
  <c r="M58" i="13"/>
  <c r="M70" i="24" s="1"/>
  <c r="M97" i="24" s="1"/>
  <c r="B18" i="13"/>
  <c r="M67" i="13"/>
  <c r="M79" i="24" s="1"/>
  <c r="M66" i="13"/>
  <c r="N66" i="13" s="1"/>
  <c r="M52" i="13"/>
  <c r="N52" i="13" s="1"/>
  <c r="M51" i="13"/>
  <c r="M78" i="13" s="1"/>
  <c r="M56" i="13"/>
  <c r="M60" i="13"/>
  <c r="M89" i="13"/>
  <c r="M74" i="24"/>
  <c r="N62" i="13"/>
  <c r="M50" i="13"/>
  <c r="M64" i="13"/>
  <c r="M53" i="13"/>
  <c r="M68" i="13"/>
  <c r="M49" i="13"/>
  <c r="M55" i="13"/>
  <c r="M61" i="13"/>
  <c r="M65" i="13"/>
  <c r="M69" i="13"/>
  <c r="M59" i="13"/>
  <c r="E18" i="13"/>
  <c r="J18" i="13"/>
  <c r="F18" i="13"/>
  <c r="G18" i="13"/>
  <c r="H18" i="13"/>
  <c r="M18" i="13"/>
  <c r="L18" i="13"/>
  <c r="K18" i="13"/>
  <c r="C18" i="13"/>
  <c r="D18" i="13"/>
  <c r="D9" i="13"/>
  <c r="M48" i="13"/>
  <c r="M54" i="13"/>
  <c r="M63" i="13"/>
  <c r="N70" i="24" l="1"/>
  <c r="N58" i="13"/>
  <c r="N18" i="13"/>
  <c r="N51" i="13"/>
  <c r="K40" i="23" s="1"/>
  <c r="L40" i="23" s="1"/>
  <c r="M40" i="23" s="1"/>
  <c r="F123" i="23" s="1"/>
  <c r="M63" i="24"/>
  <c r="N63" i="24" s="1"/>
  <c r="M85" i="13"/>
  <c r="M69" i="24"/>
  <c r="M96" i="24" s="1"/>
  <c r="M84" i="13"/>
  <c r="K46" i="23"/>
  <c r="L46" i="23" s="1"/>
  <c r="M46" i="23" s="1"/>
  <c r="F129" i="23" s="1"/>
  <c r="F155" i="23" s="1"/>
  <c r="M94" i="13"/>
  <c r="M79" i="13"/>
  <c r="M64" i="24"/>
  <c r="N67" i="13"/>
  <c r="N94" i="13" s="1"/>
  <c r="M93" i="13"/>
  <c r="M78" i="24"/>
  <c r="M87" i="13"/>
  <c r="N60" i="13"/>
  <c r="M72" i="24"/>
  <c r="M83" i="13"/>
  <c r="N56" i="13"/>
  <c r="M68" i="24"/>
  <c r="M81" i="13"/>
  <c r="N54" i="13"/>
  <c r="M66" i="24"/>
  <c r="M90" i="24"/>
  <c r="M86" i="13"/>
  <c r="N59" i="13"/>
  <c r="M71" i="24"/>
  <c r="M82" i="13"/>
  <c r="N55" i="13"/>
  <c r="M67" i="24"/>
  <c r="M91" i="13"/>
  <c r="N64" i="13"/>
  <c r="M76" i="24"/>
  <c r="M106" i="24"/>
  <c r="N79" i="24"/>
  <c r="M101" i="24"/>
  <c r="N74" i="24"/>
  <c r="M90" i="13"/>
  <c r="M75" i="24"/>
  <c r="N63" i="13"/>
  <c r="M96" i="13"/>
  <c r="M81" i="24"/>
  <c r="N69" i="13"/>
  <c r="M76" i="13"/>
  <c r="N49" i="13"/>
  <c r="M61" i="24"/>
  <c r="M77" i="13"/>
  <c r="M62" i="24"/>
  <c r="N50" i="13"/>
  <c r="N93" i="13"/>
  <c r="K55" i="23"/>
  <c r="L55" i="23" s="1"/>
  <c r="M55" i="23" s="1"/>
  <c r="N85" i="13"/>
  <c r="K47" i="23"/>
  <c r="L47" i="23" s="1"/>
  <c r="M47" i="23" s="1"/>
  <c r="N68" i="13"/>
  <c r="M95" i="13"/>
  <c r="M80" i="24"/>
  <c r="K41" i="23"/>
  <c r="L41" i="23" s="1"/>
  <c r="M41" i="23" s="1"/>
  <c r="N79" i="13"/>
  <c r="M92" i="13"/>
  <c r="N65" i="13"/>
  <c r="M77" i="24"/>
  <c r="M75" i="13"/>
  <c r="M70" i="13"/>
  <c r="M60" i="24"/>
  <c r="N48" i="13"/>
  <c r="K37" i="23" s="1"/>
  <c r="L37" i="23" s="1"/>
  <c r="M37" i="23" s="1"/>
  <c r="E120" i="23" s="1"/>
  <c r="N97" i="24"/>
  <c r="N47" i="23"/>
  <c r="O47" i="23" s="1"/>
  <c r="P47" i="23" s="1"/>
  <c r="M88" i="13"/>
  <c r="N61" i="13"/>
  <c r="M73" i="24"/>
  <c r="M80" i="13"/>
  <c r="M65" i="24"/>
  <c r="N53" i="13"/>
  <c r="K51" i="23"/>
  <c r="L51" i="23" s="1"/>
  <c r="M51" i="23" s="1"/>
  <c r="N89" i="13"/>
  <c r="K56" i="23" l="1"/>
  <c r="L56" i="23" s="1"/>
  <c r="M56" i="23" s="1"/>
  <c r="E139" i="23" s="1"/>
  <c r="E165" i="23" s="1"/>
  <c r="D30" i="23" s="1"/>
  <c r="E129" i="23"/>
  <c r="E155" i="23" s="1"/>
  <c r="D20" i="23" s="1"/>
  <c r="N78" i="13"/>
  <c r="N69" i="24"/>
  <c r="N46" i="23" s="1"/>
  <c r="O46" i="23" s="1"/>
  <c r="P46" i="23" s="1"/>
  <c r="M91" i="24"/>
  <c r="N64" i="24"/>
  <c r="M105" i="24"/>
  <c r="N78" i="24"/>
  <c r="M95" i="24"/>
  <c r="N68" i="24"/>
  <c r="M99" i="24"/>
  <c r="N72" i="24"/>
  <c r="N83" i="13"/>
  <c r="K45" i="23"/>
  <c r="L45" i="23" s="1"/>
  <c r="M45" i="23" s="1"/>
  <c r="N87" i="13"/>
  <c r="K49" i="23"/>
  <c r="L49" i="23" s="1"/>
  <c r="M49" i="23" s="1"/>
  <c r="N70" i="13"/>
  <c r="M71" i="13" s="1"/>
  <c r="M82" i="24"/>
  <c r="M97" i="13"/>
  <c r="M104" i="24"/>
  <c r="N77" i="24"/>
  <c r="E138" i="23"/>
  <c r="E164" i="23" s="1"/>
  <c r="D29" i="23" s="1"/>
  <c r="F138" i="23"/>
  <c r="F164" i="23" s="1"/>
  <c r="N101" i="24"/>
  <c r="N51" i="23"/>
  <c r="O51" i="23" s="1"/>
  <c r="P51" i="23" s="1"/>
  <c r="M103" i="24"/>
  <c r="N76" i="24"/>
  <c r="N82" i="13"/>
  <c r="K44" i="23"/>
  <c r="L44" i="23" s="1"/>
  <c r="M44" i="23" s="1"/>
  <c r="N92" i="13"/>
  <c r="K54" i="23"/>
  <c r="L54" i="23" s="1"/>
  <c r="M54" i="23" s="1"/>
  <c r="N95" i="13"/>
  <c r="K57" i="23"/>
  <c r="L57" i="23" s="1"/>
  <c r="M57" i="23" s="1"/>
  <c r="M88" i="24"/>
  <c r="N61" i="24"/>
  <c r="M108" i="24"/>
  <c r="N81" i="24"/>
  <c r="N90" i="13"/>
  <c r="K52" i="23"/>
  <c r="L52" i="23" s="1"/>
  <c r="M52" i="23" s="1"/>
  <c r="N91" i="13"/>
  <c r="K53" i="23"/>
  <c r="L53" i="23" s="1"/>
  <c r="M53" i="23" s="1"/>
  <c r="E123" i="23"/>
  <c r="E149" i="23" s="1"/>
  <c r="D14" i="23" s="1"/>
  <c r="F149" i="23"/>
  <c r="M93" i="24"/>
  <c r="N66" i="24"/>
  <c r="J130" i="23"/>
  <c r="J156" i="23" s="1"/>
  <c r="G130" i="23"/>
  <c r="G156" i="23" s="1"/>
  <c r="I130" i="23"/>
  <c r="I156" i="23" s="1"/>
  <c r="H130" i="23"/>
  <c r="H156" i="23" s="1"/>
  <c r="E134" i="23"/>
  <c r="E160" i="23" s="1"/>
  <c r="D25" i="23" s="1"/>
  <c r="F134" i="23"/>
  <c r="F160" i="23" s="1"/>
  <c r="M100" i="24"/>
  <c r="N73" i="24"/>
  <c r="N80" i="13"/>
  <c r="K42" i="23"/>
  <c r="L42" i="23" s="1"/>
  <c r="M42" i="23" s="1"/>
  <c r="K50" i="23"/>
  <c r="L50" i="23" s="1"/>
  <c r="M50" i="23" s="1"/>
  <c r="N88" i="13"/>
  <c r="N75" i="13"/>
  <c r="F124" i="23"/>
  <c r="F150" i="23" s="1"/>
  <c r="E124" i="23"/>
  <c r="E150" i="23" s="1"/>
  <c r="D15" i="23" s="1"/>
  <c r="E130" i="23"/>
  <c r="E156" i="23" s="1"/>
  <c r="D21" i="23" s="1"/>
  <c r="F130" i="23"/>
  <c r="F156" i="23" s="1"/>
  <c r="N77" i="13"/>
  <c r="K39" i="23"/>
  <c r="L39" i="23" s="1"/>
  <c r="M39" i="23" s="1"/>
  <c r="N76" i="13"/>
  <c r="K38" i="23"/>
  <c r="L38" i="23" s="1"/>
  <c r="M38" i="23" s="1"/>
  <c r="M102" i="24"/>
  <c r="N75" i="24"/>
  <c r="N106" i="24"/>
  <c r="N56" i="23"/>
  <c r="O56" i="23" s="1"/>
  <c r="P56" i="23" s="1"/>
  <c r="M98" i="24"/>
  <c r="N71" i="24"/>
  <c r="K43" i="23"/>
  <c r="L43" i="23" s="1"/>
  <c r="M43" i="23" s="1"/>
  <c r="N81" i="13"/>
  <c r="N96" i="13"/>
  <c r="K58" i="23"/>
  <c r="L58" i="23" s="1"/>
  <c r="M58" i="23" s="1"/>
  <c r="M92" i="24"/>
  <c r="N65" i="24"/>
  <c r="M87" i="24"/>
  <c r="N60" i="24"/>
  <c r="N37" i="23" s="1"/>
  <c r="M107" i="24"/>
  <c r="N80" i="24"/>
  <c r="M89" i="24"/>
  <c r="N62" i="24"/>
  <c r="M94" i="24"/>
  <c r="N67" i="24"/>
  <c r="K48" i="23"/>
  <c r="L48" i="23" s="1"/>
  <c r="M48" i="23" s="1"/>
  <c r="N86" i="13"/>
  <c r="N90" i="24"/>
  <c r="N40" i="23"/>
  <c r="O40" i="23" s="1"/>
  <c r="P40" i="23" s="1"/>
  <c r="G123" i="23" s="1"/>
  <c r="F139" i="23" l="1"/>
  <c r="F165" i="23" s="1"/>
  <c r="N96" i="24"/>
  <c r="N55" i="23"/>
  <c r="O55" i="23" s="1"/>
  <c r="P55" i="23" s="1"/>
  <c r="N105" i="24"/>
  <c r="N41" i="23"/>
  <c r="O41" i="23" s="1"/>
  <c r="P41" i="23" s="1"/>
  <c r="N91" i="24"/>
  <c r="N99" i="24"/>
  <c r="N49" i="23"/>
  <c r="O49" i="23" s="1"/>
  <c r="P49" i="23" s="1"/>
  <c r="E128" i="23"/>
  <c r="E154" i="23" s="1"/>
  <c r="D19" i="23" s="1"/>
  <c r="F128" i="23"/>
  <c r="F154" i="23" s="1"/>
  <c r="N45" i="23"/>
  <c r="O45" i="23" s="1"/>
  <c r="P45" i="23" s="1"/>
  <c r="N95" i="24"/>
  <c r="E132" i="23"/>
  <c r="E158" i="23" s="1"/>
  <c r="D23" i="23" s="1"/>
  <c r="F132" i="23"/>
  <c r="F158" i="23" s="1"/>
  <c r="N87" i="24"/>
  <c r="O37" i="23"/>
  <c r="P37" i="23" s="1"/>
  <c r="N98" i="24"/>
  <c r="N48" i="23"/>
  <c r="O48" i="23" s="1"/>
  <c r="P48" i="23" s="1"/>
  <c r="H129" i="23"/>
  <c r="H155" i="23" s="1"/>
  <c r="J129" i="23"/>
  <c r="J155" i="23" s="1"/>
  <c r="G129" i="23"/>
  <c r="G155" i="23" s="1"/>
  <c r="I129" i="23"/>
  <c r="I155" i="23" s="1"/>
  <c r="N88" i="24"/>
  <c r="N38" i="23"/>
  <c r="O38" i="23" s="1"/>
  <c r="P38" i="23" s="1"/>
  <c r="E137" i="23"/>
  <c r="E163" i="23" s="1"/>
  <c r="D28" i="23" s="1"/>
  <c r="F137" i="23"/>
  <c r="F163" i="23" s="1"/>
  <c r="N103" i="24"/>
  <c r="N53" i="23"/>
  <c r="O53" i="23" s="1"/>
  <c r="P53" i="23" s="1"/>
  <c r="E133" i="23"/>
  <c r="E159" i="23" s="1"/>
  <c r="D24" i="23" s="1"/>
  <c r="F133" i="23"/>
  <c r="F159" i="23" s="1"/>
  <c r="F141" i="23"/>
  <c r="F167" i="23" s="1"/>
  <c r="E141" i="23"/>
  <c r="E167" i="23" s="1"/>
  <c r="D32" i="23" s="1"/>
  <c r="E122" i="23"/>
  <c r="E148" i="23" s="1"/>
  <c r="D13" i="23" s="1"/>
  <c r="F122" i="23"/>
  <c r="F148" i="23" s="1"/>
  <c r="N100" i="24"/>
  <c r="N50" i="23"/>
  <c r="O50" i="23" s="1"/>
  <c r="P50" i="23" s="1"/>
  <c r="N93" i="24"/>
  <c r="N43" i="23"/>
  <c r="O43" i="23" s="1"/>
  <c r="P43" i="23" s="1"/>
  <c r="N107" i="24"/>
  <c r="N57" i="23"/>
  <c r="O57" i="23" s="1"/>
  <c r="P57" i="23" s="1"/>
  <c r="N92" i="24"/>
  <c r="N42" i="23"/>
  <c r="O42" i="23" s="1"/>
  <c r="P42" i="23" s="1"/>
  <c r="H139" i="23"/>
  <c r="H165" i="23" s="1"/>
  <c r="G139" i="23"/>
  <c r="G165" i="23" s="1"/>
  <c r="J139" i="23"/>
  <c r="J165" i="23" s="1"/>
  <c r="I139" i="23"/>
  <c r="I165" i="23" s="1"/>
  <c r="F121" i="23"/>
  <c r="F147" i="23" s="1"/>
  <c r="E121" i="23"/>
  <c r="E147" i="23" s="1"/>
  <c r="D12" i="23" s="1"/>
  <c r="F120" i="23"/>
  <c r="F146" i="23" s="1"/>
  <c r="E146" i="23"/>
  <c r="E125" i="23"/>
  <c r="E151" i="23" s="1"/>
  <c r="D16" i="23" s="1"/>
  <c r="F125" i="23"/>
  <c r="F151" i="23" s="1"/>
  <c r="F136" i="23"/>
  <c r="F162" i="23" s="1"/>
  <c r="E136" i="23"/>
  <c r="E162" i="23" s="1"/>
  <c r="D27" i="23" s="1"/>
  <c r="N108" i="24"/>
  <c r="N58" i="23"/>
  <c r="O58" i="23" s="1"/>
  <c r="P58" i="23" s="1"/>
  <c r="E140" i="23"/>
  <c r="E166" i="23" s="1"/>
  <c r="D31" i="23" s="1"/>
  <c r="F140" i="23"/>
  <c r="F166" i="23" s="1"/>
  <c r="E127" i="23"/>
  <c r="E153" i="23" s="1"/>
  <c r="D18" i="23" s="1"/>
  <c r="F127" i="23"/>
  <c r="F153" i="23" s="1"/>
  <c r="J134" i="23"/>
  <c r="J160" i="23" s="1"/>
  <c r="G134" i="23"/>
  <c r="G160" i="23" s="1"/>
  <c r="H134" i="23"/>
  <c r="H160" i="23" s="1"/>
  <c r="I134" i="23"/>
  <c r="I160" i="23" s="1"/>
  <c r="N54" i="23"/>
  <c r="O54" i="23" s="1"/>
  <c r="P54" i="23" s="1"/>
  <c r="N104" i="24"/>
  <c r="N82" i="24"/>
  <c r="N83" i="24" s="1"/>
  <c r="M109" i="24"/>
  <c r="H123" i="23"/>
  <c r="H149" i="23" s="1"/>
  <c r="G149" i="23"/>
  <c r="J123" i="23"/>
  <c r="J149" i="23" s="1"/>
  <c r="I123" i="23"/>
  <c r="I149" i="23" s="1"/>
  <c r="N94" i="24"/>
  <c r="N44" i="23"/>
  <c r="O44" i="23" s="1"/>
  <c r="P44" i="23" s="1"/>
  <c r="N89" i="24"/>
  <c r="N39" i="23"/>
  <c r="O39" i="23" s="1"/>
  <c r="P39" i="23" s="1"/>
  <c r="N102" i="24"/>
  <c r="N52" i="23"/>
  <c r="O52" i="23" s="1"/>
  <c r="P52" i="23" s="1"/>
  <c r="E135" i="23"/>
  <c r="E161" i="23" s="1"/>
  <c r="D26" i="23" s="1"/>
  <c r="F135" i="23"/>
  <c r="F161" i="23" s="1"/>
  <c r="F131" i="23"/>
  <c r="F157" i="23" s="1"/>
  <c r="E131" i="23"/>
  <c r="E157" i="23" s="1"/>
  <c r="D22" i="23" s="1"/>
  <c r="E126" i="23"/>
  <c r="E152" i="23" s="1"/>
  <c r="D17" i="23" s="1"/>
  <c r="F126" i="23"/>
  <c r="F152" i="23" s="1"/>
  <c r="J71" i="13"/>
  <c r="L71" i="13"/>
  <c r="K59" i="23"/>
  <c r="L59" i="23" s="1"/>
  <c r="M59" i="23" s="1"/>
  <c r="E142" i="23" s="1"/>
  <c r="D71" i="13"/>
  <c r="H71" i="13"/>
  <c r="C71" i="13"/>
  <c r="K71" i="13"/>
  <c r="I71" i="13"/>
  <c r="E71" i="13"/>
  <c r="N71" i="13"/>
  <c r="F71" i="13"/>
  <c r="G71" i="13"/>
  <c r="N97" i="13"/>
  <c r="F168" i="23" l="1"/>
  <c r="F142" i="23" s="1"/>
  <c r="E168" i="23"/>
  <c r="D33" i="23" s="1"/>
  <c r="M83" i="24"/>
  <c r="I124" i="23"/>
  <c r="I150" i="23" s="1"/>
  <c r="H124" i="23"/>
  <c r="H150" i="23" s="1"/>
  <c r="G124" i="23"/>
  <c r="G150" i="23" s="1"/>
  <c r="J124" i="23"/>
  <c r="J150" i="23" s="1"/>
  <c r="I138" i="23"/>
  <c r="I164" i="23" s="1"/>
  <c r="H138" i="23"/>
  <c r="H164" i="23" s="1"/>
  <c r="J138" i="23"/>
  <c r="J164" i="23" s="1"/>
  <c r="G138" i="23"/>
  <c r="G164" i="23" s="1"/>
  <c r="G132" i="23"/>
  <c r="G158" i="23" s="1"/>
  <c r="H132" i="23"/>
  <c r="H158" i="23" s="1"/>
  <c r="I132" i="23"/>
  <c r="I158" i="23" s="1"/>
  <c r="J132" i="23"/>
  <c r="J158" i="23" s="1"/>
  <c r="H128" i="23"/>
  <c r="H154" i="23" s="1"/>
  <c r="G128" i="23"/>
  <c r="G154" i="23" s="1"/>
  <c r="J128" i="23"/>
  <c r="J154" i="23" s="1"/>
  <c r="I128" i="23"/>
  <c r="I154" i="23" s="1"/>
  <c r="J98" i="13"/>
  <c r="E98" i="13"/>
  <c r="N98" i="13"/>
  <c r="C98" i="13"/>
  <c r="G98" i="13"/>
  <c r="D98" i="13"/>
  <c r="I98" i="13"/>
  <c r="L98" i="13"/>
  <c r="F98" i="13"/>
  <c r="K98" i="13"/>
  <c r="H98" i="13"/>
  <c r="H141" i="23"/>
  <c r="H167" i="23" s="1"/>
  <c r="J141" i="23"/>
  <c r="J167" i="23" s="1"/>
  <c r="G141" i="23"/>
  <c r="G167" i="23" s="1"/>
  <c r="I141" i="23"/>
  <c r="I167" i="23" s="1"/>
  <c r="G140" i="23"/>
  <c r="G166" i="23" s="1"/>
  <c r="I140" i="23"/>
  <c r="I166" i="23" s="1"/>
  <c r="J140" i="23"/>
  <c r="J166" i="23" s="1"/>
  <c r="H140" i="23"/>
  <c r="H166" i="23" s="1"/>
  <c r="H133" i="23"/>
  <c r="H159" i="23" s="1"/>
  <c r="I133" i="23"/>
  <c r="I159" i="23" s="1"/>
  <c r="G133" i="23"/>
  <c r="G159" i="23" s="1"/>
  <c r="J133" i="23"/>
  <c r="J159" i="23" s="1"/>
  <c r="M98" i="13"/>
  <c r="H131" i="23"/>
  <c r="H157" i="23" s="1"/>
  <c r="J131" i="23"/>
  <c r="J157" i="23" s="1"/>
  <c r="I131" i="23"/>
  <c r="I157" i="23" s="1"/>
  <c r="G131" i="23"/>
  <c r="G157" i="23" s="1"/>
  <c r="I122" i="23"/>
  <c r="I148" i="23" s="1"/>
  <c r="J122" i="23"/>
  <c r="J148" i="23" s="1"/>
  <c r="G122" i="23"/>
  <c r="G148" i="23" s="1"/>
  <c r="H122" i="23"/>
  <c r="H148" i="23" s="1"/>
  <c r="H83" i="24"/>
  <c r="G83" i="24"/>
  <c r="L83" i="24"/>
  <c r="E83" i="24"/>
  <c r="D83" i="24"/>
  <c r="C83" i="24"/>
  <c r="K83" i="24"/>
  <c r="J83" i="24"/>
  <c r="I83" i="24"/>
  <c r="N59" i="23"/>
  <c r="O59" i="23" s="1"/>
  <c r="P59" i="23" s="1"/>
  <c r="F83" i="24"/>
  <c r="N109" i="24"/>
  <c r="M110" i="24" s="1"/>
  <c r="I136" i="23"/>
  <c r="I162" i="23" s="1"/>
  <c r="G136" i="23"/>
  <c r="G162" i="23" s="1"/>
  <c r="H136" i="23"/>
  <c r="H162" i="23" s="1"/>
  <c r="J136" i="23"/>
  <c r="J162" i="23" s="1"/>
  <c r="H121" i="23"/>
  <c r="H147" i="23" s="1"/>
  <c r="G121" i="23"/>
  <c r="G147" i="23" s="1"/>
  <c r="J121" i="23"/>
  <c r="J147" i="23" s="1"/>
  <c r="I121" i="23"/>
  <c r="I147" i="23" s="1"/>
  <c r="J120" i="23"/>
  <c r="J146" i="23" s="1"/>
  <c r="I120" i="23"/>
  <c r="I146" i="23" s="1"/>
  <c r="H120" i="23"/>
  <c r="H146" i="23" s="1"/>
  <c r="G120" i="23"/>
  <c r="G146" i="23" s="1"/>
  <c r="I137" i="23"/>
  <c r="I163" i="23" s="1"/>
  <c r="J137" i="23"/>
  <c r="J163" i="23" s="1"/>
  <c r="G137" i="23"/>
  <c r="G163" i="23" s="1"/>
  <c r="H137" i="23"/>
  <c r="H163" i="23" s="1"/>
  <c r="H135" i="23"/>
  <c r="H161" i="23" s="1"/>
  <c r="G135" i="23"/>
  <c r="G161" i="23" s="1"/>
  <c r="J135" i="23"/>
  <c r="J161" i="23" s="1"/>
  <c r="I135" i="23"/>
  <c r="I161" i="23" s="1"/>
  <c r="J127" i="23"/>
  <c r="J153" i="23" s="1"/>
  <c r="G127" i="23"/>
  <c r="G153" i="23" s="1"/>
  <c r="I127" i="23"/>
  <c r="I153" i="23" s="1"/>
  <c r="H127" i="23"/>
  <c r="H153" i="23" s="1"/>
  <c r="D11" i="23"/>
  <c r="G125" i="23"/>
  <c r="G151" i="23" s="1"/>
  <c r="J125" i="23"/>
  <c r="J151" i="23" s="1"/>
  <c r="H125" i="23"/>
  <c r="H151" i="23" s="1"/>
  <c r="I125" i="23"/>
  <c r="I151" i="23" s="1"/>
  <c r="G126" i="23"/>
  <c r="G152" i="23" s="1"/>
  <c r="H126" i="23"/>
  <c r="H152" i="23" s="1"/>
  <c r="I126" i="23"/>
  <c r="I152" i="23" s="1"/>
  <c r="J126" i="23"/>
  <c r="J152" i="23" s="1"/>
  <c r="H168" i="23" l="1"/>
  <c r="H142" i="23" s="1"/>
  <c r="G168" i="23"/>
  <c r="G142" i="23" s="1"/>
  <c r="I168" i="23"/>
  <c r="I142" i="23" s="1"/>
  <c r="J168" i="23"/>
  <c r="J142" i="23" s="1"/>
  <c r="D110" i="24"/>
  <c r="L110" i="24"/>
  <c r="J110" i="24"/>
  <c r="C110" i="24"/>
  <c r="I110" i="24"/>
  <c r="K110" i="24"/>
  <c r="G110" i="24"/>
  <c r="E110" i="24"/>
  <c r="F110" i="24"/>
  <c r="H110" i="24"/>
  <c r="N110" i="24"/>
  <c r="E113" i="23" l="1"/>
  <c r="E11" i="23"/>
  <c r="E33" i="23" s="1"/>
  <c r="F11" i="23" l="1"/>
  <c r="F22" i="23"/>
  <c r="F15" i="23"/>
  <c r="F32" i="23"/>
  <c r="F14" i="23"/>
  <c r="F29" i="23"/>
  <c r="F16" i="23"/>
  <c r="F28" i="23"/>
  <c r="F25" i="23"/>
  <c r="F24" i="23"/>
  <c r="F27" i="23"/>
  <c r="F26" i="23"/>
  <c r="F18" i="23"/>
  <c r="F33" i="23"/>
  <c r="F20" i="23"/>
  <c r="F31" i="23"/>
  <c r="F12" i="23"/>
  <c r="F19" i="23"/>
  <c r="F21" i="23"/>
  <c r="F23" i="23"/>
  <c r="F17" i="23"/>
  <c r="F13" i="23"/>
  <c r="F30" i="23"/>
</calcChain>
</file>

<file path=xl/sharedStrings.xml><?xml version="1.0" encoding="utf-8"?>
<sst xmlns="http://schemas.openxmlformats.org/spreadsheetml/2006/main" count="2596" uniqueCount="889">
  <si>
    <t>Yhteensä</t>
  </si>
  <si>
    <t>Määräytymistekijät hyvinvointialueittain</t>
  </si>
  <si>
    <t>Lähde: Tilastokeskus, väestörakennetilasto</t>
  </si>
  <si>
    <t>Hyvinvointialuekoodi</t>
  </si>
  <si>
    <t>Hyvinvointialue</t>
  </si>
  <si>
    <t>Ruotsinkielisten määrä kaksikielisillä hyvinvointialueilla</t>
  </si>
  <si>
    <t>Saamenkielisten määrä hyvinvointialueella, jolla sijaitsee saamelaisten kotiseutualueen kunnat</t>
  </si>
  <si>
    <t>Vieraskielisten määrä</t>
  </si>
  <si>
    <t>Maapinta-ala, km2</t>
  </si>
  <si>
    <t>Asukastiheys</t>
  </si>
  <si>
    <t>Asukastiheys-kerroin</t>
  </si>
  <si>
    <t>Saaristokuntien saaristossa asuvien määrä</t>
  </si>
  <si>
    <t>Helsinki</t>
  </si>
  <si>
    <t>Vantaa+Kerava</t>
  </si>
  <si>
    <t>Länsi-Uusimaa</t>
  </si>
  <si>
    <t>Itä-Uusimaa</t>
  </si>
  <si>
    <t>Keski-Uusimaa</t>
  </si>
  <si>
    <t>Varsinais-Suomi</t>
  </si>
  <si>
    <t>Satakunta</t>
  </si>
  <si>
    <t>Kanta-Häme</t>
  </si>
  <si>
    <t>Pirkanmaa</t>
  </si>
  <si>
    <t>Päijät-Häme</t>
  </si>
  <si>
    <t>Kymenlaakso</t>
  </si>
  <si>
    <t>Etelä-Karjala</t>
  </si>
  <si>
    <t>Etelä-Savo</t>
  </si>
  <si>
    <t>Pohjois-Savo</t>
  </si>
  <si>
    <t>Pohjois-Karjala</t>
  </si>
  <si>
    <t>Keski-Suomi</t>
  </si>
  <si>
    <t>Etelä-Pohjanmaa</t>
  </si>
  <si>
    <t>Pohjanmaa</t>
  </si>
  <si>
    <t>Keski-Pohjanmaa</t>
  </si>
  <si>
    <t>Pohjois-Pohjanmaa</t>
  </si>
  <si>
    <t>Kainuu</t>
  </si>
  <si>
    <t>Lappi</t>
  </si>
  <si>
    <t>Manner-Suomi yhteensä</t>
  </si>
  <si>
    <t>Asukasluku</t>
  </si>
  <si>
    <t>Kokonaispinta-ala</t>
  </si>
  <si>
    <t>Asukastiheyskerroin</t>
  </si>
  <si>
    <t>RL I</t>
  </si>
  <si>
    <t>RL II</t>
  </si>
  <si>
    <t>RL III</t>
  </si>
  <si>
    <t>RLIV</t>
  </si>
  <si>
    <t xml:space="preserve">Yhteensä RL I-IV </t>
  </si>
  <si>
    <t>Painotettu summa</t>
  </si>
  <si>
    <t>Riskikerroin</t>
  </si>
  <si>
    <t>Terveydenhuollon, vanhustenhuollon ja sosiaalihuollon tarvekertoimet hyvinvointialueittain</t>
  </si>
  <si>
    <t>Sarakkeissa G,H ja I THL:n tuottamat aluekohtaiset tarvekertoimet, jotka viedään laskelmaan.</t>
  </si>
  <si>
    <t>Kertoimet on laskettu HE:n mukaisten päivitettyjen tarvetekijöiden ja niiden painojen perusteella</t>
  </si>
  <si>
    <t>TH:n sektoripaino</t>
  </si>
  <si>
    <t>VH:n sektoripaino</t>
  </si>
  <si>
    <t>SH:n sektoripaino</t>
  </si>
  <si>
    <t>TH:n tarvekerroin 2019-2020 k.a.</t>
  </si>
  <si>
    <t>VH:n tarvekerroin 2019-2020 k.a.</t>
  </si>
  <si>
    <t>SH:n tarvekerroin 2019-2020 k.a.</t>
  </si>
  <si>
    <t>Yhteensä 2019-2020 k.a.</t>
  </si>
  <si>
    <t>TH:n tarvekerroin painotettu 2020 asukasluvulla</t>
  </si>
  <si>
    <t>VH:n tarvekerroin painotettu 2020 asukasluvulla</t>
  </si>
  <si>
    <t>SH:n tarvekerroin painotettu 2020 asukasluvulla</t>
  </si>
  <si>
    <t>Laskennassa käytettävä TH:n palvelutarvekerroin</t>
  </si>
  <si>
    <t>Laskennassa käytettävä VH:n palvelutarvekerroin</t>
  </si>
  <si>
    <t>Laskennassa käytettävä SH:n palvelutarvekerroin</t>
  </si>
  <si>
    <t>Sote-palvelutarvekerroin yhteensä</t>
  </si>
  <si>
    <t>terveydenhuollon tarvekerroin 2019</t>
  </si>
  <si>
    <t>vanhustenhuollon tarvekerroin 2019</t>
  </si>
  <si>
    <t>sosiaalihuollon tarvekerroin 2019</t>
  </si>
  <si>
    <t>terveydenhuollon tarvekerroin2020, neut2</t>
  </si>
  <si>
    <t>vanhustenhuollon tarvekerroin2020, neut1</t>
  </si>
  <si>
    <t>sosiaalihuollon tarvekerroin2020, neut1</t>
  </si>
  <si>
    <t>Vantaa ja Kerava</t>
  </si>
  <si>
    <t>Alueelliset tarvekertoimet lasketaan erikseen terveydenhuollolle, vanhustenhuollolle ja sosiaalihuollolle</t>
  </si>
  <si>
    <t>Terveydenhuollon tarvetekijät</t>
  </si>
  <si>
    <t>Painokerroin</t>
  </si>
  <si>
    <t>Vanhustenhuollon tarvetekijät</t>
  </si>
  <si>
    <t>Sosiaalihuollon tarvetekijät</t>
  </si>
  <si>
    <t>Ikä 0v, nainen</t>
  </si>
  <si>
    <t>Ikä 65-70v, nainen</t>
  </si>
  <si>
    <t>Nainen</t>
  </si>
  <si>
    <t>Ikä 1-6v, nainen</t>
  </si>
  <si>
    <t>Ikä 71-75v, nainen</t>
  </si>
  <si>
    <t>Ikä 0v</t>
  </si>
  <si>
    <t>Ikä 7-12v, nainen</t>
  </si>
  <si>
    <t>Ikä 76-80v, nainen</t>
  </si>
  <si>
    <t>Ikä 1-6v</t>
  </si>
  <si>
    <t>Ikä 13-18v, nainen</t>
  </si>
  <si>
    <t>Ikä 81-85v, nainen</t>
  </si>
  <si>
    <t>Ikä 7-12v</t>
  </si>
  <si>
    <t>Ikä 19-25v, nainen</t>
  </si>
  <si>
    <t>Ikä 86-90v, nainen</t>
  </si>
  <si>
    <t>Ikä 13-18v</t>
  </si>
  <si>
    <t>Ikä 26-30v, nainen</t>
  </si>
  <si>
    <t>Ikä 91-95v, nainen</t>
  </si>
  <si>
    <t>Ikä 19-25v</t>
  </si>
  <si>
    <t>Ikä 31-35v, nainen</t>
  </si>
  <si>
    <t>Ikä vähintään 96v, nainen</t>
  </si>
  <si>
    <t>Ikä 26-30v</t>
  </si>
  <si>
    <t>Ikä 36-40v, nainen</t>
  </si>
  <si>
    <t>Ikä 65-70v, mies</t>
  </si>
  <si>
    <t>Ikä 31-35v</t>
  </si>
  <si>
    <t>Ikä 41-45v, nainen</t>
  </si>
  <si>
    <t>Ikä 71-75v, mies</t>
  </si>
  <si>
    <t>Ikä 36-40v</t>
  </si>
  <si>
    <t>Ikä 46-50v, nainen</t>
  </si>
  <si>
    <t>Ikä 76-80v, mies</t>
  </si>
  <si>
    <t>Ikä 41-45v</t>
  </si>
  <si>
    <t>Ikä 51-55v, nainen</t>
  </si>
  <si>
    <t>Ikä 81-85v, mies</t>
  </si>
  <si>
    <t>Ikä 46-50v</t>
  </si>
  <si>
    <t>Ikä 55-60v, nainen</t>
  </si>
  <si>
    <t>Ikä 86-90v, mies</t>
  </si>
  <si>
    <t>Ikä 51-55v</t>
  </si>
  <si>
    <t>Ikä 61-65v, nainen</t>
  </si>
  <si>
    <t>Ikä 91-95v, mies</t>
  </si>
  <si>
    <t>Ikä 56-60v</t>
  </si>
  <si>
    <t>Ikä 66-70v, nainen</t>
  </si>
  <si>
    <t>Ikä vähintään 96v, mies</t>
  </si>
  <si>
    <t>Ikä 61-65v</t>
  </si>
  <si>
    <t>Tuberkuloosi</t>
  </si>
  <si>
    <t>Ikä 66-70v</t>
  </si>
  <si>
    <t>Ruusut</t>
  </si>
  <si>
    <t>Ikä 71-75v</t>
  </si>
  <si>
    <t>Krooniset hankinnaiset ja perinnölliset anemiat, hyytymyshäiriöt, neutropenia</t>
  </si>
  <si>
    <t>Ikä 76-80v</t>
  </si>
  <si>
    <t>Diabetes</t>
  </si>
  <si>
    <t>Ikä 81-85v</t>
  </si>
  <si>
    <t>Lihavuus</t>
  </si>
  <si>
    <t>Ikä 86-90v</t>
  </si>
  <si>
    <t>Päihde- ja riippuvuushäiriöt (pl. Opioidiriippuvuus)</t>
  </si>
  <si>
    <t>Ikä 91-95v</t>
  </si>
  <si>
    <t>Ikä 0v, mies</t>
  </si>
  <si>
    <t>Psykoosisairaudet ja kaksisuuntainen mielialahäiriö</t>
  </si>
  <si>
    <t>Ikä vähintään 96v</t>
  </si>
  <si>
    <t>Ikä 1-6v, mies</t>
  </si>
  <si>
    <t>Masennus- ja ahdistuneisuushäiriöt</t>
  </si>
  <si>
    <t>HIV, C-hepatiitti</t>
  </si>
  <si>
    <t>Ikä 7-12v, mies</t>
  </si>
  <si>
    <t>Dissosiaatio- ja somatisaatiohäiriöt</t>
  </si>
  <si>
    <t>Ikä 13-18v, mies</t>
  </si>
  <si>
    <t>Sekavuustilat ja elimelliset aivo-oireyhtymät</t>
  </si>
  <si>
    <t>Ikä 19-25v, mies</t>
  </si>
  <si>
    <t>Muistisairaudet ja Alzheimerin tauti</t>
  </si>
  <si>
    <t>Opioidiriippuvuus</t>
  </si>
  <si>
    <t>Ikä 26-30v, mies</t>
  </si>
  <si>
    <t>Hengityshalvaus</t>
  </si>
  <si>
    <t>Ikä 31-35v, mies</t>
  </si>
  <si>
    <t>Parkinson ja muut rappeuttavat liikehäiriösairaudet</t>
  </si>
  <si>
    <t>Ikä 36-40v, mies</t>
  </si>
  <si>
    <t>Epilepsia</t>
  </si>
  <si>
    <t>Älyllinen kehitysvammaisuus</t>
  </si>
  <si>
    <t>Ikä 41-45v, mies</t>
  </si>
  <si>
    <t>CP-oireyhtymä</t>
  </si>
  <si>
    <t>Laaja-alaiset kehityshäiriöt (”autismispektri”)</t>
  </si>
  <si>
    <t>Ikä 46-50v, mies</t>
  </si>
  <si>
    <t>Neuroimmunologiset sairaudet</t>
  </si>
  <si>
    <t>Tarkkaavaisuus- ja käytöshäiriöt</t>
  </si>
  <si>
    <t>Ikä 51-55v, mies</t>
  </si>
  <si>
    <t>Keskushermoston ja ääreishermoston tulehdus/tulehdukselliset sairaudet</t>
  </si>
  <si>
    <t>Ikä 55-60v, mies</t>
  </si>
  <si>
    <t>Hydrokefalus</t>
  </si>
  <si>
    <t>Ikä 61-65v, mies</t>
  </si>
  <si>
    <t>Neuromuskulaarisairaudet</t>
  </si>
  <si>
    <t>Ikä 66-70v, mies</t>
  </si>
  <si>
    <t>Eteisvärinä</t>
  </si>
  <si>
    <t>Sydämen vajaatoiminta</t>
  </si>
  <si>
    <t>Aivoverenkiertohäiriöt</t>
  </si>
  <si>
    <t>Ateroskleroosi</t>
  </si>
  <si>
    <t>Keuhkoveritulppa</t>
  </si>
  <si>
    <t xml:space="preserve">Keuhkokuume </t>
  </si>
  <si>
    <t>Hengityselinten krooninen toimintavajaus</t>
  </si>
  <si>
    <t>Hammaskaries ja hammasytimen ja hampaanjuuren kärkeä ympäröivien kudosten sairaudet</t>
  </si>
  <si>
    <t>Refluksi ja ulcus</t>
  </si>
  <si>
    <t>COPD</t>
  </si>
  <si>
    <t>B-hepatiitti</t>
  </si>
  <si>
    <t>Krooniset haavat</t>
  </si>
  <si>
    <t>Ei-tuberkuloottiset mykobakteerit</t>
  </si>
  <si>
    <t>Nivelreuma</t>
  </si>
  <si>
    <t>Artroosisairaudet</t>
  </si>
  <si>
    <t>Kiinnityskudossairaudet</t>
  </si>
  <si>
    <t>Veneeriset syylät</t>
  </si>
  <si>
    <t>Luukato</t>
  </si>
  <si>
    <t>Huulen, suun ja nielun pahanlaatuiset kasvaimet C00-C14</t>
  </si>
  <si>
    <t>Munuaissairaudet</t>
  </si>
  <si>
    <t>Ruuansulatuselinten pahanlaatuiset kasvaimet C15-C26</t>
  </si>
  <si>
    <t>Virtsakivet ja virtsaushäiriöt</t>
  </si>
  <si>
    <t>Raajakipu</t>
  </si>
  <si>
    <t>Hengityselinten ja rintaontelon elinten pahanlaatuiset kasvaimet C30-C39</t>
  </si>
  <si>
    <t>Vammat ja myrkytykset</t>
  </si>
  <si>
    <t>Luun ja nivelruston pahanlaatuiset kasvaimet C40-C41</t>
  </si>
  <si>
    <t>Lonkkamurtuma</t>
  </si>
  <si>
    <t>Hedelmättömyys</t>
  </si>
  <si>
    <t>Ihon melanooma ja muut pahanlaatuiset ihokasvaimet C43-C44</t>
  </si>
  <si>
    <t>WHO:n näkövammaluokitus, 1. aste</t>
  </si>
  <si>
    <t>Muut pehmytkudoksen pahanlaatuiset kasvaimet C45-C49</t>
  </si>
  <si>
    <t>WHO:n näkövammaluokitus, 2. aste</t>
  </si>
  <si>
    <t>Rintasyöpä C50</t>
  </si>
  <si>
    <t>WHO:n näkövammaluokitus, 3. aste</t>
  </si>
  <si>
    <t>Naisen sukupuolielinten pahanlaatuiset kasvaimet C51-C58</t>
  </si>
  <si>
    <t>WHO:n näkövammaluokitus, 4. aste</t>
  </si>
  <si>
    <t>Miehen sukupuolielinten pahanlaatuiset kasvaimet C60-C63</t>
  </si>
  <si>
    <t>WHO:n näkövammaluokitus, 5. aste</t>
  </si>
  <si>
    <t>Virtsaelinten pahanlaatuiset kasvaimet C64-C68</t>
  </si>
  <si>
    <t>WHO:n näkövammaluokitus, määrittelemätön (9. aste)</t>
  </si>
  <si>
    <t>Silmän, keskushermoston ja aivohermojen pahanlaatuiset kasvaimet C69-C72</t>
  </si>
  <si>
    <t>Toinen aste</t>
  </si>
  <si>
    <t>Kilpirauhasen ja muiden umpirauhasten pahanlaatuiset kasvaimet C73-C75</t>
  </si>
  <si>
    <t>Korkeakoulu</t>
  </si>
  <si>
    <t>Työkyvytön, 1. ikäkvantiili</t>
  </si>
  <si>
    <t>Pahanlaatuiset kasvaimet, joiden sijaintipaikka on epäselvä, sekundaarinen tai määrittämätön C76-C80, C97</t>
  </si>
  <si>
    <t>Asuntokunnan käyttötulo per kulutusyksiköt, luonnollinen logaritmi</t>
  </si>
  <si>
    <t>Työkyvytön, 2. ikäkvantiili</t>
  </si>
  <si>
    <t>Imukudoksen, verta muodostavien kudosten ja lähisukuisten kudosten pahanlaatuiset kasvaimet C81-C96</t>
  </si>
  <si>
    <t>Naimaton</t>
  </si>
  <si>
    <t>Työkyvytön, 3. ikäkvantiili</t>
  </si>
  <si>
    <t>Pintasyövät D04</t>
  </si>
  <si>
    <t>Eronnut</t>
  </si>
  <si>
    <t>Työkyvytön, 4. ikäkvantiili</t>
  </si>
  <si>
    <t>Keskushermostokalvojen ja aivohermojen hyvänlaatuiset kasvaimet</t>
  </si>
  <si>
    <t>Leski</t>
  </si>
  <si>
    <t>Työkyvytön, 5. ikäkvantiili</t>
  </si>
  <si>
    <t>Kasvu- ja leviämistaipumukseltaan epäselvät tai tuntemattomat kasvaimet</t>
  </si>
  <si>
    <t>Taustamaa ei Suomi</t>
  </si>
  <si>
    <t>Työllinen</t>
  </si>
  <si>
    <t>Opiskelija</t>
  </si>
  <si>
    <t>Immuunipuutokset / immunol. Häiriöt</t>
  </si>
  <si>
    <t>Varusmies</t>
  </si>
  <si>
    <t>Amyloidoosit</t>
  </si>
  <si>
    <t>Kilpirauhasen vajaatoiminta</t>
  </si>
  <si>
    <t>Hypertyreoosi</t>
  </si>
  <si>
    <t>Struuma</t>
  </si>
  <si>
    <t>Hyperparatyreoosi</t>
  </si>
  <si>
    <t>Yhden aikuisen perhe</t>
  </si>
  <si>
    <t>Tupakoinnnin aiheuttamat haitat</t>
  </si>
  <si>
    <t>Laihuushäiriö</t>
  </si>
  <si>
    <t>Syömishäiriöt (pl. Laihuushäiriö)</t>
  </si>
  <si>
    <t>Unihäiriöt</t>
  </si>
  <si>
    <t>Persoonallisuushäiriöt</t>
  </si>
  <si>
    <t>Oppimiskyvyn vaikeudet yhdistettynä muihin kuin laaja-alaisiin kehityshäiriöihin</t>
  </si>
  <si>
    <t>Transsukupuolisuus ja määrittämätön sukupuoli-identiteetin häiriö</t>
  </si>
  <si>
    <t>Määrittämätön mielenterveyden häiriö</t>
  </si>
  <si>
    <t>Uniapnea</t>
  </si>
  <si>
    <t>Migreeni ja muut päänsärkysairaudet, muu krooninen kipu</t>
  </si>
  <si>
    <t>Allerginen silmätulehdus + allerginen nuha</t>
  </si>
  <si>
    <t>Silmien rappeumataudit</t>
  </si>
  <si>
    <t>Glaukooma</t>
  </si>
  <si>
    <t>Näkövammaisuus (ne, joilla ei tietoa WHO-luokituksesta)</t>
  </si>
  <si>
    <t>Silmien sarveiskalvosairaudet</t>
  </si>
  <si>
    <t>Silmien verkkokalvoirtaumat ja verisuonitukokset</t>
  </si>
  <si>
    <t>Silmien taittovirheet</t>
  </si>
  <si>
    <t>Silmien lasiaissairaudet</t>
  </si>
  <si>
    <t>Korvakirurgia</t>
  </si>
  <si>
    <t>Huimaus/Korvan tasapainoelimen häiriöt</t>
  </si>
  <si>
    <t>Johtumistyyppinen ja sensorineuraalinen kuulonalenema</t>
  </si>
  <si>
    <t>Verenpainetauti</t>
  </si>
  <si>
    <t>Sepelvaltimotauti</t>
  </si>
  <si>
    <t>Sydämen läppäsairaudet</t>
  </si>
  <si>
    <t>Kardiomyopatiat</t>
  </si>
  <si>
    <t>Sydämen johtumishäiriöt</t>
  </si>
  <si>
    <t>Rinta-aortan aneurysmat</t>
  </si>
  <si>
    <t>Keuhkokuume</t>
  </si>
  <si>
    <t>Astma</t>
  </si>
  <si>
    <t>Keuhkokudoksen sairaudet</t>
  </si>
  <si>
    <t>Purentaelimen poikkeavuudet</t>
  </si>
  <si>
    <t>Suun protetiikka</t>
  </si>
  <si>
    <t>Divertikkelit ja ärtyvä suoli</t>
  </si>
  <si>
    <t>Sappirakon ja sappiteiden sairaudet</t>
  </si>
  <si>
    <t>Maksan tulehdussairaudet ja vajaatoiminta</t>
  </si>
  <si>
    <t>Crohnin tauti ja haavainen koliitti</t>
  </si>
  <si>
    <t>Keliakia</t>
  </si>
  <si>
    <t>Atooppinen ekseema</t>
  </si>
  <si>
    <t>Psoriaasi</t>
  </si>
  <si>
    <t>Allerginen kosketusihottuma</t>
  </si>
  <si>
    <t>Aktiininen keratoosi</t>
  </si>
  <si>
    <t>Olkapään vaivat</t>
  </si>
  <si>
    <t>Muualla luokittelemattomat muut nivelsairaudet</t>
  </si>
  <si>
    <t>Selkärangan sairaudet</t>
  </si>
  <si>
    <t>Polven sisäiset viat</t>
  </si>
  <si>
    <t>Varpaiden hankinnaiset epämuotoisuudet</t>
  </si>
  <si>
    <t>Munuaisten vajaatoiminta</t>
  </si>
  <si>
    <t>Endometrioosi</t>
  </si>
  <si>
    <t>Kohdunkaulan dysplasia</t>
  </si>
  <si>
    <t>Kuukautisvuotohäiriöt</t>
  </si>
  <si>
    <t>Miehen sukupuolielinten sairaudet</t>
  </si>
  <si>
    <t>Raskauden ennenaikaisuus päivinä, 1. aste</t>
  </si>
  <si>
    <t>Raskauden ennenaikaisuus päivinä, 2. aste</t>
  </si>
  <si>
    <t>Synnytys</t>
  </si>
  <si>
    <t>Yksinasuja, alle 75v</t>
  </si>
  <si>
    <t>Yksinasuja, 75-84v</t>
  </si>
  <si>
    <t>Yksinasuja, 85-89v</t>
  </si>
  <si>
    <t>Yksinasuja, vähintään 90v</t>
  </si>
  <si>
    <t>Matka-aika minuutteina, 1. aste</t>
  </si>
  <si>
    <t>Matka-aika minuutteina, 2. aste</t>
  </si>
  <si>
    <t>Asukasperusteisuus</t>
  </si>
  <si>
    <t>Terveydenhuollon palvelutarve</t>
  </si>
  <si>
    <t>Vanhustenhuollon palvelutarve</t>
  </si>
  <si>
    <t>Sosiaalihuollon palvelutarve</t>
  </si>
  <si>
    <t>Vieraskielisyys</t>
  </si>
  <si>
    <t>Kaksikielisyys</t>
  </si>
  <si>
    <t>Saaristoisuus</t>
  </si>
  <si>
    <t>Hyte-kriteeri</t>
  </si>
  <si>
    <t>Saamenkielisyys</t>
  </si>
  <si>
    <t>Määräytymistekijöiden perushinnat</t>
  </si>
  <si>
    <t>Kriteeri:</t>
  </si>
  <si>
    <t>Sote-palvelutarve yhteensä</t>
  </si>
  <si>
    <t>Rahoituslain mukainen paino kriteerille</t>
  </si>
  <si>
    <t>joka jakaantuu tp-osuuksien mukaisesti, ks. Välilehti TH, VH, SH sektoripainot</t>
  </si>
  <si>
    <t>Rahoitus kriteerille yhteensä:</t>
  </si>
  <si>
    <t>Kriteerin perushinta:</t>
  </si>
  <si>
    <t>Määräytymistekijät ja kertoimet (kaavaviittauksilla)</t>
  </si>
  <si>
    <t>Terveydenhuollon palvelutarvekerroin</t>
  </si>
  <si>
    <t>Vanhustenhuollon palvelutarvekerroin</t>
  </si>
  <si>
    <t>Sosiaalihuollon palvelutarvekerroin</t>
  </si>
  <si>
    <t>Saaristokuntien saaristossa asuvan väestön määrä</t>
  </si>
  <si>
    <t>Hyte-kerroin (arvio)</t>
  </si>
  <si>
    <t xml:space="preserve">Saamenkielisten määrä hyvinvointialueella, jolla sijaitsee saamelaisten kotiseutualueen kunnat </t>
  </si>
  <si>
    <t xml:space="preserve">Laskennallinen rahoitus euroa yhteensä </t>
  </si>
  <si>
    <t>Osuus sote-rahoituksesta</t>
  </si>
  <si>
    <t>Laskennallinen rahoitus euroa/asukas</t>
  </si>
  <si>
    <t>Pelastustoimen laskennallinen rahoitus</t>
  </si>
  <si>
    <t>Pelastustoimen laskennallisen rahoituksen määräytymistekijät ovat asukasperusteisuus, asukastiheys ja pelastustoimen riskitekijät.</t>
  </si>
  <si>
    <t xml:space="preserve">Jaettava pelastustoimen rahoitus saadaan kunnilta siirtyvistä kustannuksista </t>
  </si>
  <si>
    <t>Kustannukset per asukas</t>
  </si>
  <si>
    <t>Kriteeri</t>
  </si>
  <si>
    <t>Riskitekijät</t>
  </si>
  <si>
    <t>Laskennallinen pelastustoimen rahoitus, euroa yhteensä</t>
  </si>
  <si>
    <t>Osuus pela-rahoituksesta</t>
  </si>
  <si>
    <t>Laskennallinen pelastustoimen rahoitus, euroa/asukas</t>
  </si>
  <si>
    <t>Terveydenhuollon, vanhustenhuollon ja sosiaalihuollon sektorikohtaiset painotukset vuoden 2020 tilinpäätöstietojen mukaisesti</t>
  </si>
  <si>
    <t>KUNTATALOUS YHTEENSÄ (kunnat + kuntayhtymät) käyttötalous muuttujina Alue, Kulu-/tuottolaji, Tehtävä ja Vuosi 2020</t>
  </si>
  <si>
    <t>Kuntien käyttötalous muuttujina Alue, Kulu-/tuottolaji, Tehtävä ja Vuosi 2020</t>
  </si>
  <si>
    <t>Kuntayhtymien käyttötalous muuttujina Alue, Kulu-/tuottolaji, Tehtävä ja Vuosi 2020</t>
  </si>
  <si>
    <t>SH</t>
  </si>
  <si>
    <t>VH</t>
  </si>
  <si>
    <t>VH/SH</t>
  </si>
  <si>
    <t>TH</t>
  </si>
  <si>
    <t>Manner-Suomi kuntatalous yhteensä</t>
  </si>
  <si>
    <t>Sosiaali- ja terveystoiminta yhteensä</t>
  </si>
  <si>
    <t>Yleishallinto</t>
  </si>
  <si>
    <t>Lastensuojelun laitos- ja perhehoito</t>
  </si>
  <si>
    <t>Lastensuojelun avohuoltopalvelut</t>
  </si>
  <si>
    <t>Muut lasten ja perheiden avopalvelut</t>
  </si>
  <si>
    <t>Ikääntyneiden laitoshoito</t>
  </si>
  <si>
    <t>Ikääntyneiden ympärivuorokautisen hoivan asumispalvelut</t>
  </si>
  <si>
    <t>Muut ikääntyneiden palvelut</t>
  </si>
  <si>
    <t>Vammaisten laitoshoito</t>
  </si>
  <si>
    <t>Vammaisten ympärivuorokautisen hoivan asumispalvelut</t>
  </si>
  <si>
    <t>Muut vammaisten palvelut</t>
  </si>
  <si>
    <t>Kotihoito</t>
  </si>
  <si>
    <t>Työllistymistä tukevat palvelut</t>
  </si>
  <si>
    <t>Päihdehuollon erityispalvelut</t>
  </si>
  <si>
    <t>Perusterveydenhuollon avohoito</t>
  </si>
  <si>
    <t>Suun terveydenhuolto</t>
  </si>
  <si>
    <t>Perusterveydenhuollon vuodeosastohoito</t>
  </si>
  <si>
    <t>Erikoissairaanhoito</t>
  </si>
  <si>
    <t>Ympäristöterveydenhuolto</t>
  </si>
  <si>
    <t>Muu sosiaali- ja terveystoiminta</t>
  </si>
  <si>
    <t>Varhaiskasvatus</t>
  </si>
  <si>
    <t>Esiopetus</t>
  </si>
  <si>
    <t>Perusopetus</t>
  </si>
  <si>
    <t>Lukiokoulutus</t>
  </si>
  <si>
    <t>Ammatillinen koulutus</t>
  </si>
  <si>
    <t>Kansalaisopistojen vapaa sivistystyö</t>
  </si>
  <si>
    <t>Taiteen perusopetus</t>
  </si>
  <si>
    <t>Muu opetustoiminta</t>
  </si>
  <si>
    <t>Kirjastotoiminta</t>
  </si>
  <si>
    <t>Liikunta ja ulkoilu</t>
  </si>
  <si>
    <t>Nuorisotoiminta</t>
  </si>
  <si>
    <t>Museo- ja näyttelytoiminta</t>
  </si>
  <si>
    <t>Teatteri-, tanssi- ja sirkustoiminta</t>
  </si>
  <si>
    <t>Musiikkitoiminta</t>
  </si>
  <si>
    <t>Muu kulttuuritoiminta</t>
  </si>
  <si>
    <t>Opetus- ja kulttuuritoiminta yhteensä</t>
  </si>
  <si>
    <t>Yhdyskuntasuunnittelu</t>
  </si>
  <si>
    <t>Rakennusvalvonta</t>
  </si>
  <si>
    <t>Ympäristön huolto</t>
  </si>
  <si>
    <t>Liikenneväylät</t>
  </si>
  <si>
    <t>Puistot ja yleiset alueet</t>
  </si>
  <si>
    <t>Palo- ja pelastustoiminta</t>
  </si>
  <si>
    <t>Lomituspalvelut</t>
  </si>
  <si>
    <t>Tila- ja vuokrauspalvelut</t>
  </si>
  <si>
    <t>Tukipalvelut</t>
  </si>
  <si>
    <t>Elinkeinoelämän edistäminen</t>
  </si>
  <si>
    <t>Vesihuolto</t>
  </si>
  <si>
    <t>Energiahuolto</t>
  </si>
  <si>
    <t>Jätehuolto</t>
  </si>
  <si>
    <t>Joukkoliikenne</t>
  </si>
  <si>
    <t>Satamatoiminta</t>
  </si>
  <si>
    <t>Maa- ja metsätilat</t>
  </si>
  <si>
    <t>Muu toiminta</t>
  </si>
  <si>
    <t>Käyttötalous yhteensä</t>
  </si>
  <si>
    <t>Manner-Suomen kunnat yhteensä</t>
  </si>
  <si>
    <t>Manner-Suomen kuntayhtymät yhteensä</t>
  </si>
  <si>
    <t>Palkat ja palkkiot</t>
  </si>
  <si>
    <t>Eläkekulut</t>
  </si>
  <si>
    <t>Muut henkilösivukulut</t>
  </si>
  <si>
    <t>Asiakaspalvelujen ostot:</t>
  </si>
  <si>
    <t>.</t>
  </si>
  <si>
    <t>Asiakaspalvelujen ostot valtiolta</t>
  </si>
  <si>
    <t>Asiakaspalvelujen ostot kunnilta</t>
  </si>
  <si>
    <t>Asiakaspalvelujen ostot kuntayhtymiltä</t>
  </si>
  <si>
    <t>Asiakaspalvelujen ostot muilta</t>
  </si>
  <si>
    <t>Muiden palvelujen ostot</t>
  </si>
  <si>
    <t>Aineet, tarvikkeet ja tavarat</t>
  </si>
  <si>
    <t>Avustukset</t>
  </si>
  <si>
    <t>Vuokrakulut, ulkoiset</t>
  </si>
  <si>
    <t>Vuokrakulut, sisäiset</t>
  </si>
  <si>
    <t>Muut kulut</t>
  </si>
  <si>
    <t>Toimintakulut yhteensä</t>
  </si>
  <si>
    <t>Toimintakuluista: Sisäiset kulut yhteensä</t>
  </si>
  <si>
    <t>Poistot ja arvonalentumiset</t>
  </si>
  <si>
    <t>Vyörytyskulut</t>
  </si>
  <si>
    <t>Palautusjärjestelmän arvonlisävero</t>
  </si>
  <si>
    <t>TUOTTOLAJIT</t>
  </si>
  <si>
    <t>Myyntituotot valtiolta</t>
  </si>
  <si>
    <t>Myyntituotot kunnilta</t>
  </si>
  <si>
    <t>Myyntituotot kuntayhtymiltä</t>
  </si>
  <si>
    <t>Myyntituotot muilta</t>
  </si>
  <si>
    <t>Sisäiset myyntituotot</t>
  </si>
  <si>
    <t>Maksutuotot</t>
  </si>
  <si>
    <t>Tuet ja avustukset:</t>
  </si>
  <si>
    <t>Työllistämistuet</t>
  </si>
  <si>
    <t>Muut tuet ja avustukset valtiolta</t>
  </si>
  <si>
    <t>Tuet ja avustukset kunnilta ja kuntayhtymiltä</t>
  </si>
  <si>
    <t>Tuet ja avustukset sosiaaliturvarahastoilta (mm. Kela)</t>
  </si>
  <si>
    <t>Tuet ja avustukset Euroopan unionilta</t>
  </si>
  <si>
    <t>Tuet ja avustukset muilta</t>
  </si>
  <si>
    <t>Vuokratuotot, ulkoiset</t>
  </si>
  <si>
    <t>Vuokratuotot, sisäiset</t>
  </si>
  <si>
    <t>Muut tuotot</t>
  </si>
  <si>
    <t>Toimintatuotot yhteensä</t>
  </si>
  <si>
    <t>Toimintatuotoista: Sisäiset tuotot yhteensä</t>
  </si>
  <si>
    <t>Valmistevarastojen muutos</t>
  </si>
  <si>
    <t>Valmistus omaan käyttöön</t>
  </si>
  <si>
    <t>Vyörytystuotot</t>
  </si>
  <si>
    <t>Käyttökustannukset</t>
  </si>
  <si>
    <t>Käyttötuotot</t>
  </si>
  <si>
    <t>Nettokustannukset</t>
  </si>
  <si>
    <t>TK:n määritelmä:</t>
  </si>
  <si>
    <r>
      <rPr>
        <b/>
        <sz val="12"/>
        <rFont val="Arial"/>
        <family val="2"/>
        <scheme val="major"/>
      </rPr>
      <t>Käyttökustannukse</t>
    </r>
    <r>
      <rPr>
        <sz val="12"/>
        <rFont val="Arial"/>
        <family val="2"/>
        <scheme val="major"/>
      </rPr>
      <t xml:space="preserve">t = toimintakulut yhteensä + poistot ja arvonalentumiset + vyörytyskulut </t>
    </r>
  </si>
  <si>
    <r>
      <rPr>
        <b/>
        <sz val="12"/>
        <rFont val="Arial"/>
        <family val="2"/>
        <scheme val="major"/>
      </rPr>
      <t xml:space="preserve">Käyttötuotot </t>
    </r>
    <r>
      <rPr>
        <sz val="12"/>
        <rFont val="Arial"/>
        <family val="2"/>
        <scheme val="major"/>
      </rPr>
      <t xml:space="preserve">= toimintatuotot yhteensä + valmistevarastojen muutos + valmistus omaan käyttöön + vyörytystuotot </t>
    </r>
  </si>
  <si>
    <t>Sektorikohtaiset nettokustannukset</t>
  </si>
  <si>
    <t>Euroa yhteensä</t>
  </si>
  <si>
    <t>Suhteelliset osuudet</t>
  </si>
  <si>
    <t>Terveydenhuolto</t>
  </si>
  <si>
    <t>Vanhustenhuolto</t>
  </si>
  <si>
    <t>Sosiaalihuolto</t>
  </si>
  <si>
    <t>Kotihoito jaetaan</t>
  </si>
  <si>
    <t xml:space="preserve"> - VH 90%</t>
  </si>
  <si>
    <t xml:space="preserve"> - SOS 10%</t>
  </si>
  <si>
    <t>Lisäksi huomioidaan</t>
  </si>
  <si>
    <t>Lähde</t>
  </si>
  <si>
    <t>Työllistämistä tukevat palvelut, josta vähennetään</t>
  </si>
  <si>
    <t>lähde: TK 2020</t>
  </si>
  <si>
    <t>kuntien rahoitusosuus tmt</t>
  </si>
  <si>
    <t>lähde: Kela</t>
  </si>
  <si>
    <t>Asukasluku 2020</t>
  </si>
  <si>
    <t>Siirtyvät sote-kustannukset</t>
  </si>
  <si>
    <t>Kuntanumero</t>
  </si>
  <si>
    <t>Kunta</t>
  </si>
  <si>
    <t>Sote-kustannukset keskiarvo 2021-2022</t>
  </si>
  <si>
    <t>Kunnan osuus koko maan sote-kustannusten keskiarvosta</t>
  </si>
  <si>
    <t>Siirtyvät sote-nettokustannukset 2022 tasossa</t>
  </si>
  <si>
    <t>Siirtyvät sote-kustannukset 2022 tasossa</t>
  </si>
  <si>
    <t>MANNER-SUOMI</t>
  </si>
  <si>
    <t>Alajärvi</t>
  </si>
  <si>
    <t>Alavieska</t>
  </si>
  <si>
    <t>Alavus</t>
  </si>
  <si>
    <t>Asikkala</t>
  </si>
  <si>
    <t>Askola</t>
  </si>
  <si>
    <t>Aura</t>
  </si>
  <si>
    <t>Akaa</t>
  </si>
  <si>
    <t>Enonkoski</t>
  </si>
  <si>
    <t>Enontekiö</t>
  </si>
  <si>
    <t>Espoo</t>
  </si>
  <si>
    <t>Eura</t>
  </si>
  <si>
    <t>Eurajoki</t>
  </si>
  <si>
    <t>Evijärvi</t>
  </si>
  <si>
    <t>Forssa</t>
  </si>
  <si>
    <t>Haapajärvi</t>
  </si>
  <si>
    <t>Haapavesi</t>
  </si>
  <si>
    <t>Hailuoto</t>
  </si>
  <si>
    <t>Halsua</t>
  </si>
  <si>
    <t>Hamina</t>
  </si>
  <si>
    <t>Hankasalmi</t>
  </si>
  <si>
    <t>Hanko</t>
  </si>
  <si>
    <t>Harjavalta</t>
  </si>
  <si>
    <t>Hartola</t>
  </si>
  <si>
    <t>Hattula</t>
  </si>
  <si>
    <t>Hausjärvi</t>
  </si>
  <si>
    <t>Heinävesi</t>
  </si>
  <si>
    <t>Vantaa</t>
  </si>
  <si>
    <t>Hirvensalmi</t>
  </si>
  <si>
    <t>Hollola</t>
  </si>
  <si>
    <t>Huittinen</t>
  </si>
  <si>
    <t>Humppila</t>
  </si>
  <si>
    <t>Hyrynsalmi</t>
  </si>
  <si>
    <t>Hyvinkää</t>
  </si>
  <si>
    <t>Hämeenkyrö</t>
  </si>
  <si>
    <t>Hämeenlinna</t>
  </si>
  <si>
    <t>Heinola</t>
  </si>
  <si>
    <t>Ii</t>
  </si>
  <si>
    <t>Iisalmi</t>
  </si>
  <si>
    <t>Iitti</t>
  </si>
  <si>
    <t>Ikaalinen</t>
  </si>
  <si>
    <t>Ilmajoki</t>
  </si>
  <si>
    <t>Ilomantsi</t>
  </si>
  <si>
    <t>Inari</t>
  </si>
  <si>
    <t>Inkoo</t>
  </si>
  <si>
    <t>Isojoki</t>
  </si>
  <si>
    <t>Isokyrö</t>
  </si>
  <si>
    <t>Imatra</t>
  </si>
  <si>
    <t>Janakkala</t>
  </si>
  <si>
    <t>Joensuu</t>
  </si>
  <si>
    <t>Jokioinen</t>
  </si>
  <si>
    <t>Joroinen</t>
  </si>
  <si>
    <t>Joutsa</t>
  </si>
  <si>
    <t>Juuka</t>
  </si>
  <si>
    <t>Juupajoki</t>
  </si>
  <si>
    <t>Juva</t>
  </si>
  <si>
    <t>Jyväskylä</t>
  </si>
  <si>
    <t>Jämijärvi</t>
  </si>
  <si>
    <t>Jämsä</t>
  </si>
  <si>
    <t>Järvenpää</t>
  </si>
  <si>
    <t>Kaarina</t>
  </si>
  <si>
    <t>Kaavi</t>
  </si>
  <si>
    <t>Kajaani</t>
  </si>
  <si>
    <t>Kalajoki</t>
  </si>
  <si>
    <t>Kangasala</t>
  </si>
  <si>
    <t>Kangasniemi</t>
  </si>
  <si>
    <t>Kankaanpää</t>
  </si>
  <si>
    <t>Kannonkoski</t>
  </si>
  <si>
    <t>Kannus</t>
  </si>
  <si>
    <t>Karijoki</t>
  </si>
  <si>
    <t>Karkkila</t>
  </si>
  <si>
    <t>Karstula</t>
  </si>
  <si>
    <t>Karvia</t>
  </si>
  <si>
    <t>Kaskinen</t>
  </si>
  <si>
    <t>Kauhajoki</t>
  </si>
  <si>
    <t>Kauhava</t>
  </si>
  <si>
    <t>Kauniainen</t>
  </si>
  <si>
    <t>Kaustinen</t>
  </si>
  <si>
    <t>Keitele</t>
  </si>
  <si>
    <t>Kemi</t>
  </si>
  <si>
    <t>Keminmaa</t>
  </si>
  <si>
    <t>Kempele</t>
  </si>
  <si>
    <t>Kerava</t>
  </si>
  <si>
    <t>Keuruu</t>
  </si>
  <si>
    <t>Kihniö</t>
  </si>
  <si>
    <t>Kinnula</t>
  </si>
  <si>
    <t>Kirkkonummi</t>
  </si>
  <si>
    <t>Kitee</t>
  </si>
  <si>
    <t>Kittilä</t>
  </si>
  <si>
    <t>Kiuruvesi</t>
  </si>
  <si>
    <t>Kivijärvi</t>
  </si>
  <si>
    <t>Kokemäki</t>
  </si>
  <si>
    <t>Kokkola</t>
  </si>
  <si>
    <t>Kolari</t>
  </si>
  <si>
    <t>Konnevesi</t>
  </si>
  <si>
    <t>Kontiolahti</t>
  </si>
  <si>
    <t>Korsnäs</t>
  </si>
  <si>
    <t>Koski</t>
  </si>
  <si>
    <t>Kotka</t>
  </si>
  <si>
    <t>Kouvola</t>
  </si>
  <si>
    <t>Kristiinankaupunki</t>
  </si>
  <si>
    <t>Kruunupyy</t>
  </si>
  <si>
    <t>Kuhmo</t>
  </si>
  <si>
    <t>Kuhmoinen</t>
  </si>
  <si>
    <t>Kuopio</t>
  </si>
  <si>
    <t>Kuortane</t>
  </si>
  <si>
    <t>Kurikka</t>
  </si>
  <si>
    <t>Kustavi</t>
  </si>
  <si>
    <t>Kuusamo</t>
  </si>
  <si>
    <t>Outokumpu</t>
  </si>
  <si>
    <t>Kyyjärvi</t>
  </si>
  <si>
    <t>Kärkölä</t>
  </si>
  <si>
    <t>Kärsämäki</t>
  </si>
  <si>
    <t>Kemijärvi</t>
  </si>
  <si>
    <t>Kemiönsaari</t>
  </si>
  <si>
    <t>Lahti</t>
  </si>
  <si>
    <t>Laihia</t>
  </si>
  <si>
    <t>Laitila</t>
  </si>
  <si>
    <t>Lapinlahti</t>
  </si>
  <si>
    <t>Lappajärvi</t>
  </si>
  <si>
    <t>Lappeenranta</t>
  </si>
  <si>
    <t>Lapinjärvi</t>
  </si>
  <si>
    <t>Lapua</t>
  </si>
  <si>
    <t>Laukaa</t>
  </si>
  <si>
    <t>Lemi</t>
  </si>
  <si>
    <t>Lempäälä</t>
  </si>
  <si>
    <t>Leppävirta</t>
  </si>
  <si>
    <t>Lestijärvi</t>
  </si>
  <si>
    <t>Lieksa</t>
  </si>
  <si>
    <t>Lieto</t>
  </si>
  <si>
    <t>Liminka</t>
  </si>
  <si>
    <t>Liperi</t>
  </si>
  <si>
    <t>Loimaa</t>
  </si>
  <si>
    <t>Loppi</t>
  </si>
  <si>
    <t>Loviisa</t>
  </si>
  <si>
    <t>Luhanka</t>
  </si>
  <si>
    <t>Lumijoki</t>
  </si>
  <si>
    <t>Luoto</t>
  </si>
  <si>
    <t>Luumäki</t>
  </si>
  <si>
    <t>Lohja</t>
  </si>
  <si>
    <t>Parainen</t>
  </si>
  <si>
    <t>Maalahti</t>
  </si>
  <si>
    <t>Marttila</t>
  </si>
  <si>
    <t>Masku</t>
  </si>
  <si>
    <t>Merijärvi</t>
  </si>
  <si>
    <t>Merikarvia</t>
  </si>
  <si>
    <t>Miehikkälä</t>
  </si>
  <si>
    <t>Mikkeli</t>
  </si>
  <si>
    <t>Muhos</t>
  </si>
  <si>
    <t>Multia</t>
  </si>
  <si>
    <t>Muonio</t>
  </si>
  <si>
    <t>Mustasaari</t>
  </si>
  <si>
    <t>Muurame</t>
  </si>
  <si>
    <t>Mynämäki</t>
  </si>
  <si>
    <t>Myrskylä</t>
  </si>
  <si>
    <t>Mäntsälä</t>
  </si>
  <si>
    <t>Mäntyharju</t>
  </si>
  <si>
    <t>Mänttä-Vilppula</t>
  </si>
  <si>
    <t>Naantali</t>
  </si>
  <si>
    <t>Nakkila</t>
  </si>
  <si>
    <t>Nivala</t>
  </si>
  <si>
    <t>Nokia</t>
  </si>
  <si>
    <t>Nousiainen</t>
  </si>
  <si>
    <t>Nurmes</t>
  </si>
  <si>
    <t>Nurmijärvi</t>
  </si>
  <si>
    <t>Närpiö</t>
  </si>
  <si>
    <t>Orimattila</t>
  </si>
  <si>
    <t>Oripää</t>
  </si>
  <si>
    <t>Orivesi</t>
  </si>
  <si>
    <t>Oulainen</t>
  </si>
  <si>
    <t>Oulu</t>
  </si>
  <si>
    <t>Padasjoki</t>
  </si>
  <si>
    <t>Paimio</t>
  </si>
  <si>
    <t>Paltamo</t>
  </si>
  <si>
    <t>Parikkala</t>
  </si>
  <si>
    <t>Parkano</t>
  </si>
  <si>
    <t>Pelkosenniemi</t>
  </si>
  <si>
    <t>Perho</t>
  </si>
  <si>
    <t>Pertunmaa</t>
  </si>
  <si>
    <t>Petäjävesi</t>
  </si>
  <si>
    <t>Pieksämäki</t>
  </si>
  <si>
    <t>Pielavesi</t>
  </si>
  <si>
    <t>Pietarsaari</t>
  </si>
  <si>
    <t>Pedersören</t>
  </si>
  <si>
    <t>Pihtipudas</t>
  </si>
  <si>
    <t>Pirkkala</t>
  </si>
  <si>
    <t>Polvijärvi</t>
  </si>
  <si>
    <t>Pomarkku</t>
  </si>
  <si>
    <t>Pori</t>
  </si>
  <si>
    <t>Pornainen</t>
  </si>
  <si>
    <t>Posio</t>
  </si>
  <si>
    <t>Pudasjärvi</t>
  </si>
  <si>
    <t>Pukkila</t>
  </si>
  <si>
    <t>Punkalaidun</t>
  </si>
  <si>
    <t>Puolanka</t>
  </si>
  <si>
    <t>Puumala</t>
  </si>
  <si>
    <t>Pyhtää</t>
  </si>
  <si>
    <t>Pyhäjoki</t>
  </si>
  <si>
    <t>Pyhäjärvi</t>
  </si>
  <si>
    <t>Pyhäntä</t>
  </si>
  <si>
    <t>Pyhäranta</t>
  </si>
  <si>
    <t>Pälkäne</t>
  </si>
  <si>
    <t>Pöytyä</t>
  </si>
  <si>
    <t>Porvoo</t>
  </si>
  <si>
    <t>Raahe</t>
  </si>
  <si>
    <t>Raisio</t>
  </si>
  <si>
    <t>Rantasalmi</t>
  </si>
  <si>
    <t>Ranua</t>
  </si>
  <si>
    <t>Rauma</t>
  </si>
  <si>
    <t>Rautalampi</t>
  </si>
  <si>
    <t>Rautavaara</t>
  </si>
  <si>
    <t>Rautjärvi</t>
  </si>
  <si>
    <t>Reisjärvi</t>
  </si>
  <si>
    <t>Riihimäki</t>
  </si>
  <si>
    <t>Ristijärvi</t>
  </si>
  <si>
    <t>Rovaniemi</t>
  </si>
  <si>
    <t>Ruokolahti</t>
  </si>
  <si>
    <t>Ruovesi</t>
  </si>
  <si>
    <t>Rusko</t>
  </si>
  <si>
    <t>Rääkkylä</t>
  </si>
  <si>
    <t>Raasepori</t>
  </si>
  <si>
    <t>Saarijärvi</t>
  </si>
  <si>
    <t>Salla</t>
  </si>
  <si>
    <t>Salo</t>
  </si>
  <si>
    <t>Sauvo</t>
  </si>
  <si>
    <t>Savitaipale</t>
  </si>
  <si>
    <t>Savonlinna</t>
  </si>
  <si>
    <t>Savukoski</t>
  </si>
  <si>
    <t>Seinäjoki</t>
  </si>
  <si>
    <t>Sievi</t>
  </si>
  <si>
    <t>Siikainen</t>
  </si>
  <si>
    <t>Siikajoki</t>
  </si>
  <si>
    <t>Siilinjärvi</t>
  </si>
  <si>
    <t>Simo</t>
  </si>
  <si>
    <t>Sipoo</t>
  </si>
  <si>
    <t>Siuntio</t>
  </si>
  <si>
    <t>Sodankylä</t>
  </si>
  <si>
    <t>Soini</t>
  </si>
  <si>
    <t>Somero</t>
  </si>
  <si>
    <t>Sonkajärvi</t>
  </si>
  <si>
    <t>Sotkamo</t>
  </si>
  <si>
    <t>Sulkava</t>
  </si>
  <si>
    <t>Suomussalmi</t>
  </si>
  <si>
    <t>Suonenjoki</t>
  </si>
  <si>
    <t>Sysmä</t>
  </si>
  <si>
    <t>Säkylä</t>
  </si>
  <si>
    <t>Vaala</t>
  </si>
  <si>
    <t>Sastamala</t>
  </si>
  <si>
    <t>Siikalatva</t>
  </si>
  <si>
    <t>Taipalsaari</t>
  </si>
  <si>
    <t>Taivalkoski</t>
  </si>
  <si>
    <t>Taivassalo</t>
  </si>
  <si>
    <t>Tammela</t>
  </si>
  <si>
    <t>Tampere</t>
  </si>
  <si>
    <t>Tervo</t>
  </si>
  <si>
    <t>Tervola</t>
  </si>
  <si>
    <t>Teuva</t>
  </si>
  <si>
    <t>Tohmajärvi</t>
  </si>
  <si>
    <t>Toholampi</t>
  </si>
  <si>
    <t>Toivakka</t>
  </si>
  <si>
    <t>Tornio</t>
  </si>
  <si>
    <t>Turku</t>
  </si>
  <si>
    <t>Pello</t>
  </si>
  <si>
    <t>Tuusniemi</t>
  </si>
  <si>
    <t>Tuusula</t>
  </si>
  <si>
    <t>Tyrnävä</t>
  </si>
  <si>
    <t>Ulvila</t>
  </si>
  <si>
    <t>Urjala</t>
  </si>
  <si>
    <t>Utajärvi</t>
  </si>
  <si>
    <t>Utsjoki</t>
  </si>
  <si>
    <t>Uurainen</t>
  </si>
  <si>
    <t>Uusikaarlepyy</t>
  </si>
  <si>
    <t>Uusikaupunki</t>
  </si>
  <si>
    <t>Vaasa</t>
  </si>
  <si>
    <t>Valkeakoski</t>
  </si>
  <si>
    <t>Varkaus</t>
  </si>
  <si>
    <t>Vehmaa</t>
  </si>
  <si>
    <t>Vesanto</t>
  </si>
  <si>
    <t>Vesilahti</t>
  </si>
  <si>
    <t>Veteli</t>
  </si>
  <si>
    <t>Vieremä</t>
  </si>
  <si>
    <t>Vihti</t>
  </si>
  <si>
    <t>Viitasaari</t>
  </si>
  <si>
    <t>Vimpeli</t>
  </si>
  <si>
    <t>Virolahti</t>
  </si>
  <si>
    <t>Virrat</t>
  </si>
  <si>
    <t>Vöyri</t>
  </si>
  <si>
    <t>Ylitornio</t>
  </si>
  <si>
    <t>Ylivieska</t>
  </si>
  <si>
    <t>Ylöjärvi</t>
  </si>
  <si>
    <t>Ypäjä</t>
  </si>
  <si>
    <t>Ähtäri</t>
  </si>
  <si>
    <t>Äänekoski</t>
  </si>
  <si>
    <t xml:space="preserve">Jaettava sote-rahoitus saadaan kunnilta siirtyvistä kustannuksista </t>
  </si>
  <si>
    <t>Siirtyvät pela-kustannukset</t>
  </si>
  <si>
    <t>Pela-kustannukset keskiarvo 2021-2022</t>
  </si>
  <si>
    <t>Kunnan osuus koko maan pela-kustannusten keskiarvosta</t>
  </si>
  <si>
    <t>Siirtyvät pela-nettokustannukset laskelmaan kunnittain</t>
  </si>
  <si>
    <t>Siirtyvät pela-kustannukset v. 2022 tasossa</t>
  </si>
  <si>
    <t>Pohjois-Pohjamaa</t>
  </si>
  <si>
    <t>Etelä-Pohjamaa</t>
  </si>
  <si>
    <t>Sallittu maksimimuutos euroa/asukas</t>
  </si>
  <si>
    <t>2029</t>
  </si>
  <si>
    <t>2 028</t>
  </si>
  <si>
    <t>2027</t>
  </si>
  <si>
    <t>2026</t>
  </si>
  <si>
    <t>2025</t>
  </si>
  <si>
    <t>2024</t>
  </si>
  <si>
    <t>Vuosi</t>
  </si>
  <si>
    <t>Prosessi-indikaattorit</t>
  </si>
  <si>
    <t>Tulos-indikaattorit</t>
  </si>
  <si>
    <t>Keski-arvo</t>
  </si>
  <si>
    <t>Painotettu hyte-kerroin rahoituslaskelmaan</t>
  </si>
  <si>
    <t>Vantaa-Kerava</t>
  </si>
  <si>
    <t>Manner-Suomi</t>
  </si>
  <si>
    <t>keskiarvo</t>
  </si>
  <si>
    <t>painotettu k.a</t>
  </si>
  <si>
    <t>Miniinterventio</t>
  </si>
  <si>
    <t>Rokotuskattavuus</t>
  </si>
  <si>
    <t>Työttömientarkastukset</t>
  </si>
  <si>
    <t>Koulupsykologi</t>
  </si>
  <si>
    <t>Koulukuraattori</t>
  </si>
  <si>
    <t>Vammatjamyrkytykset</t>
  </si>
  <si>
    <t>Lonkkamurtumat</t>
  </si>
  <si>
    <t>NEET</t>
  </si>
  <si>
    <t>Toimeentulotuki</t>
  </si>
  <si>
    <t>Työkyvyttömyys</t>
  </si>
  <si>
    <t>PROSESSI.mean</t>
  </si>
  <si>
    <t>TULOS.mean</t>
  </si>
  <si>
    <t>SOTE.keskiarvo</t>
  </si>
  <si>
    <t>Sote-rahoituslaskelman määräytymistekijät hyvinvointialueittain, 2020</t>
  </si>
  <si>
    <t>Pelastustoimen rahoituslaskelman määräytymistekijät hyvinvointialueittain 2020</t>
  </si>
  <si>
    <t>THL:n uuden tutkimuksen (5/2022) perusteella lasketut tarvekertoimet. Kertoimet päivitetty elokuussa 2022.</t>
  </si>
  <si>
    <t>Väestö</t>
  </si>
  <si>
    <t>Hyte-rahoitus lasketaan asukasperusteisesti vuosina 2023-2025 asukasperusteisesti.</t>
  </si>
  <si>
    <t>Hyte-kerroin ja arvio sen vaikutuksesta rahoitukseen</t>
  </si>
  <si>
    <t>Siirtyvät pela-kustannukset kunnittain</t>
  </si>
  <si>
    <t>Siirtyvät pela-kustannukset hyvinvointialueittain</t>
  </si>
  <si>
    <t>Siirtyvät sote-kustannukset hyvinvointialueittain</t>
  </si>
  <si>
    <t>Siirtyvät sote-kustannukset kunnittain</t>
  </si>
  <si>
    <t>Hyvinvointialueiden rahoituksen siirtymäkausi 2023-2029</t>
  </si>
  <si>
    <t>Sallittu minimimuutos euroa/asukas</t>
  </si>
  <si>
    <t>Pela-nettokustannukset, TP2021</t>
  </si>
  <si>
    <t>Yo-lisä</t>
  </si>
  <si>
    <t>Siirtyvät sote-kustannukset + yliopistosairaalalisä</t>
  </si>
  <si>
    <t>Lisätietoja:</t>
  </si>
  <si>
    <t>Jenni Jaakkola, neuvotteleva virkamies</t>
  </si>
  <si>
    <t>Valtiovarainministeriö, Kunta- ja aluehallinto-osasto</t>
  </si>
  <si>
    <t>Roosa Valkama, finanssiasiantuntija</t>
  </si>
  <si>
    <t>Hyte-kerroin sisällytetään rahoitukseen euroa per asukas -periaatteella vuosina 2023-2025. Hyte-kerroin on tarkoitus sisällyttää hyvinvointialueiden laskennalliseen rahoitukseen vuodesta 2026 alkaen.</t>
  </si>
  <si>
    <t>02955 30570 / etunimi.sukunimi@gov.fi</t>
  </si>
  <si>
    <t>02955 30560 / etunimi.sukunimi@gov.fi</t>
  </si>
  <si>
    <t>Sosiaali- ja terveydenhuollon laskennallinen rahoitus</t>
  </si>
  <si>
    <t>Pelastustoimen rahoituksen pohjana on kuntien siirtyvät pelastustoimen kustannukset vuoden 2022 tasolla (kts. Siirtyvät pela-kustannukset -välilehti).</t>
  </si>
  <si>
    <t>Tarvekertoimet-välilehdellä on kuvattu THL:n uusimman tutkimukset mukaiset alueelliset tarvekertoimet (Holster ym. 5/2022).</t>
  </si>
  <si>
    <t>Siirtymätasaus vuonna 2024 (yo-lisällä), euroa</t>
  </si>
  <si>
    <t>Rahoituslain 35 § 8 mom. mukainen lisäys, euroa</t>
  </si>
  <si>
    <t>Yhteensä, euroa per asukas</t>
  </si>
  <si>
    <t>Yhteensä, euroa</t>
  </si>
  <si>
    <t>Lähde: sisäministeriö</t>
  </si>
  <si>
    <t>Rahoituslain mukainen paino kriteerille, ilman yo-lisää</t>
  </si>
  <si>
    <t>Yliopistosairaalalisä</t>
  </si>
  <si>
    <t>Rahoituslain mukainen paino kriteerille kun yo-lisä huomioitu</t>
  </si>
  <si>
    <t xml:space="preserve">Siirtymäkauden enimmäismuutos min/max euroa/asukas </t>
  </si>
  <si>
    <t>2023</t>
  </si>
  <si>
    <t>Siirtymäkausi 2023-2029, ilman yo-lisää. Siirtymätasauksen määrä hyvinvointialuettain, euroa yhteensä.</t>
  </si>
  <si>
    <t xml:space="preserve">Siirtymäkausi 2023-2029, ilman yo-lisää. Siirtymätasauksen määrä hyvinvointialuettain, euroa/asukas. </t>
  </si>
  <si>
    <t xml:space="preserve">Siirtymäkausi 2023-2029, yo-lisä huomioitu vuodesta 2024 alkaen. Siirtymätasauksen määrä hyvinvointialuettain, euroa/asukas. </t>
  </si>
  <si>
    <t>Siirtymäkausi 2023-2029, yo-lisä huomioitu vuodesta 2024 alkaen. Siirtymätasauksen määrä hyvinvointialuettain, euroa yhteensä.</t>
  </si>
  <si>
    <t>Hyte-kerroin (lähde: THL, 4.8.2023)</t>
  </si>
  <si>
    <t>Neuvolatuki</t>
  </si>
  <si>
    <t>Kouluterveydenhuollon tuki</t>
  </si>
  <si>
    <t>Siirtyvät kustannukset yht. 2022, euroa</t>
  </si>
  <si>
    <t>Laskennallinen rahoitus yhteensä, ilman yo-lisää (hyte-kriteeri e/as.) 2022, euroa</t>
  </si>
  <si>
    <t>Muutos laskennallisen rahoituksen ja siirtyvien kustannusten välillä, ilman yo-lisää
(hyte-kriteeri e/as.), euroa</t>
  </si>
  <si>
    <t>Laskennallinen rahoitus yhteensä, yo-lisällä (hyte-kriteeri e/as.) 2022, euroa</t>
  </si>
  <si>
    <t>Muutos laskennallisen rahoituksen ja siirtyvien kustannusten välillä, yo-lisällä
(hyte-kriteeri e/as.), euroa</t>
  </si>
  <si>
    <t>Muutos laskennallisen rahoituksen ja siirtyvien kustannusten välillä, yo-lisällä
(hyte-kriteeri e/as.), euroa/asukas</t>
  </si>
  <si>
    <t>Siirtymätasaus vuonna 2024 (ilman yo-lisää), euroa</t>
  </si>
  <si>
    <t>2023  (+/- 0 €/as)</t>
  </si>
  <si>
    <t>2024 (+/- 10 €/as)</t>
  </si>
  <si>
    <t>2025 (+30/-20 €/as)</t>
  </si>
  <si>
    <t>2026 (+60/-30 €/as)</t>
  </si>
  <si>
    <t>2027 (+90/-40 €/as)</t>
  </si>
  <si>
    <t>2028 (+150/-50 €/as)</t>
  </si>
  <si>
    <t>2029 (+200/-50€/as)</t>
  </si>
  <si>
    <t>Siirtymätasaus vuonna 2023, euroa</t>
  </si>
  <si>
    <t>Sote-nettokustannukset, TP2021 +/- oikaisut</t>
  </si>
  <si>
    <t>Sote-nettokustannukset, TP 2022 +/- oikaisut</t>
  </si>
  <si>
    <t>Siirtyvät pelastustoimen nettokustannukset</t>
  </si>
  <si>
    <t>Pela-nettokustannukset, TP2022</t>
  </si>
  <si>
    <t>Sote-rahoitus yo-lisällä yht., euroa</t>
  </si>
  <si>
    <t>Sote-rahoitus ilman yo-lisää, yht., euroa</t>
  </si>
  <si>
    <t>Sosiaali- ja terveydenhuollon laskennallinen rahoitus yliopistosairaalalisällä</t>
  </si>
  <si>
    <t>Tällä välilehdellä on laskettu sosiaali- ja teveydenhuollon laskennallinen rahoitus ilman yo-lisää.</t>
  </si>
  <si>
    <t xml:space="preserve">Tällä välilehdellä on kuvattu soten laskennallinen rahoitus yliopistosairaalalisällä. </t>
  </si>
  <si>
    <t>Muutos laskennallisen rahoituksen ja siirtyvien kustannusten välillä, ilman yo-lisää
(hyte-kriteeri kertoimella e/as.), euroa</t>
  </si>
  <si>
    <t>Muutos laskennallisen rahoituksen ja siirtyvien kustannusten välillä, ilman yo-lisää (hyte-kriteeri kertoimella e/as.), euroa</t>
  </si>
  <si>
    <t>Laskennallinen rahoitus yhteensä, ilman yo-lisää (hyte-kriteeri kertoimella e/as.) 2022, euroa</t>
  </si>
  <si>
    <t>Muutos laskennallisen rahoituksen ja siirtyvien kustannusten välillä, ilman yo-lisää (hyte-kriteeri e/as.), euroa</t>
  </si>
  <si>
    <t>Alla on kuvattu hyvinvointialuekohtaiset siirtymätasaukset vuosille 2023-2029.  Siirtymätasaus on laskennallisen rahoituksen ja siirtyvien kustannusten välinen erotus vuoden 2022 tasossa. Siirtymätasauksen määrä vähenee vuosittain rahoituslain mukaisen porrastuksen mukaisesti vuoteen 2029, jonka jälkeen vuoden 2029 siirtymätasaus jää toistaiseksi pysyväksi siirtymätasaukseksi.</t>
  </si>
  <si>
    <t>Laskennallinen rahoitus yhteensä, yo-lisällä (hyte-kriteeri kertoimella) 2022, euroa</t>
  </si>
  <si>
    <t>Muutos laskennallisen rahoituksen ja siirtyvien kustannusten välillä, yo-lisällä (hyte-kriteeri kertoimella), euroa</t>
  </si>
  <si>
    <t>Muutos laskennallisen rahoituksen ja siirtyvien kustannusten välillä, yo-lisällä (hyte-kriteeri kertoimella), euroa/asukas</t>
  </si>
  <si>
    <t xml:space="preserve">Yhteenveto hyvinvointialueiden vuoden 2023 rahoituslaskelmaan vietävästä siirtymätasauksesta ja vuoden 2024 rahoituslaskelmaan vietävästä siirtymätasauksesta sekä 35 §:n 8 mom. mukaisesta lisäyksestä. </t>
  </si>
  <si>
    <t>Yhteenveto hyvinvointialueiden siirtyvistä kustannuksista ja laskennallisesta rahoituksesta sekä näiden välisestä muutoksesta.</t>
  </si>
  <si>
    <t>Tarvetekijät sosiaali-, terveydenhuollon ja vanhustenhuollon tarvekertoimissa</t>
  </si>
  <si>
    <t>21 402 250 353</t>
  </si>
  <si>
    <t>VM/KAO 10.10.2023</t>
  </si>
  <si>
    <t>Tässä työkirjassa kuvataan hyvinvointialueille siirtyvät kuntien soten ja pelastustoimen kustannukset sekä hyvinvointialuekohtaisen siirtymätasauksen muodostuminen siirtymäkaudelle 2023-2029. Tässä työkirjassa lasketut siirtymätasaukset vuodelle 2023 ja 2024 on viety osaksi 10.10. julkaistuja hyvinvointialueiden vuoden 2023 ja 2024 rahoituslaskelmia (kts. Hyvinvointialueiden rahoituslaskelma 2023, Hyvinvointialueiden rahoituslaskelma 2024, 10.10.2023).</t>
  </si>
  <si>
    <t xml:space="preserve">
Siirtyvät sote-kustannukset ja siirtyvät pelan kustannukset -välilehdillä lasketaan siirtyvät kustannukset kunnittain ja hyvinvointialueittain (kts. Siirtolaskelma kunnilta hyvinvointialueille siirtyvistä kustannuksista, 10.10.2023). SOTE laskennallinen rahoitus ja PELA laskennallinen rahoitus -välilehdillä lasketaan hyvinvointialueiden laskennallinen rahoitus rahoituslain mukaisten kriteereiden ja niiden osuuksien mukaisesti. SOTE lasken. rahoitus yo-lisä -välilehdellä hyvinvointialueiden laskennallisessa rahoituksessa on huomioitu lisäksi yliopistosairaalalisä. Arvio hyten vaikutuksesta -välilehdellä on kuvattu hyte-kriteerin vaikutus rahoitukseen. Hyte-kerroin sisällytetään hyvinvointialueiden laskennalliseen rahoitukseen vuodesta 2026 alkaen. Hyte-kerroin on päivitetty THL:n elokuun 2023 laskelmien mukaisesti. Viimeisillä välilehdillä kuvataan laskelmassa käytettyjä tilastotietoja alueittan, THL:n tutkimukseen pohjautuvien tarvekertoimien sisältö ja aluekohtaiset tulokset sekä johdetaan sote-sektoripainot kuntataloustilaston tiedoista.</t>
  </si>
  <si>
    <t>Arviolaskelma sote-rahoituksesta (hyte-kriteeri laskennallisen kertoimen mukaan, vuodesta 2026 alkaen), euroa yhteensä</t>
  </si>
  <si>
    <t>Arviolaskelma sote-rahoituksesta (hyte-kriteeri laskennallisen kertoimen mukaan), euroa/asukas</t>
  </si>
  <si>
    <r>
      <t xml:space="preserve">Välilehden ensimmäisessä taulukossa on laskettu siirtymätasaus vuodelle 2023 (ensimmäinen taulukko, sarake C) ja siirtymätasaus vuodelle 2024 (sarake D) sekä vuoden 2024 rahoitukseen viety rahoituslain 35 §:n 8 mom. mukainen lisäys (sarake E). Siirtymätasaukset on viety osaksi 10.10.2023 julkaistuja vuoden 2023 ja 2024 rahoituslaskelmia. </t>
    </r>
    <r>
      <rPr>
        <sz val="11"/>
        <rFont val="Arial"/>
        <family val="2"/>
        <scheme val="major"/>
      </rPr>
      <t>Alempana on kuvattu hyvinvointialuekohtaisten siirtymätasausten laskenta ilman yliopistosairaalalisää vuosille 2023-2029 (tummansininen väritys taulukossa) ja siirtymätasausten laskenta yliopistosairaalalisällä vuosille 2023-2029 (turkoosi väritys taulukossa).</t>
    </r>
  </si>
  <si>
    <t xml:space="preserve">Vuonna 2024 siirtymäkauden porrastuksen mukaisesti muutos suhteessa vuoden 2022 siirtyviin kustannuksiin on korkeintaan 10/-10 euroa asukasta kohti laskettuna. Hyvinvointialueiden laskennalliseen rahoitukseen lisättävä yliopistosairaalalisä otetaan huomioon alueiden siirtymätasauksissa vuodesta 2024 alkaen. Koska yliopistosairaalalisä rahoitetaan rahoitusmalliin erikseen lisättävällä rahoituksella, on siirtymätasausten yhteismäärä koko maan tasolla n. -107 milj. euroa vuonna 2024. Rahoituslain 35 § 8 momenttia on täsmennetty siten, että siirtymätasauksena tehtävien vähennysten ollessa siirtymätasauksena tehtäviä lisäyksiä suuremmat, laskennallisesta rahoituksesta vähennetään vuonna 2024 yliopistosairaalalisästä aiheutuva siirtymätasausten yhteismäärä, n. -107 milj. euroa.  Rahoituslain 35 §:n 8 momentin mukaisesti rahoitukseen lisätään vain se osuus siirtymätasauslisien ja -vähennysten yhteismäärästä, joka ei aiheudu yliopistosairaalalisästä. Vuoden 2024 rahoitukseen lisätään siten noin 3,3 milj. euroa, ja se jaetaan hyvinvointialueille asukasperusteisesti laskettuna vuoden 2020 väestötiedoilla. </t>
  </si>
  <si>
    <t>Vuosille 2023-2025 hyte-kriteerin mukainen rahoitus määräytyy asukasperusteisesti ja siirtymätasaus lasketaan sen mukaan. Vuosille 2026-2029 hyte-kriteerin mukainen rahoitus määräytyy hyte-kertoimen perusteella ja siirtymätasaus lasketaan sen perusteella. Tästä esitetään alustava arvio Arvio hyten vaikutuksesta -välilehdellä.</t>
  </si>
  <si>
    <t xml:space="preserve"> Sote-tehtävien rahoituksen pohjana on kuntien siirtyvät sote-kustannukset vuoden 2022 tasolla (kts. Siirtyvät sote-kustannukset-välilehti). Sote-tehtävien laskennallisen rahoituksen määräytymistekijät ovat asukasperusteisuus, sote-palvelutarvekerroin (joka muodostuu terveydenhuollon, vanhustenhuollon ja sosiaalihuollon palvelutarvekertoimista), vieraskielisyys, kaksikielisyys, asukastiheys, saaristoisuus, saamenkielisyys, terveyden ja hyvinvoinnin edistäminen (hyte-kerroin).</t>
  </si>
  <si>
    <t xml:space="preserve">Hyte-kerroin sisällytetään rahoitukseen euroa per asukas -periaatteella vuosina 2023-2025. Hyte-kerroin on tarkoitus sisällyttää hyvinvointialueiden laskennalliseen rahoitukseen vuodesta 2026 alkaen. </t>
  </si>
  <si>
    <r>
      <t xml:space="preserve">Hyte-kerroin sisällytetään hyvinvointialueiden laskennalliseen rahoitukseen vuodesta 2026 alkaen. </t>
    </r>
    <r>
      <rPr>
        <b/>
        <sz val="12"/>
        <rFont val="Arial"/>
        <family val="2"/>
        <scheme val="major"/>
      </rPr>
      <t xml:space="preserve">Tästä esitetty arvio ei vaikuta vielä rahoitukseen. </t>
    </r>
    <r>
      <rPr>
        <sz val="12"/>
        <rFont val="Arial"/>
        <family val="2"/>
        <scheme val="major"/>
      </rPr>
      <t xml:space="preserve">Tiedot on kuitenkin huomioitu arvioitaessa tulevaa siirtymäkautta Siirtymäkausi 2023-2029 -välilehdellä. </t>
    </r>
  </si>
  <si>
    <t>Hyte-kertoimessa on huomioitu yliopistosairaalalisä vuodesta 2024 alkaen. Lisäksi hyte-kerroin on päivitetty elokuussa 2023 ja laskelmassa on otettu ensimmäistä kertaa mukaan lastenneuvolan nelivuotistarkastuksesta ja kouluterveydenhuollon 8. luokan terveystarkastuksesta poisjääneiden tuen tarpeen selvittämistä kuvaavat indikaattorit. Nämä tiedot on poimittu suoraan Avohilmosta tänään ja perustuvat vuoden 2022 aikana tehtyihin kirjauksiin.</t>
  </si>
  <si>
    <t>Kunnilta hyvinvointialueille siirtyvät sote-kustannukset on muodostettu kuntien vuosien 2021 ja 2022 tilinpäätöstietojen perusteella. Lisäksi kustannustiedoissa on otettu huomioon yhden vuoden kustannuksia vääristävät erät (kts. Siirtolaskelma kunnilta hyvinvointialueille siirtyvistä kustannuksista, 10.10.2023, vm.fi/valtionosuuslaskelmia).</t>
  </si>
  <si>
    <t>Kunnilta hyvinvointialueille siirtyvät sote-kustannukset on muodostettu kuntien vuosien 2021 ja 2022 tilinpäätöstietojen perusteella. Lisäksi kustannustiedoissa on otettu huomioon yhden vuoden kustannuksia vääristävät erät (kts. Siirtolaskelmaluonnos kunnilta hyvinvointialueille siirtyvistä kustannuksista, 10.10.2023, vm.fi/valtionosuuslaskelmia).</t>
  </si>
  <si>
    <t xml:space="preserve">Siirtymäkausi 2023-2029 -välilehdellä kuvataan hyvinvointialueiden vuoden 2023 ja 2024 rahoituslaskelmaan vietävä siirtymätasaus. Hyvinvointialueiden vuoden 2024 laskennalliseen rahoitukseen lisätään 23.3.2023 vahvistetun rahoituslain muutoksen mukaisesti yliopistosairaalalisä, joka otetaan huomioon alueiden siirtymätasauksissa vuodesta 2024 alkaen. Yliopistosairaalalisä on vuoden 2022 tasossa 119,7 milj. euroa. Rahoituslakia on täsmennetty siten, että siirtymätasauksena tehtävien vähennysten ollessa siirtymätasauksena tehtäviä lisäyksiä suuremmat, rahoitukseen ei lisätä tätä erotusta siltä osin kun se aiheutuu yliopistosairaalalisästä. Vuoden 2024 rahoitukseen lisätään siirtymätasausvähennysten ja siirtymätasauslisäyksien negatiivinen erotus vain siltä osin kun se ei aiheudu yliopistosairaalalisästä.  Lisäys tehdään yhtä suurena euroa asukasta kohti laskettuna. </t>
  </si>
  <si>
    <t xml:space="preserve">Sote-tehtävien rahoituksen pohjana on kuntien siirtyvät sote-kustannukset vuoden 2022 tasolla (kts. Siirtyvät sote-kustannukset-välilehti). Sote-tehtävien laskennallisen rahoituksen määräytymistekijät ovat asukasperusteisuus, sote-palvelutarvekerroin (joka muodostuu terveydenhuollon, vanhustenhuollon ja sosiaalihuollon palvelutarvekertoimista), vieraskielisyys, kaksikielisyys, asukastiheys, saaristoisuus, saamenkielisyys, terveyden ja hyvinvoinnin edistäminen (hyte-kerroin) ja yliopistosairaalalisä. Yliopistosairaalisän rahoitus lisätään hyvinvointialueiden laskennalliseen rahoitukseen vuodesta 2024 eteenpäin siten, että lisä vastaa rahoituslaissa määriteltyä osuutta (0,556%) soten laskennallisesta rahoituksesta vuoden 2022 tasossa. </t>
  </si>
  <si>
    <t>Siirtyvät sosiaali- ja terveydenhuollon nettokustannukset</t>
  </si>
  <si>
    <t>Alla on laskettu TP2021- ja TP2022-tiedoista kuntakohtainen keskiarvo sekä sen osuus koko maan keskiarvosta. Kuntakohtainen osuus on kerrottu vuoden TP2022-tiedon koko maan tasolla. Näin on muodostettu kuntakohtainen siirtyvä kustannus vuoden 2022 tasolla. Kuntiin jäävä hyte-toiminta on eliminoitu sote-nettokustannuksista vuoden 2023 erilliskyselyn perusteella. Hyvinvointialuekohtaiset siirtyvät kustannukset on summattu kuntakohtaisista siirtyvistä sote-kustannuksista.</t>
  </si>
  <si>
    <t>Alla on laskettu TP2021- ja TP2022-tiedoista kuntakohtainen keskiarvo sekä sen osuus koko maan keskiarvosta. Kuntakohtainen osuus on kerrottu vuoden TP2022-tiedon koko maan tasolla. Näin on muodostettu kuntakohtainen siirtyvä kustannus vuoden 2022 tasolla. Hyvinvointialuekohtaiset siirtyvät kustannukset on summattu kuntakohtaisista siirtyvistä pela-kustannuksista.</t>
  </si>
  <si>
    <r>
      <t xml:space="preserve">Kunnilta hyvinvointialueille siirtyvät kustannukset on päivitetty kuntien vuoden 2022 soten ja pelastustoimen tilinpäätöstietojen perusteella. </t>
    </r>
    <r>
      <rPr>
        <b/>
        <sz val="11"/>
        <color theme="1"/>
        <rFont val="Arial"/>
        <family val="2"/>
        <scheme val="major"/>
      </rPr>
      <t xml:space="preserve">Lisäksi kustannustiedoissa on huomioitu niihin tehtävät oikaisut </t>
    </r>
    <r>
      <rPr>
        <sz val="11"/>
        <color theme="1"/>
        <rFont val="Arial"/>
        <family val="2"/>
        <scheme val="major"/>
      </rPr>
      <t>(kts.</t>
    </r>
    <r>
      <rPr>
        <b/>
        <sz val="11"/>
        <color theme="1"/>
        <rFont val="Arial"/>
        <family val="2"/>
        <scheme val="major"/>
      </rPr>
      <t xml:space="preserve"> </t>
    </r>
    <r>
      <rPr>
        <sz val="11"/>
        <color theme="1"/>
        <rFont val="Arial"/>
        <family val="2"/>
        <scheme val="major"/>
      </rPr>
      <t>erillinen työkirja Siirtolaskelma kunnilta hyvinvointialueille siirtyvistä kustannuksista, 10.10.2023, vm.fi/valtionosuuslaskelmia). Tässä työkirjassa esitetyt siirtymätasaukset on laskettu hallituksen esityksen (HE 43/2023) mukaisesti siten että myös niissä on huomioitu oikaistavat erät.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</si>
</sst>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3" formatCode="_-* #,##0.00_-;\-* #,##0.00_-;_-* &quot;-&quot;??_-;_-@_-"/>
    <numFmt numFmtId="164" formatCode="_-* #,##0.00\ _€_-;\-* #,##0.00\ _€_-;_-* &quot;-&quot;??\ _€_-;_-@_-"/>
    <numFmt numFmtId="165" formatCode="#,##0_ ;[Red]\-#,##0\ "/>
    <numFmt numFmtId="166" formatCode="0.000"/>
    <numFmt numFmtId="167" formatCode="0.0"/>
    <numFmt numFmtId="168" formatCode="#,##0.00000"/>
    <numFmt numFmtId="169" formatCode="0.0000"/>
    <numFmt numFmtId="170" formatCode="0.000\ %"/>
    <numFmt numFmtId="171" formatCode="0.0\ %"/>
    <numFmt numFmtId="172" formatCode="0.00000\ %"/>
    <numFmt numFmtId="173" formatCode="#,##0.000"/>
    <numFmt numFmtId="174" formatCode="#,##0.0"/>
    <numFmt numFmtId="175" formatCode="#,##0.000000"/>
    <numFmt numFmtId="176" formatCode="0.000000"/>
    <numFmt numFmtId="177" formatCode="#,##0.0000"/>
    <numFmt numFmtId="178" formatCode="_-* #,##0_-;\-* #,##0_-;_-* &quot;-&quot;??_-;_-@_-"/>
    <numFmt numFmtId="179" formatCode="0_ ;[Red]\-0\ "/>
    <numFmt numFmtId="180" formatCode="#,##0.00000000000"/>
    <numFmt numFmtId="181" formatCode="0.0000\ %"/>
  </numFmts>
  <fonts count="61" x14ac:knownFonts="1">
    <font>
      <sz val="11"/>
      <color theme="1"/>
      <name val="Arial"/>
      <family val="2"/>
      <scheme val="minor"/>
    </font>
    <font>
      <sz val="11"/>
      <color theme="1"/>
      <name val="Arial"/>
      <family val="2"/>
      <scheme val="minor"/>
    </font>
    <font>
      <sz val="18"/>
      <color theme="3"/>
      <name val="Arial"/>
      <family val="2"/>
      <scheme val="major"/>
    </font>
    <font>
      <sz val="10"/>
      <name val="Arial"/>
      <family val="2"/>
    </font>
    <font>
      <sz val="11"/>
      <color theme="1"/>
      <name val="Arial"/>
      <family val="2"/>
      <scheme val="major"/>
    </font>
    <font>
      <sz val="11"/>
      <name val="Arial"/>
      <family val="2"/>
      <scheme val="major"/>
    </font>
    <font>
      <b/>
      <sz val="11"/>
      <name val="Arial"/>
      <family val="2"/>
      <scheme val="major"/>
    </font>
    <font>
      <b/>
      <sz val="11"/>
      <color theme="1"/>
      <name val="Arial"/>
      <family val="2"/>
      <scheme val="major"/>
    </font>
    <font>
      <b/>
      <sz val="11"/>
      <color theme="0"/>
      <name val="Arial"/>
      <family val="2"/>
      <scheme val="major"/>
    </font>
    <font>
      <sz val="11"/>
      <name val="Arial"/>
      <family val="2"/>
    </font>
    <font>
      <sz val="11"/>
      <color rgb="FFFF0000"/>
      <name val="Arial"/>
      <family val="2"/>
    </font>
    <font>
      <b/>
      <sz val="11"/>
      <color rgb="FFFF0000"/>
      <name val="Arial"/>
      <family val="2"/>
      <scheme val="major"/>
    </font>
    <font>
      <sz val="11"/>
      <color rgb="FFFF0000"/>
      <name val="Arial"/>
      <family val="2"/>
      <scheme val="major"/>
    </font>
    <font>
      <sz val="11"/>
      <color theme="0" tint="-0.249977111117893"/>
      <name val="Arial"/>
      <family val="2"/>
      <scheme val="major"/>
    </font>
    <font>
      <i/>
      <sz val="11"/>
      <name val="Arial"/>
      <family val="2"/>
      <scheme val="major"/>
    </font>
    <font>
      <b/>
      <sz val="11"/>
      <color theme="0" tint="-0.249977111117893"/>
      <name val="Arial"/>
      <family val="2"/>
      <scheme val="major"/>
    </font>
    <font>
      <sz val="11"/>
      <color theme="0"/>
      <name val="Arial"/>
      <family val="2"/>
      <scheme val="major"/>
    </font>
    <font>
      <sz val="12"/>
      <name val="Arial"/>
      <family val="2"/>
      <scheme val="major"/>
    </font>
    <font>
      <b/>
      <sz val="12"/>
      <name val="Arial"/>
      <family val="2"/>
      <scheme val="major"/>
    </font>
    <font>
      <b/>
      <sz val="12"/>
      <color rgb="FF000000"/>
      <name val="Arial"/>
      <family val="2"/>
      <scheme val="major"/>
    </font>
    <font>
      <sz val="11"/>
      <color rgb="FF000000"/>
      <name val="Calibri"/>
      <family val="2"/>
    </font>
    <font>
      <sz val="12"/>
      <color rgb="FF000000"/>
      <name val="Arial"/>
      <family val="2"/>
      <scheme val="major"/>
    </font>
    <font>
      <b/>
      <sz val="12"/>
      <color theme="1"/>
      <name val="Arial"/>
      <family val="2"/>
      <scheme val="major"/>
    </font>
    <font>
      <b/>
      <sz val="12"/>
      <color theme="0"/>
      <name val="Arial"/>
      <family val="2"/>
      <scheme val="major"/>
    </font>
    <font>
      <b/>
      <u/>
      <sz val="12"/>
      <name val="Arial"/>
      <family val="2"/>
      <scheme val="major"/>
    </font>
    <font>
      <u/>
      <sz val="12"/>
      <name val="Arial"/>
      <family val="2"/>
      <scheme val="major"/>
    </font>
    <font>
      <sz val="12"/>
      <color theme="0"/>
      <name val="Arial"/>
      <family val="2"/>
      <scheme val="major"/>
    </font>
    <font>
      <sz val="11"/>
      <color rgb="FF000000"/>
      <name val="Arial"/>
      <family val="2"/>
    </font>
    <font>
      <sz val="12"/>
      <color rgb="FFFF0000"/>
      <name val="Arial"/>
      <family val="2"/>
      <scheme val="major"/>
    </font>
    <font>
      <sz val="12"/>
      <name val="Arial Narrow"/>
      <family val="2"/>
    </font>
    <font>
      <b/>
      <sz val="12"/>
      <name val="Arial Narrow"/>
      <family val="2"/>
    </font>
    <font>
      <b/>
      <u/>
      <sz val="11"/>
      <color theme="1"/>
      <name val="Arial"/>
      <family val="2"/>
      <scheme val="major"/>
    </font>
    <font>
      <b/>
      <sz val="12"/>
      <color theme="1"/>
      <name val="Arial Narrow"/>
      <family val="2"/>
    </font>
    <font>
      <sz val="10"/>
      <color theme="1"/>
      <name val="Arial"/>
      <family val="2"/>
    </font>
    <font>
      <sz val="12"/>
      <color theme="1"/>
      <name val="Arial"/>
      <family val="2"/>
      <scheme val="major"/>
    </font>
    <font>
      <sz val="12"/>
      <color theme="1"/>
      <name val="Arial"/>
      <family val="2"/>
      <scheme val="minor"/>
    </font>
    <font>
      <sz val="12"/>
      <color theme="0" tint="-0.249977111117893"/>
      <name val="Arial"/>
      <family val="2"/>
      <scheme val="major"/>
    </font>
    <font>
      <sz val="8"/>
      <name val="Arial"/>
      <family val="2"/>
      <scheme val="major"/>
    </font>
    <font>
      <b/>
      <sz val="11"/>
      <color theme="1"/>
      <name val="Arial"/>
      <family val="2"/>
      <scheme val="minor"/>
    </font>
    <font>
      <sz val="10"/>
      <color theme="1"/>
      <name val="Arial"/>
      <family val="2"/>
      <scheme val="major"/>
    </font>
    <font>
      <sz val="10"/>
      <name val="Arial"/>
      <family val="2"/>
      <scheme val="major"/>
    </font>
    <font>
      <sz val="10"/>
      <color theme="1"/>
      <name val="Arial"/>
      <family val="2"/>
      <scheme val="minor"/>
    </font>
    <font>
      <b/>
      <sz val="10"/>
      <color theme="1"/>
      <name val="Arial"/>
      <family val="2"/>
      <scheme val="major"/>
    </font>
    <font>
      <b/>
      <u/>
      <sz val="10"/>
      <color theme="1"/>
      <name val="Arial"/>
      <family val="2"/>
      <scheme val="major"/>
    </font>
    <font>
      <b/>
      <sz val="10"/>
      <name val="Arial"/>
      <family val="2"/>
      <scheme val="major"/>
    </font>
    <font>
      <b/>
      <sz val="10"/>
      <color rgb="FFFF0000"/>
      <name val="Arial"/>
      <family val="2"/>
      <scheme val="major"/>
    </font>
    <font>
      <b/>
      <sz val="10"/>
      <color theme="0"/>
      <name val="Arial"/>
      <family val="2"/>
      <scheme val="major"/>
    </font>
    <font>
      <i/>
      <sz val="11"/>
      <color theme="1"/>
      <name val="Arial"/>
      <family val="2"/>
      <scheme val="major"/>
    </font>
    <font>
      <i/>
      <sz val="11"/>
      <color theme="1"/>
      <name val="Arial"/>
      <family val="2"/>
      <scheme val="minor"/>
    </font>
    <font>
      <b/>
      <sz val="11"/>
      <name val="Arial Narrow"/>
      <family val="2"/>
    </font>
    <font>
      <sz val="11"/>
      <name val="Arial Narrow"/>
      <family val="2"/>
    </font>
    <font>
      <b/>
      <sz val="11"/>
      <color theme="1"/>
      <name val="Arial Narrow"/>
      <family val="2"/>
    </font>
    <font>
      <b/>
      <i/>
      <sz val="11"/>
      <name val="Arial"/>
      <family val="2"/>
      <scheme val="major"/>
    </font>
    <font>
      <sz val="11"/>
      <color theme="3" tint="0.79998168889431442"/>
      <name val="Arial"/>
      <family val="2"/>
      <scheme val="major"/>
    </font>
    <font>
      <b/>
      <sz val="13"/>
      <color theme="3"/>
      <name val="Arial"/>
      <family val="2"/>
      <scheme val="minor"/>
    </font>
    <font>
      <b/>
      <sz val="11"/>
      <color theme="0"/>
      <name val="Arial"/>
      <family val="2"/>
    </font>
    <font>
      <sz val="11"/>
      <color rgb="FFFF0000"/>
      <name val="Arial"/>
      <family val="2"/>
      <scheme val="minor"/>
    </font>
    <font>
      <b/>
      <sz val="12"/>
      <color theme="1"/>
      <name val="Arial"/>
      <family val="2"/>
      <scheme val="minor"/>
    </font>
    <font>
      <b/>
      <sz val="18"/>
      <color theme="3"/>
      <name val="Arial"/>
      <family val="2"/>
      <scheme val="major"/>
    </font>
    <font>
      <b/>
      <sz val="16"/>
      <color theme="3"/>
      <name val="Arial"/>
      <family val="2"/>
      <scheme val="major"/>
    </font>
    <font>
      <b/>
      <sz val="14"/>
      <color theme="3"/>
      <name val="Arial"/>
      <family val="2"/>
      <scheme val="major"/>
    </font>
  </fonts>
  <fills count="11">
    <fill>
      <patternFill patternType="none"/>
    </fill>
    <fill>
      <patternFill patternType="gray125"/>
    </fill>
    <fill>
      <patternFill patternType="solid">
        <fgColor theme="3" tint="0.79998168889431442"/>
        <bgColor indexed="64"/>
      </patternFill>
    </fill>
    <fill>
      <patternFill patternType="solid">
        <fgColor theme="4"/>
        <bgColor theme="4"/>
      </patternFill>
    </fill>
    <fill>
      <patternFill patternType="solid">
        <fgColor theme="8"/>
        <bgColor indexed="64"/>
      </patternFill>
    </fill>
    <fill>
      <patternFill patternType="solid">
        <fgColor theme="8"/>
        <bgColor theme="8"/>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3"/>
        <bgColor indexed="64"/>
      </patternFill>
    </fill>
    <fill>
      <patternFill patternType="solid">
        <fgColor theme="8"/>
        <bgColor theme="4"/>
      </patternFill>
    </fill>
  </fills>
  <borders count="67">
    <border>
      <left/>
      <right/>
      <top/>
      <bottom/>
      <diagonal/>
    </border>
    <border>
      <left/>
      <right/>
      <top style="thin">
        <color theme="4"/>
      </top>
      <bottom/>
      <diagonal/>
    </border>
    <border>
      <left style="thin">
        <color theme="4"/>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bottom style="thin">
        <color indexed="64"/>
      </bottom>
      <diagonal/>
    </border>
    <border>
      <left/>
      <right/>
      <top style="thin">
        <color auto="1"/>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theme="8"/>
      </left>
      <right/>
      <top style="thin">
        <color theme="8"/>
      </top>
      <bottom/>
      <diagonal/>
    </border>
    <border>
      <left/>
      <right style="thin">
        <color theme="8"/>
      </right>
      <top style="thin">
        <color theme="8"/>
      </top>
      <bottom/>
      <diagonal/>
    </border>
    <border>
      <left/>
      <right/>
      <top style="thin">
        <color theme="8"/>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style="thin">
        <color theme="8"/>
      </left>
      <right/>
      <top style="thin">
        <color indexed="64"/>
      </top>
      <bottom/>
      <diagonal/>
    </border>
    <border>
      <left/>
      <right/>
      <top style="thin">
        <color theme="4"/>
      </top>
      <bottom style="thin">
        <color theme="4"/>
      </bottom>
      <diagonal/>
    </border>
    <border>
      <left style="thin">
        <color theme="8"/>
      </left>
      <right/>
      <top style="thin">
        <color theme="8"/>
      </top>
      <bottom style="thin">
        <color theme="8"/>
      </bottom>
      <diagonal/>
    </border>
    <border>
      <left/>
      <right/>
      <top style="thin">
        <color theme="8"/>
      </top>
      <bottom style="thin">
        <color theme="8"/>
      </bottom>
      <diagonal/>
    </border>
    <border>
      <left style="thin">
        <color indexed="64"/>
      </left>
      <right/>
      <top/>
      <bottom/>
      <diagonal/>
    </border>
    <border>
      <left style="thin">
        <color indexed="64"/>
      </left>
      <right/>
      <top style="thin">
        <color indexed="64"/>
      </top>
      <bottom/>
      <diagonal/>
    </border>
    <border>
      <left style="thin">
        <color indexed="64"/>
      </left>
      <right/>
      <top style="thin">
        <color theme="8"/>
      </top>
      <bottom/>
      <diagonal/>
    </border>
    <border>
      <left style="thin">
        <color theme="4"/>
      </left>
      <right/>
      <top/>
      <bottom/>
      <diagonal/>
    </border>
    <border>
      <left/>
      <right style="thin">
        <color theme="4"/>
      </right>
      <top/>
      <bottom/>
      <diagonal/>
    </border>
    <border>
      <left/>
      <right style="thin">
        <color theme="4"/>
      </right>
      <top style="thin">
        <color auto="1"/>
      </top>
      <bottom/>
      <diagonal/>
    </border>
    <border>
      <left/>
      <right style="thin">
        <color theme="8"/>
      </right>
      <top style="thin">
        <color auto="1"/>
      </top>
      <bottom/>
      <diagonal/>
    </border>
    <border>
      <left/>
      <right style="thin">
        <color theme="8"/>
      </right>
      <top style="thin">
        <color theme="8"/>
      </top>
      <bottom style="thin">
        <color theme="8"/>
      </bottom>
      <diagonal/>
    </border>
    <border>
      <left style="thin">
        <color theme="8"/>
      </left>
      <right/>
      <top style="thin">
        <color auto="1"/>
      </top>
      <bottom style="thin">
        <color theme="8"/>
      </bottom>
      <diagonal/>
    </border>
    <border>
      <left/>
      <right/>
      <top style="thin">
        <color auto="1"/>
      </top>
      <bottom style="thin">
        <color theme="8"/>
      </bottom>
      <diagonal/>
    </border>
    <border>
      <left/>
      <right/>
      <top style="thin">
        <color auto="1"/>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auto="1"/>
      </top>
      <bottom style="thin">
        <color theme="3"/>
      </bottom>
      <diagonal/>
    </border>
    <border>
      <left style="thin">
        <color theme="9"/>
      </left>
      <right/>
      <top style="thin">
        <color theme="9"/>
      </top>
      <bottom/>
      <diagonal/>
    </border>
    <border>
      <left/>
      <right/>
      <top style="thin">
        <color theme="9"/>
      </top>
      <bottom/>
      <diagonal/>
    </border>
    <border>
      <left style="thin">
        <color theme="9"/>
      </left>
      <right/>
      <top style="thin">
        <color theme="9"/>
      </top>
      <bottom style="thin">
        <color theme="9"/>
      </bottom>
      <diagonal/>
    </border>
    <border>
      <left/>
      <right/>
      <top style="thin">
        <color theme="9"/>
      </top>
      <bottom style="thin">
        <color theme="9"/>
      </bottom>
      <diagonal/>
    </border>
    <border>
      <left style="thin">
        <color theme="4"/>
      </left>
      <right style="thin">
        <color theme="4"/>
      </right>
      <top style="thin">
        <color theme="4"/>
      </top>
      <bottom/>
      <diagonal/>
    </border>
    <border>
      <left/>
      <right style="thin">
        <color theme="9"/>
      </right>
      <top style="thin">
        <color theme="9"/>
      </top>
      <bottom style="thin">
        <color theme="9"/>
      </bottom>
      <diagonal/>
    </border>
    <border>
      <left/>
      <right style="thin">
        <color theme="9"/>
      </right>
      <top style="thin">
        <color theme="9"/>
      </top>
      <bottom/>
      <diagonal/>
    </border>
    <border>
      <left/>
      <right/>
      <top/>
      <bottom style="thick">
        <color theme="4"/>
      </bottom>
      <diagonal/>
    </border>
    <border>
      <left/>
      <right/>
      <top/>
      <bottom style="thick">
        <color theme="4" tint="0.49998474074526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theme="4"/>
      </top>
      <bottom style="medium">
        <color indexed="64"/>
      </bottom>
      <diagonal/>
    </border>
    <border>
      <left style="thin">
        <color rgb="FF006475"/>
      </left>
      <right/>
      <top style="thin">
        <color theme="4"/>
      </top>
      <bottom/>
      <diagonal/>
    </border>
    <border>
      <left style="thin">
        <color rgb="FF006475"/>
      </left>
      <right/>
      <top style="thin">
        <color theme="4"/>
      </top>
      <bottom style="thin">
        <color theme="4"/>
      </bottom>
      <diagonal/>
    </border>
    <border>
      <left/>
      <right style="thin">
        <color rgb="FF006475"/>
      </right>
      <top style="thin">
        <color auto="1"/>
      </top>
      <bottom/>
      <diagonal/>
    </border>
    <border>
      <left/>
      <right style="thin">
        <color rgb="FF006475"/>
      </right>
      <top style="thin">
        <color theme="4"/>
      </top>
      <bottom/>
      <diagonal/>
    </border>
    <border>
      <left/>
      <right style="thin">
        <color rgb="FF006475"/>
      </right>
      <top style="thin">
        <color theme="4"/>
      </top>
      <bottom style="thin">
        <color theme="4"/>
      </bottom>
      <diagonal/>
    </border>
    <border>
      <left/>
      <right/>
      <top style="medium">
        <color indexed="64"/>
      </top>
      <bottom/>
      <diagonal/>
    </border>
    <border>
      <left style="medium">
        <color indexed="64"/>
      </left>
      <right/>
      <top style="thin">
        <color theme="4"/>
      </top>
      <bottom style="medium">
        <color indexed="64"/>
      </bottom>
      <diagonal/>
    </border>
    <border>
      <left/>
      <right style="medium">
        <color indexed="64"/>
      </right>
      <top style="thin">
        <color theme="4"/>
      </top>
      <bottom/>
      <diagonal/>
    </border>
    <border>
      <left/>
      <right/>
      <top style="thin">
        <color theme="4"/>
      </top>
      <bottom style="medium">
        <color indexed="64"/>
      </bottom>
      <diagonal/>
    </border>
    <border>
      <left/>
      <right style="medium">
        <color indexed="64"/>
      </right>
      <top style="thin">
        <color auto="1"/>
      </top>
      <bottom/>
      <diagonal/>
    </border>
    <border>
      <left style="medium">
        <color indexed="64"/>
      </left>
      <right/>
      <top/>
      <bottom style="medium">
        <color indexed="64"/>
      </bottom>
      <diagonal/>
    </border>
    <border>
      <left style="thin">
        <color theme="4"/>
      </left>
      <right/>
      <top style="thin">
        <color theme="9"/>
      </top>
      <bottom/>
      <diagonal/>
    </border>
    <border>
      <left style="thin">
        <color theme="9"/>
      </left>
      <right/>
      <top style="thin">
        <color theme="8"/>
      </top>
      <bottom/>
      <diagonal/>
    </border>
    <border>
      <left style="thin">
        <color theme="4"/>
      </left>
      <right/>
      <top style="thin">
        <color theme="4"/>
      </top>
      <bottom style="thin">
        <color theme="3"/>
      </bottom>
      <diagonal/>
    </border>
    <border>
      <left/>
      <right/>
      <top style="thin">
        <color theme="8"/>
      </top>
      <bottom style="thin">
        <color theme="3"/>
      </bottom>
      <diagonal/>
    </border>
    <border>
      <left/>
      <right/>
      <top style="thin">
        <color theme="4"/>
      </top>
      <bottom style="thin">
        <color theme="3"/>
      </bottom>
      <diagonal/>
    </border>
    <border>
      <left/>
      <right style="thin">
        <color theme="4"/>
      </right>
      <top style="thin">
        <color theme="4"/>
      </top>
      <bottom style="thin">
        <color theme="3"/>
      </bottom>
      <diagonal/>
    </border>
    <border>
      <left style="medium">
        <color indexed="64"/>
      </left>
      <right/>
      <top style="thin">
        <color theme="4"/>
      </top>
      <bottom/>
      <diagonal/>
    </border>
    <border>
      <left style="medium">
        <color indexed="64"/>
      </left>
      <right/>
      <top style="thin">
        <color auto="1"/>
      </top>
      <bottom/>
      <diagonal/>
    </border>
  </borders>
  <cellStyleXfs count="15">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0"/>
    <xf numFmtId="0" fontId="1" fillId="0" borderId="0"/>
    <xf numFmtId="0" fontId="9" fillId="0" borderId="0"/>
    <xf numFmtId="0" fontId="1" fillId="0" borderId="0"/>
    <xf numFmtId="9" fontId="3"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0" fillId="0" borderId="0" applyNumberFormat="0" applyBorder="0" applyAlignment="0"/>
    <xf numFmtId="0" fontId="1" fillId="0" borderId="0"/>
    <xf numFmtId="0" fontId="1" fillId="0" borderId="0"/>
    <xf numFmtId="0" fontId="33" fillId="0" borderId="0"/>
    <xf numFmtId="0" fontId="54" fillId="0" borderId="43" applyNumberFormat="0" applyFill="0" applyAlignment="0" applyProtection="0"/>
  </cellStyleXfs>
  <cellXfs count="575">
    <xf numFmtId="0" fontId="0" fillId="0" borderId="0" xfId="0"/>
    <xf numFmtId="0" fontId="4" fillId="0" borderId="0" xfId="3" applyFont="1"/>
    <xf numFmtId="0" fontId="5" fillId="0" borderId="0" xfId="3" applyFont="1"/>
    <xf numFmtId="0" fontId="4" fillId="0" borderId="0" xfId="0" applyFont="1"/>
    <xf numFmtId="0" fontId="6" fillId="2" borderId="0" xfId="3" applyFont="1" applyFill="1"/>
    <xf numFmtId="0" fontId="4" fillId="0" borderId="0" xfId="0" applyFont="1" applyBorder="1"/>
    <xf numFmtId="0" fontId="9" fillId="0" borderId="0" xfId="3" applyFont="1"/>
    <xf numFmtId="0" fontId="10" fillId="0" borderId="0" xfId="3" applyFont="1"/>
    <xf numFmtId="0" fontId="11" fillId="2" borderId="0" xfId="3" applyFont="1" applyFill="1"/>
    <xf numFmtId="0" fontId="8" fillId="0" borderId="5" xfId="3" applyFont="1" applyBorder="1"/>
    <xf numFmtId="0" fontId="8" fillId="0" borderId="5" xfId="3" applyFont="1" applyFill="1" applyBorder="1" applyAlignment="1">
      <alignment wrapText="1"/>
    </xf>
    <xf numFmtId="0" fontId="6" fillId="0" borderId="0" xfId="3" applyFont="1" applyBorder="1"/>
    <xf numFmtId="0" fontId="5" fillId="0" borderId="0" xfId="3" applyFont="1" applyFill="1" applyProtection="1"/>
    <xf numFmtId="3" fontId="5" fillId="0" borderId="0" xfId="3" applyNumberFormat="1" applyFont="1" applyFill="1"/>
    <xf numFmtId="0" fontId="5" fillId="0" borderId="0" xfId="3" applyFont="1" applyFill="1" applyBorder="1" applyProtection="1"/>
    <xf numFmtId="166" fontId="5" fillId="0" borderId="0" xfId="3" applyNumberFormat="1" applyFont="1" applyFill="1" applyBorder="1"/>
    <xf numFmtId="3" fontId="5" fillId="0" borderId="0" xfId="3" applyNumberFormat="1" applyFont="1" applyFill="1" applyBorder="1"/>
    <xf numFmtId="0" fontId="5" fillId="0" borderId="0" xfId="3" applyFont="1" applyFill="1" applyBorder="1"/>
    <xf numFmtId="0" fontId="6" fillId="0" borderId="0" xfId="3" applyFont="1"/>
    <xf numFmtId="3" fontId="6" fillId="0" borderId="0" xfId="3" applyNumberFormat="1" applyFont="1" applyFill="1"/>
    <xf numFmtId="0" fontId="5" fillId="0" borderId="0" xfId="3" applyFont="1" applyFill="1"/>
    <xf numFmtId="0" fontId="8" fillId="0" borderId="5" xfId="3" applyFont="1" applyFill="1" applyBorder="1"/>
    <xf numFmtId="0" fontId="8" fillId="0" borderId="5" xfId="3" applyFont="1" applyFill="1" applyBorder="1" applyAlignment="1">
      <alignment horizontal="center"/>
    </xf>
    <xf numFmtId="0" fontId="8" fillId="0" borderId="5" xfId="3" applyFont="1" applyFill="1" applyBorder="1" applyAlignment="1">
      <alignment horizontal="center" wrapText="1"/>
    </xf>
    <xf numFmtId="0" fontId="5" fillId="0" borderId="0" xfId="4" applyFont="1"/>
    <xf numFmtId="167" fontId="5" fillId="0" borderId="0" xfId="3" applyNumberFormat="1" applyFont="1" applyFill="1" applyBorder="1"/>
    <xf numFmtId="0" fontId="12" fillId="0" borderId="0" xfId="3" applyFont="1" applyFill="1" applyBorder="1"/>
    <xf numFmtId="2" fontId="5" fillId="0" borderId="0" xfId="3" applyNumberFormat="1" applyFont="1" applyFill="1" applyBorder="1"/>
    <xf numFmtId="0" fontId="5" fillId="0" borderId="0" xfId="4" applyFont="1" applyBorder="1"/>
    <xf numFmtId="0" fontId="8" fillId="3" borderId="0" xfId="0" applyFont="1" applyFill="1" applyBorder="1" applyAlignment="1">
      <alignment wrapText="1"/>
    </xf>
    <xf numFmtId="0" fontId="8" fillId="3" borderId="0" xfId="0" applyFont="1" applyFill="1" applyBorder="1" applyAlignment="1">
      <alignment horizontal="right" wrapText="1"/>
    </xf>
    <xf numFmtId="0" fontId="4" fillId="0" borderId="1" xfId="0" applyFont="1" applyBorder="1"/>
    <xf numFmtId="166" fontId="4" fillId="0" borderId="1" xfId="0" applyNumberFormat="1" applyFont="1" applyFill="1" applyBorder="1"/>
    <xf numFmtId="169" fontId="4" fillId="0" borderId="1" xfId="0" applyNumberFormat="1" applyFont="1" applyFill="1" applyBorder="1"/>
    <xf numFmtId="166" fontId="4" fillId="0" borderId="6" xfId="0" applyNumberFormat="1" applyFont="1" applyBorder="1"/>
    <xf numFmtId="0" fontId="1" fillId="0" borderId="0" xfId="0" applyFont="1"/>
    <xf numFmtId="0" fontId="5" fillId="0" borderId="0" xfId="2" applyFont="1" applyFill="1"/>
    <xf numFmtId="0" fontId="8" fillId="3" borderId="0" xfId="3" applyNumberFormat="1" applyFont="1" applyFill="1" applyBorder="1" applyAlignment="1">
      <alignment wrapText="1"/>
    </xf>
    <xf numFmtId="0" fontId="8" fillId="3" borderId="0" xfId="0" applyFont="1" applyFill="1" applyBorder="1" applyAlignment="1">
      <alignment horizontal="left" wrapText="1"/>
    </xf>
    <xf numFmtId="0" fontId="5" fillId="0" borderId="6" xfId="4" applyNumberFormat="1" applyFont="1" applyBorder="1" applyAlignment="1"/>
    <xf numFmtId="0" fontId="5" fillId="0" borderId="6" xfId="3" applyNumberFormat="1" applyFont="1" applyBorder="1" applyAlignment="1"/>
    <xf numFmtId="3" fontId="5" fillId="0" borderId="1" xfId="3" applyNumberFormat="1" applyFont="1" applyBorder="1" applyAlignment="1"/>
    <xf numFmtId="166" fontId="5" fillId="0" borderId="6" xfId="6" applyNumberFormat="1" applyFont="1" applyBorder="1" applyAlignment="1"/>
    <xf numFmtId="2" fontId="5" fillId="0" borderId="6" xfId="6" applyNumberFormat="1" applyFont="1" applyBorder="1" applyAlignment="1"/>
    <xf numFmtId="0" fontId="5" fillId="0" borderId="1" xfId="4" applyNumberFormat="1" applyFont="1" applyBorder="1" applyAlignment="1"/>
    <xf numFmtId="0" fontId="5" fillId="0" borderId="1" xfId="3" applyNumberFormat="1" applyFont="1" applyBorder="1" applyAlignment="1"/>
    <xf numFmtId="166" fontId="5" fillId="0" borderId="1" xfId="6" applyNumberFormat="1" applyFont="1" applyBorder="1" applyAlignment="1"/>
    <xf numFmtId="0" fontId="6" fillId="0" borderId="1" xfId="3" applyNumberFormat="1" applyFont="1" applyBorder="1" applyAlignment="1"/>
    <xf numFmtId="3" fontId="6" fillId="0" borderId="1" xfId="3" applyNumberFormat="1" applyFont="1" applyBorder="1" applyAlignment="1"/>
    <xf numFmtId="166" fontId="5" fillId="0" borderId="1" xfId="0" applyNumberFormat="1" applyFont="1" applyBorder="1"/>
    <xf numFmtId="0" fontId="4" fillId="0" borderId="0" xfId="0" applyFont="1" applyFill="1"/>
    <xf numFmtId="0" fontId="12" fillId="0" borderId="0" xfId="0" applyFont="1" applyFill="1"/>
    <xf numFmtId="166" fontId="5" fillId="0" borderId="6" xfId="0" applyNumberFormat="1" applyFont="1" applyBorder="1"/>
    <xf numFmtId="0" fontId="5" fillId="0" borderId="0" xfId="0" applyFont="1" applyFill="1"/>
    <xf numFmtId="169" fontId="4" fillId="0" borderId="0" xfId="0" applyNumberFormat="1" applyFont="1"/>
    <xf numFmtId="166" fontId="4" fillId="0" borderId="0" xfId="0" applyNumberFormat="1" applyFont="1"/>
    <xf numFmtId="0" fontId="7" fillId="0" borderId="7" xfId="0" applyFont="1" applyBorder="1" applyAlignment="1">
      <alignment vertical="center"/>
    </xf>
    <xf numFmtId="0" fontId="7" fillId="0" borderId="8" xfId="0" applyFont="1" applyBorder="1" applyAlignment="1">
      <alignment vertical="center"/>
    </xf>
    <xf numFmtId="0" fontId="4" fillId="0" borderId="7" xfId="0" applyFont="1" applyBorder="1" applyAlignment="1">
      <alignment vertical="center"/>
    </xf>
    <xf numFmtId="169" fontId="4" fillId="0" borderId="8" xfId="0" applyNumberFormat="1" applyFont="1" applyBorder="1" applyAlignment="1">
      <alignment vertical="center"/>
    </xf>
    <xf numFmtId="0" fontId="4" fillId="0" borderId="9" xfId="0" applyFont="1" applyBorder="1" applyAlignment="1">
      <alignment vertical="center"/>
    </xf>
    <xf numFmtId="169" fontId="4" fillId="0" borderId="0" xfId="0" applyNumberFormat="1" applyFont="1" applyBorder="1" applyAlignment="1">
      <alignment vertical="center"/>
    </xf>
    <xf numFmtId="0" fontId="4" fillId="0" borderId="0" xfId="0" applyFont="1" applyAlignment="1">
      <alignment vertical="center"/>
    </xf>
    <xf numFmtId="0" fontId="4" fillId="0" borderId="0" xfId="0" applyFont="1" applyAlignment="1"/>
    <xf numFmtId="0" fontId="0" fillId="0" borderId="0" xfId="0" applyAlignment="1"/>
    <xf numFmtId="0" fontId="6" fillId="0" borderId="0" xfId="3" applyFont="1" applyFill="1"/>
    <xf numFmtId="0" fontId="5" fillId="2" borderId="0" xfId="3" applyFont="1" applyFill="1"/>
    <xf numFmtId="3" fontId="6" fillId="0" borderId="0" xfId="3" applyNumberFormat="1" applyFont="1"/>
    <xf numFmtId="3" fontId="7" fillId="0" borderId="0" xfId="0" applyNumberFormat="1" applyFont="1" applyBorder="1"/>
    <xf numFmtId="1" fontId="7" fillId="0" borderId="0" xfId="0" applyNumberFormat="1" applyFont="1" applyBorder="1"/>
    <xf numFmtId="170" fontId="5" fillId="0" borderId="0" xfId="3" applyNumberFormat="1" applyFont="1"/>
    <xf numFmtId="0" fontId="6" fillId="0" borderId="0" xfId="3" applyFont="1" applyFill="1" applyBorder="1"/>
    <xf numFmtId="3" fontId="5" fillId="0" borderId="0" xfId="3" applyNumberFormat="1" applyFont="1"/>
    <xf numFmtId="3" fontId="6" fillId="0" borderId="0" xfId="3" applyNumberFormat="1" applyFont="1" applyFill="1" applyBorder="1"/>
    <xf numFmtId="0" fontId="5" fillId="0" borderId="0" xfId="3" applyFont="1" applyAlignment="1"/>
    <xf numFmtId="0" fontId="6" fillId="0" borderId="0" xfId="3" applyFont="1" applyFill="1" applyBorder="1" applyAlignment="1"/>
    <xf numFmtId="0" fontId="8" fillId="5" borderId="10" xfId="3" applyNumberFormat="1" applyFont="1" applyFill="1" applyBorder="1" applyAlignment="1"/>
    <xf numFmtId="0" fontId="8" fillId="0" borderId="0" xfId="3" applyNumberFormat="1" applyFont="1" applyFill="1" applyBorder="1" applyAlignment="1"/>
    <xf numFmtId="3" fontId="6" fillId="0" borderId="0" xfId="3" applyNumberFormat="1" applyFont="1" applyBorder="1" applyAlignment="1"/>
    <xf numFmtId="3" fontId="5" fillId="0" borderId="0" xfId="3" applyNumberFormat="1" applyFont="1" applyFill="1" applyBorder="1" applyAlignment="1"/>
    <xf numFmtId="3" fontId="5" fillId="0" borderId="0" xfId="3" applyNumberFormat="1" applyFont="1" applyBorder="1" applyAlignment="1"/>
    <xf numFmtId="0" fontId="6" fillId="2" borderId="0" xfId="3" applyFont="1" applyFill="1" applyAlignment="1">
      <alignment horizontal="left"/>
    </xf>
    <xf numFmtId="0" fontId="8" fillId="5" borderId="0" xfId="3" applyNumberFormat="1" applyFont="1" applyFill="1" applyBorder="1" applyAlignment="1"/>
    <xf numFmtId="0" fontId="8" fillId="5" borderId="0" xfId="3" applyNumberFormat="1" applyFont="1" applyFill="1" applyBorder="1" applyAlignment="1">
      <alignment wrapText="1"/>
    </xf>
    <xf numFmtId="3" fontId="8" fillId="5" borderId="0" xfId="3" applyNumberFormat="1" applyFont="1" applyFill="1" applyBorder="1" applyAlignment="1"/>
    <xf numFmtId="0" fontId="8" fillId="4" borderId="0" xfId="3" applyNumberFormat="1" applyFont="1" applyFill="1" applyBorder="1" applyAlignment="1"/>
    <xf numFmtId="170" fontId="5" fillId="0" borderId="6" xfId="7" applyNumberFormat="1" applyFont="1" applyBorder="1"/>
    <xf numFmtId="170" fontId="5" fillId="0" borderId="6" xfId="3" applyNumberFormat="1" applyFont="1" applyBorder="1" applyAlignment="1"/>
    <xf numFmtId="172" fontId="5" fillId="0" borderId="6" xfId="7" applyNumberFormat="1" applyFont="1" applyBorder="1"/>
    <xf numFmtId="0" fontId="5" fillId="0" borderId="12" xfId="3" applyNumberFormat="1" applyFont="1" applyBorder="1" applyAlignment="1"/>
    <xf numFmtId="170" fontId="5" fillId="0" borderId="12" xfId="7" applyNumberFormat="1" applyFont="1" applyBorder="1"/>
    <xf numFmtId="170" fontId="14" fillId="0" borderId="12" xfId="3" applyNumberFormat="1" applyFont="1" applyBorder="1" applyAlignment="1"/>
    <xf numFmtId="171" fontId="14" fillId="0" borderId="12" xfId="8" applyNumberFormat="1" applyFont="1" applyBorder="1"/>
    <xf numFmtId="172" fontId="5" fillId="0" borderId="12" xfId="7" applyNumberFormat="1" applyFont="1" applyBorder="1"/>
    <xf numFmtId="3" fontId="5" fillId="0" borderId="12" xfId="3" applyNumberFormat="1" applyFont="1" applyBorder="1" applyAlignment="1"/>
    <xf numFmtId="3" fontId="6" fillId="0" borderId="12" xfId="3" applyNumberFormat="1" applyFont="1" applyBorder="1" applyAlignment="1"/>
    <xf numFmtId="0" fontId="6" fillId="0" borderId="6" xfId="3" applyNumberFormat="1" applyFont="1" applyBorder="1" applyAlignment="1"/>
    <xf numFmtId="3" fontId="6" fillId="0" borderId="6" xfId="3" applyNumberFormat="1" applyFont="1" applyBorder="1" applyAlignment="1"/>
    <xf numFmtId="0" fontId="13" fillId="0" borderId="0" xfId="3" applyFont="1" applyFill="1" applyBorder="1"/>
    <xf numFmtId="0" fontId="12" fillId="2" borderId="0" xfId="3" applyFont="1" applyFill="1"/>
    <xf numFmtId="0" fontId="8" fillId="4" borderId="1" xfId="3" applyNumberFormat="1" applyFont="1" applyFill="1" applyBorder="1" applyAlignment="1"/>
    <xf numFmtId="0" fontId="8" fillId="5" borderId="12" xfId="3" applyNumberFormat="1" applyFont="1" applyFill="1" applyBorder="1" applyAlignment="1">
      <alignment horizontal="left"/>
    </xf>
    <xf numFmtId="0" fontId="8" fillId="5" borderId="12" xfId="3" applyNumberFormat="1" applyFont="1" applyFill="1" applyBorder="1" applyAlignment="1">
      <alignment wrapText="1"/>
    </xf>
    <xf numFmtId="0" fontId="8" fillId="4" borderId="12" xfId="3" applyNumberFormat="1" applyFont="1" applyFill="1" applyBorder="1" applyAlignment="1">
      <alignment horizontal="left" wrapText="1"/>
    </xf>
    <xf numFmtId="0" fontId="8" fillId="5" borderId="12" xfId="3" applyNumberFormat="1" applyFont="1" applyFill="1" applyBorder="1" applyAlignment="1">
      <alignment horizontal="left" wrapText="1"/>
    </xf>
    <xf numFmtId="0" fontId="15" fillId="0" borderId="0" xfId="3" applyFont="1" applyFill="1" applyBorder="1"/>
    <xf numFmtId="0" fontId="4" fillId="0" borderId="6" xfId="4" applyNumberFormat="1" applyFont="1" applyBorder="1" applyAlignment="1"/>
    <xf numFmtId="0" fontId="6" fillId="0" borderId="16" xfId="3" applyNumberFormat="1" applyFont="1" applyBorder="1" applyAlignment="1"/>
    <xf numFmtId="3" fontId="5" fillId="0" borderId="6" xfId="3" applyNumberFormat="1" applyFont="1" applyBorder="1" applyAlignment="1"/>
    <xf numFmtId="2" fontId="5" fillId="0" borderId="6" xfId="3" applyNumberFormat="1" applyFont="1" applyBorder="1" applyAlignment="1"/>
    <xf numFmtId="166" fontId="5" fillId="0" borderId="6" xfId="3" applyNumberFormat="1" applyFont="1" applyBorder="1" applyAlignment="1"/>
    <xf numFmtId="3" fontId="13" fillId="0" borderId="0" xfId="3" applyNumberFormat="1" applyFont="1" applyFill="1" applyBorder="1"/>
    <xf numFmtId="0" fontId="4" fillId="0" borderId="1" xfId="4" applyNumberFormat="1" applyFont="1" applyBorder="1" applyAlignment="1"/>
    <xf numFmtId="0" fontId="6" fillId="0" borderId="10" xfId="3" applyNumberFormat="1" applyFont="1" applyBorder="1" applyAlignment="1"/>
    <xf numFmtId="0" fontId="5" fillId="0" borderId="17" xfId="3" applyNumberFormat="1" applyFont="1" applyBorder="1" applyAlignment="1"/>
    <xf numFmtId="0" fontId="6" fillId="0" borderId="18" xfId="3" applyNumberFormat="1" applyFont="1" applyBorder="1" applyAlignment="1"/>
    <xf numFmtId="2" fontId="6" fillId="0" borderId="0" xfId="3" applyNumberFormat="1" applyFont="1"/>
    <xf numFmtId="166" fontId="6" fillId="0" borderId="0" xfId="3" applyNumberFormat="1" applyFont="1"/>
    <xf numFmtId="0" fontId="8" fillId="5" borderId="0" xfId="3" applyNumberFormat="1" applyFont="1" applyFill="1" applyBorder="1" applyAlignment="1">
      <alignment horizontal="center"/>
    </xf>
    <xf numFmtId="0" fontId="8" fillId="5" borderId="20" xfId="3" applyNumberFormat="1" applyFont="1" applyFill="1" applyBorder="1" applyAlignment="1"/>
    <xf numFmtId="3" fontId="6" fillId="0" borderId="21" xfId="3" applyNumberFormat="1" applyFont="1" applyBorder="1" applyAlignment="1"/>
    <xf numFmtId="0" fontId="4" fillId="0" borderId="12" xfId="4" applyNumberFormat="1" applyFont="1" applyBorder="1" applyAlignment="1"/>
    <xf numFmtId="0" fontId="6" fillId="0" borderId="12" xfId="3" applyNumberFormat="1" applyFont="1" applyBorder="1" applyAlignment="1"/>
    <xf numFmtId="170" fontId="6" fillId="0" borderId="12" xfId="7" applyNumberFormat="1" applyFont="1" applyBorder="1"/>
    <xf numFmtId="1" fontId="5" fillId="0" borderId="0" xfId="3" applyNumberFormat="1" applyFont="1"/>
    <xf numFmtId="0" fontId="6" fillId="0" borderId="0" xfId="3" applyFont="1" applyFill="1" applyBorder="1" applyAlignment="1">
      <alignment horizontal="center"/>
    </xf>
    <xf numFmtId="170" fontId="6" fillId="0" borderId="0" xfId="3" applyNumberFormat="1" applyFont="1" applyFill="1" applyBorder="1" applyAlignment="1">
      <alignment horizontal="center"/>
    </xf>
    <xf numFmtId="0" fontId="6" fillId="2" borderId="0" xfId="3" applyFont="1" applyFill="1" applyBorder="1" applyAlignment="1">
      <alignment horizontal="left"/>
    </xf>
    <xf numFmtId="0" fontId="5" fillId="2" borderId="0" xfId="3" applyFont="1" applyFill="1" applyBorder="1"/>
    <xf numFmtId="0" fontId="4" fillId="2" borderId="0" xfId="3" applyFont="1" applyFill="1" applyBorder="1"/>
    <xf numFmtId="0" fontId="4" fillId="0" borderId="0" xfId="3" applyFont="1" applyFill="1" applyBorder="1"/>
    <xf numFmtId="0" fontId="16" fillId="0" borderId="0" xfId="3" applyFont="1" applyFill="1" applyBorder="1"/>
    <xf numFmtId="0" fontId="5" fillId="0" borderId="0" xfId="3" applyFont="1" applyFill="1" applyBorder="1" applyAlignment="1">
      <alignment wrapText="1"/>
    </xf>
    <xf numFmtId="170" fontId="5" fillId="0" borderId="0" xfId="7" applyNumberFormat="1" applyFont="1" applyFill="1" applyBorder="1"/>
    <xf numFmtId="170" fontId="5" fillId="0" borderId="0" xfId="3" applyNumberFormat="1" applyFont="1" applyFill="1" applyBorder="1"/>
    <xf numFmtId="170" fontId="4" fillId="0" borderId="0" xfId="3" applyNumberFormat="1" applyFont="1" applyFill="1" applyBorder="1"/>
    <xf numFmtId="0" fontId="5" fillId="0" borderId="0" xfId="3" applyFont="1" applyFill="1" applyBorder="1" applyAlignment="1">
      <alignment horizontal="left"/>
    </xf>
    <xf numFmtId="3" fontId="4" fillId="0" borderId="0" xfId="3" applyNumberFormat="1" applyFont="1" applyFill="1" applyBorder="1"/>
    <xf numFmtId="174" fontId="6" fillId="0" borderId="0" xfId="3" applyNumberFormat="1" applyFont="1" applyFill="1" applyBorder="1"/>
    <xf numFmtId="0" fontId="7" fillId="2" borderId="0" xfId="3" applyFont="1" applyFill="1" applyBorder="1"/>
    <xf numFmtId="0" fontId="7" fillId="0" borderId="0" xfId="3" applyFont="1" applyFill="1" applyBorder="1"/>
    <xf numFmtId="166" fontId="4" fillId="0" borderId="0" xfId="3" applyNumberFormat="1" applyFont="1" applyFill="1" applyBorder="1"/>
    <xf numFmtId="2" fontId="4" fillId="0" borderId="0" xfId="3" applyNumberFormat="1" applyFont="1" applyFill="1" applyBorder="1"/>
    <xf numFmtId="0" fontId="7" fillId="0" borderId="0" xfId="3" applyFont="1"/>
    <xf numFmtId="0" fontId="8" fillId="0" borderId="0" xfId="3" applyFont="1" applyFill="1" applyBorder="1"/>
    <xf numFmtId="3" fontId="7" fillId="0" borderId="0" xfId="3" applyNumberFormat="1" applyFont="1" applyFill="1" applyBorder="1"/>
    <xf numFmtId="9" fontId="4" fillId="0" borderId="0" xfId="3" applyNumberFormat="1" applyFont="1"/>
    <xf numFmtId="3" fontId="4" fillId="0" borderId="0" xfId="3" applyNumberFormat="1" applyFont="1"/>
    <xf numFmtId="1" fontId="4" fillId="0" borderId="0" xfId="3" applyNumberFormat="1" applyFont="1"/>
    <xf numFmtId="0" fontId="4" fillId="0" borderId="0" xfId="3" applyFont="1" applyAlignment="1">
      <alignment horizontal="right"/>
    </xf>
    <xf numFmtId="0" fontId="6" fillId="0" borderId="19" xfId="3" applyNumberFormat="1" applyFont="1" applyBorder="1" applyAlignment="1"/>
    <xf numFmtId="0" fontId="4" fillId="0" borderId="0" xfId="3" applyFont="1" applyFill="1"/>
    <xf numFmtId="1" fontId="4" fillId="0" borderId="0" xfId="3" applyNumberFormat="1" applyFont="1" applyFill="1"/>
    <xf numFmtId="9" fontId="7" fillId="0" borderId="0" xfId="8" applyFont="1" applyFill="1" applyBorder="1"/>
    <xf numFmtId="166" fontId="7" fillId="0" borderId="0" xfId="3" applyNumberFormat="1" applyFont="1" applyFill="1" applyBorder="1"/>
    <xf numFmtId="2" fontId="7" fillId="0" borderId="0" xfId="3" applyNumberFormat="1" applyFont="1" applyFill="1" applyBorder="1"/>
    <xf numFmtId="0" fontId="17" fillId="0" borderId="0" xfId="3" applyFont="1"/>
    <xf numFmtId="0" fontId="17" fillId="0" borderId="0" xfId="3" applyFont="1" applyFill="1" applyProtection="1"/>
    <xf numFmtId="0" fontId="19" fillId="0" borderId="0" xfId="3" applyFont="1" applyFill="1" applyProtection="1"/>
    <xf numFmtId="0" fontId="18" fillId="0" borderId="0" xfId="3" applyFont="1" applyFill="1" applyProtection="1"/>
    <xf numFmtId="0" fontId="18" fillId="0" borderId="0" xfId="10" applyFont="1" applyFill="1" applyProtection="1"/>
    <xf numFmtId="0" fontId="21" fillId="0" borderId="0" xfId="10" applyFont="1" applyFill="1" applyProtection="1"/>
    <xf numFmtId="0" fontId="17" fillId="0" borderId="0" xfId="3" applyFont="1" applyFill="1"/>
    <xf numFmtId="0" fontId="18" fillId="0" borderId="0" xfId="3" applyFont="1" applyFill="1" applyAlignment="1" applyProtection="1">
      <alignment horizontal="center"/>
    </xf>
    <xf numFmtId="0" fontId="22" fillId="0" borderId="0" xfId="3" applyFont="1" applyFill="1" applyAlignment="1" applyProtection="1">
      <alignment horizontal="center"/>
    </xf>
    <xf numFmtId="0" fontId="23" fillId="0" borderId="0" xfId="3" applyFont="1" applyFill="1" applyProtection="1"/>
    <xf numFmtId="0" fontId="23" fillId="0" borderId="0" xfId="3" applyFont="1" applyFill="1" applyAlignment="1" applyProtection="1">
      <alignment wrapText="1"/>
    </xf>
    <xf numFmtId="0" fontId="23" fillId="3" borderId="23" xfId="10" applyFont="1" applyFill="1" applyBorder="1" applyAlignment="1">
      <alignment wrapText="1"/>
    </xf>
    <xf numFmtId="0" fontId="23" fillId="3" borderId="0" xfId="10" applyFont="1" applyFill="1" applyBorder="1" applyAlignment="1">
      <alignment wrapText="1"/>
    </xf>
    <xf numFmtId="0" fontId="23" fillId="3" borderId="24" xfId="10" applyFont="1" applyFill="1" applyBorder="1" applyAlignment="1">
      <alignment wrapText="1"/>
    </xf>
    <xf numFmtId="3" fontId="17" fillId="0" borderId="0" xfId="3" applyNumberFormat="1" applyFont="1" applyFill="1" applyProtection="1"/>
    <xf numFmtId="1" fontId="17" fillId="0" borderId="0" xfId="3" applyNumberFormat="1" applyFont="1" applyFill="1" applyProtection="1"/>
    <xf numFmtId="0" fontId="19" fillId="0" borderId="2" xfId="10" applyFont="1" applyBorder="1"/>
    <xf numFmtId="1" fontId="21" fillId="0" borderId="1" xfId="10" applyNumberFormat="1" applyFont="1" applyBorder="1"/>
    <xf numFmtId="0" fontId="17" fillId="0" borderId="0" xfId="3" applyFont="1" applyFill="1" applyAlignment="1" applyProtection="1">
      <alignment horizontal="right"/>
    </xf>
    <xf numFmtId="0" fontId="19" fillId="0" borderId="4" xfId="10" applyFont="1" applyBorder="1"/>
    <xf numFmtId="3" fontId="18" fillId="0" borderId="0" xfId="3" applyNumberFormat="1" applyFont="1" applyFill="1" applyProtection="1"/>
    <xf numFmtId="0" fontId="19" fillId="0" borderId="0" xfId="10" applyFont="1" applyFill="1" applyProtection="1"/>
    <xf numFmtId="3" fontId="17" fillId="0" borderId="0" xfId="3" applyNumberFormat="1" applyFont="1"/>
    <xf numFmtId="0" fontId="24" fillId="0" borderId="0" xfId="3" applyFont="1" applyFill="1" applyProtection="1"/>
    <xf numFmtId="3" fontId="24" fillId="0" borderId="0" xfId="3" applyNumberFormat="1" applyFont="1" applyFill="1" applyProtection="1"/>
    <xf numFmtId="0" fontId="25" fillId="0" borderId="0" xfId="3" applyFont="1" applyFill="1" applyProtection="1"/>
    <xf numFmtId="3" fontId="23" fillId="0" borderId="0" xfId="3" applyNumberFormat="1" applyFont="1" applyFill="1" applyProtection="1"/>
    <xf numFmtId="171" fontId="17" fillId="0" borderId="0" xfId="8" applyNumberFormat="1" applyFont="1" applyFill="1" applyProtection="1"/>
    <xf numFmtId="1" fontId="17" fillId="0" borderId="0" xfId="3" applyNumberFormat="1" applyFont="1"/>
    <xf numFmtId="169" fontId="17" fillId="0" borderId="0" xfId="3" applyNumberFormat="1" applyFont="1"/>
    <xf numFmtId="176" fontId="17" fillId="0" borderId="0" xfId="3" applyNumberFormat="1" applyFont="1"/>
    <xf numFmtId="177" fontId="17" fillId="0" borderId="0" xfId="3" applyNumberFormat="1" applyFont="1"/>
    <xf numFmtId="3" fontId="17" fillId="0" borderId="0" xfId="3" applyNumberFormat="1" applyFont="1" applyFill="1" applyBorder="1" applyProtection="1"/>
    <xf numFmtId="9" fontId="18" fillId="0" borderId="0" xfId="8" applyFont="1" applyFill="1" applyProtection="1"/>
    <xf numFmtId="0" fontId="23" fillId="0" borderId="2" xfId="3" applyNumberFormat="1" applyFont="1" applyFill="1" applyBorder="1" applyAlignment="1"/>
    <xf numFmtId="0" fontId="26" fillId="0" borderId="0" xfId="3" applyFont="1" applyFill="1"/>
    <xf numFmtId="3" fontId="17" fillId="0" borderId="3" xfId="3" applyNumberFormat="1" applyFont="1" applyFill="1" applyBorder="1" applyAlignment="1">
      <alignment horizontal="right"/>
    </xf>
    <xf numFmtId="0" fontId="17" fillId="0" borderId="2" xfId="3" applyNumberFormat="1" applyFont="1" applyFill="1" applyBorder="1" applyAlignment="1">
      <alignment horizontal="right"/>
    </xf>
    <xf numFmtId="3" fontId="17" fillId="0" borderId="3" xfId="3" applyNumberFormat="1" applyFont="1" applyFill="1" applyBorder="1" applyAlignment="1"/>
    <xf numFmtId="0" fontId="17" fillId="0" borderId="0" xfId="3" applyNumberFormat="1" applyFont="1" applyFill="1" applyBorder="1" applyAlignment="1">
      <alignment horizontal="right"/>
    </xf>
    <xf numFmtId="3" fontId="17" fillId="0" borderId="0" xfId="3" applyNumberFormat="1" applyFont="1" applyFill="1" applyBorder="1" applyAlignment="1"/>
    <xf numFmtId="0" fontId="26" fillId="0" borderId="0" xfId="3" applyFont="1"/>
    <xf numFmtId="3" fontId="17" fillId="0" borderId="0" xfId="3" applyNumberFormat="1" applyFont="1" applyFill="1"/>
    <xf numFmtId="178" fontId="17" fillId="0" borderId="0" xfId="9" applyNumberFormat="1" applyFont="1"/>
    <xf numFmtId="3" fontId="27" fillId="0" borderId="0" xfId="0" applyNumberFormat="1" applyFont="1"/>
    <xf numFmtId="0" fontId="28" fillId="0" borderId="0" xfId="3" applyFont="1"/>
    <xf numFmtId="3" fontId="28" fillId="0" borderId="0" xfId="3" applyNumberFormat="1" applyFont="1"/>
    <xf numFmtId="0" fontId="29" fillId="0" borderId="0" xfId="3" applyFont="1"/>
    <xf numFmtId="0" fontId="4" fillId="0" borderId="0" xfId="11" applyFont="1"/>
    <xf numFmtId="0" fontId="6" fillId="0" borderId="0" xfId="3" applyFont="1" applyFill="1" applyAlignment="1"/>
    <xf numFmtId="0" fontId="30" fillId="0" borderId="0" xfId="3" applyFont="1" applyFill="1" applyBorder="1" applyAlignment="1">
      <alignment horizontal="center"/>
    </xf>
    <xf numFmtId="165" fontId="31" fillId="0" borderId="0" xfId="11" applyNumberFormat="1" applyFont="1" applyAlignment="1">
      <alignment horizontal="center"/>
    </xf>
    <xf numFmtId="0" fontId="11" fillId="0" borderId="0" xfId="3" applyFont="1" applyFill="1" applyAlignment="1"/>
    <xf numFmtId="0" fontId="4" fillId="2" borderId="0" xfId="11" applyFont="1" applyFill="1"/>
    <xf numFmtId="0" fontId="11" fillId="2" borderId="0" xfId="11" applyFont="1" applyFill="1"/>
    <xf numFmtId="0" fontId="7" fillId="2" borderId="0" xfId="3" applyFont="1" applyFill="1"/>
    <xf numFmtId="0" fontId="32" fillId="0" borderId="0" xfId="3" applyFont="1" applyFill="1"/>
    <xf numFmtId="0" fontId="8" fillId="4" borderId="0" xfId="11" applyNumberFormat="1" applyFont="1" applyFill="1" applyBorder="1" applyAlignment="1"/>
    <xf numFmtId="0" fontId="8" fillId="4" borderId="0" xfId="3" applyNumberFormat="1" applyFont="1" applyFill="1" applyBorder="1" applyAlignment="1">
      <alignment wrapText="1"/>
    </xf>
    <xf numFmtId="0" fontId="8" fillId="4" borderId="23" xfId="3" applyNumberFormat="1" applyFont="1" applyFill="1" applyBorder="1" applyAlignment="1">
      <alignment wrapText="1"/>
    </xf>
    <xf numFmtId="0" fontId="8" fillId="4" borderId="24" xfId="3" applyNumberFormat="1" applyFont="1" applyFill="1" applyBorder="1" applyAlignment="1">
      <alignment wrapText="1"/>
    </xf>
    <xf numFmtId="1" fontId="5" fillId="0" borderId="1" xfId="3" applyNumberFormat="1" applyFont="1" applyBorder="1" applyAlignment="1"/>
    <xf numFmtId="0" fontId="5" fillId="0" borderId="16" xfId="3" applyNumberFormat="1" applyFont="1" applyBorder="1" applyAlignment="1"/>
    <xf numFmtId="0" fontId="7" fillId="0" borderId="6" xfId="3" applyNumberFormat="1" applyFont="1" applyBorder="1" applyAlignment="1"/>
    <xf numFmtId="3" fontId="5" fillId="0" borderId="11" xfId="3" applyNumberFormat="1" applyFont="1" applyBorder="1" applyAlignment="1"/>
    <xf numFmtId="165" fontId="4" fillId="0" borderId="1" xfId="0" applyNumberFormat="1" applyFont="1" applyBorder="1" applyAlignment="1">
      <alignment horizontal="right"/>
    </xf>
    <xf numFmtId="176" fontId="5" fillId="0" borderId="1" xfId="3" applyNumberFormat="1" applyFont="1" applyBorder="1" applyAlignment="1"/>
    <xf numFmtId="3" fontId="5" fillId="0" borderId="10" xfId="3" applyNumberFormat="1" applyFont="1" applyBorder="1" applyAlignment="1"/>
    <xf numFmtId="3" fontId="5" fillId="0" borderId="3" xfId="3" applyNumberFormat="1" applyFont="1" applyBorder="1" applyAlignment="1"/>
    <xf numFmtId="0" fontId="4" fillId="0" borderId="10" xfId="3" applyNumberFormat="1" applyFont="1" applyBorder="1" applyAlignment="1"/>
    <xf numFmtId="0" fontId="4" fillId="0" borderId="12" xfId="3" applyNumberFormat="1" applyFont="1" applyBorder="1" applyAlignment="1"/>
    <xf numFmtId="0" fontId="4" fillId="0" borderId="18" xfId="3" applyNumberFormat="1" applyFont="1" applyBorder="1" applyAlignment="1"/>
    <xf numFmtId="0" fontId="4" fillId="0" borderId="19" xfId="3" applyNumberFormat="1" applyFont="1" applyBorder="1" applyAlignment="1"/>
    <xf numFmtId="0" fontId="4" fillId="0" borderId="0" xfId="0" applyFont="1" applyFill="1" applyBorder="1"/>
    <xf numFmtId="1" fontId="12" fillId="0" borderId="0" xfId="3" applyNumberFormat="1" applyFont="1" applyFill="1" applyBorder="1" applyAlignment="1"/>
    <xf numFmtId="0" fontId="35" fillId="0" borderId="0" xfId="0" applyFont="1"/>
    <xf numFmtId="0" fontId="18" fillId="0" borderId="0" xfId="3" applyFont="1" applyFill="1"/>
    <xf numFmtId="0" fontId="18" fillId="2" borderId="0" xfId="3" applyFont="1" applyFill="1"/>
    <xf numFmtId="0" fontId="18" fillId="0" borderId="0" xfId="3" applyFont="1"/>
    <xf numFmtId="3" fontId="18" fillId="0" borderId="0" xfId="3" applyNumberFormat="1" applyFont="1"/>
    <xf numFmtId="165" fontId="6" fillId="0" borderId="0" xfId="3" applyNumberFormat="1" applyFont="1" applyFill="1"/>
    <xf numFmtId="165" fontId="6" fillId="0" borderId="0" xfId="3" applyNumberFormat="1" applyFont="1" applyFill="1" applyBorder="1"/>
    <xf numFmtId="170" fontId="6" fillId="0" borderId="0" xfId="3" applyNumberFormat="1" applyFont="1" applyFill="1" applyBorder="1" applyAlignment="1"/>
    <xf numFmtId="179" fontId="4" fillId="0" borderId="6" xfId="3" applyNumberFormat="1" applyFont="1" applyBorder="1" applyAlignment="1"/>
    <xf numFmtId="3" fontId="5" fillId="0" borderId="17" xfId="3" applyNumberFormat="1" applyFont="1" applyBorder="1" applyAlignment="1"/>
    <xf numFmtId="0" fontId="6" fillId="0" borderId="17" xfId="3" applyNumberFormat="1" applyFont="1" applyBorder="1" applyAlignment="1"/>
    <xf numFmtId="179" fontId="4" fillId="0" borderId="0" xfId="3" applyNumberFormat="1" applyFont="1" applyFill="1"/>
    <xf numFmtId="179" fontId="4" fillId="0" borderId="25" xfId="3" applyNumberFormat="1" applyFont="1" applyBorder="1" applyAlignment="1"/>
    <xf numFmtId="0" fontId="7" fillId="0" borderId="1" xfId="3" applyNumberFormat="1" applyFont="1" applyBorder="1" applyAlignment="1"/>
    <xf numFmtId="0" fontId="7" fillId="0" borderId="1" xfId="4" applyNumberFormat="1" applyFont="1" applyBorder="1" applyAlignment="1"/>
    <xf numFmtId="0" fontId="7" fillId="0" borderId="6" xfId="4" applyNumberFormat="1" applyFont="1" applyBorder="1" applyAlignment="1"/>
    <xf numFmtId="1" fontId="7" fillId="0" borderId="5" xfId="3" applyNumberFormat="1" applyFont="1" applyFill="1" applyBorder="1"/>
    <xf numFmtId="1" fontId="7" fillId="0" borderId="3" xfId="3" applyNumberFormat="1" applyFont="1" applyBorder="1" applyAlignment="1"/>
    <xf numFmtId="1" fontId="7" fillId="0" borderId="1" xfId="3" applyNumberFormat="1" applyFont="1" applyBorder="1" applyAlignment="1"/>
    <xf numFmtId="0" fontId="6" fillId="0" borderId="3" xfId="3" applyNumberFormat="1" applyFont="1" applyBorder="1" applyAlignment="1"/>
    <xf numFmtId="0" fontId="8" fillId="0" borderId="0" xfId="3" applyFont="1"/>
    <xf numFmtId="3" fontId="8" fillId="0" borderId="0" xfId="3" applyNumberFormat="1" applyFont="1"/>
    <xf numFmtId="0" fontId="8" fillId="3" borderId="3" xfId="3" applyNumberFormat="1" applyFont="1" applyFill="1" applyBorder="1" applyAlignment="1"/>
    <xf numFmtId="0" fontId="8" fillId="3" borderId="1" xfId="3" applyNumberFormat="1" applyFont="1" applyFill="1" applyBorder="1" applyAlignment="1"/>
    <xf numFmtId="170" fontId="6" fillId="2" borderId="0" xfId="3" applyNumberFormat="1" applyFont="1" applyFill="1" applyBorder="1" applyAlignment="1"/>
    <xf numFmtId="170" fontId="6" fillId="2" borderId="0" xfId="3" applyNumberFormat="1" applyFont="1" applyFill="1" applyAlignment="1">
      <alignment horizontal="center"/>
    </xf>
    <xf numFmtId="170" fontId="6" fillId="2" borderId="0" xfId="3" applyNumberFormat="1" applyFont="1" applyFill="1" applyBorder="1" applyAlignment="1">
      <alignment horizontal="center"/>
    </xf>
    <xf numFmtId="170" fontId="6" fillId="0" borderId="0" xfId="3" applyNumberFormat="1" applyFont="1" applyFill="1"/>
    <xf numFmtId="0" fontId="34" fillId="0" borderId="0" xfId="0" applyFont="1"/>
    <xf numFmtId="0" fontId="17" fillId="0" borderId="0" xfId="0" applyFont="1" applyAlignment="1">
      <alignment horizontal="left"/>
    </xf>
    <xf numFmtId="0" fontId="36" fillId="2" borderId="0" xfId="3" applyFont="1" applyFill="1"/>
    <xf numFmtId="0" fontId="36" fillId="0" borderId="0" xfId="3" applyFont="1"/>
    <xf numFmtId="0" fontId="18" fillId="0" borderId="6" xfId="3" applyNumberFormat="1" applyFont="1" applyBorder="1" applyAlignment="1"/>
    <xf numFmtId="3" fontId="17" fillId="0" borderId="6" xfId="3" applyNumberFormat="1" applyFont="1" applyBorder="1" applyAlignment="1"/>
    <xf numFmtId="3" fontId="18" fillId="0" borderId="6" xfId="3" applyNumberFormat="1" applyFont="1" applyBorder="1" applyAlignment="1"/>
    <xf numFmtId="0" fontId="18" fillId="0" borderId="12" xfId="3" applyNumberFormat="1" applyFont="1" applyBorder="1" applyAlignment="1"/>
    <xf numFmtId="0" fontId="37" fillId="0" borderId="0" xfId="3" applyFont="1"/>
    <xf numFmtId="0" fontId="34" fillId="0" borderId="0" xfId="12" applyFont="1"/>
    <xf numFmtId="4" fontId="17" fillId="0" borderId="0" xfId="3" applyNumberFormat="1" applyFont="1" applyFill="1"/>
    <xf numFmtId="4" fontId="18" fillId="0" borderId="0" xfId="3" applyNumberFormat="1" applyFont="1" applyFill="1"/>
    <xf numFmtId="4" fontId="17" fillId="0" borderId="0" xfId="3" applyNumberFormat="1" applyFont="1"/>
    <xf numFmtId="180" fontId="17" fillId="0" borderId="0" xfId="3" applyNumberFormat="1" applyFont="1"/>
    <xf numFmtId="0" fontId="34" fillId="0" borderId="0" xfId="12" applyFont="1" applyFill="1" applyBorder="1"/>
    <xf numFmtId="4" fontId="17" fillId="0" borderId="0" xfId="3" applyNumberFormat="1" applyFont="1" applyFill="1" applyBorder="1"/>
    <xf numFmtId="4" fontId="18" fillId="0" borderId="0" xfId="3" applyNumberFormat="1" applyFont="1" applyFill="1" applyBorder="1"/>
    <xf numFmtId="3" fontId="18" fillId="0" borderId="0" xfId="3" applyNumberFormat="1" applyFont="1" applyFill="1"/>
    <xf numFmtId="2" fontId="22" fillId="0" borderId="0" xfId="13" applyNumberFormat="1" applyFont="1" applyFill="1"/>
    <xf numFmtId="0" fontId="5" fillId="7" borderId="0" xfId="3" applyFont="1" applyFill="1"/>
    <xf numFmtId="3" fontId="5" fillId="7" borderId="0" xfId="3" applyNumberFormat="1" applyFont="1" applyFill="1"/>
    <xf numFmtId="167" fontId="5" fillId="7" borderId="0" xfId="5" applyNumberFormat="1" applyFont="1" applyFill="1"/>
    <xf numFmtId="166" fontId="5" fillId="7" borderId="0" xfId="3" applyNumberFormat="1" applyFont="1" applyFill="1"/>
    <xf numFmtId="0" fontId="7" fillId="7" borderId="0" xfId="3" applyFont="1" applyFill="1"/>
    <xf numFmtId="0" fontId="4" fillId="7" borderId="0" xfId="3" applyFont="1" applyFill="1"/>
    <xf numFmtId="0" fontId="38" fillId="0" borderId="0" xfId="0" applyFont="1"/>
    <xf numFmtId="165" fontId="39" fillId="0" borderId="0" xfId="0" applyNumberFormat="1" applyFont="1" applyAlignment="1">
      <alignment horizontal="right"/>
    </xf>
    <xf numFmtId="0" fontId="39" fillId="0" borderId="0" xfId="11" applyFont="1"/>
    <xf numFmtId="0" fontId="40" fillId="0" borderId="0" xfId="3" applyFont="1"/>
    <xf numFmtId="0" fontId="39" fillId="0" borderId="0" xfId="0" applyFont="1"/>
    <xf numFmtId="0" fontId="41" fillId="0" borderId="0" xfId="0" applyFont="1"/>
    <xf numFmtId="0" fontId="40" fillId="0" borderId="0" xfId="3" applyFont="1" applyFill="1"/>
    <xf numFmtId="0" fontId="40" fillId="0" borderId="0" xfId="11" applyFont="1"/>
    <xf numFmtId="165" fontId="43" fillId="0" borderId="0" xfId="11" applyNumberFormat="1" applyFont="1" applyAlignment="1">
      <alignment horizontal="center"/>
    </xf>
    <xf numFmtId="0" fontId="44" fillId="0" borderId="0" xfId="3" applyFont="1" applyFill="1" applyAlignment="1"/>
    <xf numFmtId="0" fontId="40" fillId="0" borderId="0" xfId="3" applyFont="1" applyAlignment="1"/>
    <xf numFmtId="0" fontId="44" fillId="0" borderId="0" xfId="3" applyFont="1" applyFill="1" applyBorder="1" applyAlignment="1">
      <alignment horizontal="center"/>
    </xf>
    <xf numFmtId="0" fontId="44" fillId="2" borderId="0" xfId="3" applyFont="1" applyFill="1"/>
    <xf numFmtId="0" fontId="39" fillId="2" borderId="0" xfId="11" applyFont="1" applyFill="1"/>
    <xf numFmtId="0" fontId="45" fillId="2" borderId="0" xfId="11" applyFont="1" applyFill="1"/>
    <xf numFmtId="0" fontId="42" fillId="2" borderId="0" xfId="3" applyFont="1" applyFill="1"/>
    <xf numFmtId="0" fontId="40" fillId="2" borderId="0" xfId="3" applyFont="1" applyFill="1"/>
    <xf numFmtId="0" fontId="46" fillId="4" borderId="0" xfId="3" applyFont="1" applyFill="1"/>
    <xf numFmtId="0" fontId="46" fillId="4" borderId="0" xfId="11" applyFont="1" applyFill="1"/>
    <xf numFmtId="0" fontId="46" fillId="4" borderId="0" xfId="3" applyFont="1" applyFill="1" applyAlignment="1">
      <alignment wrapText="1"/>
    </xf>
    <xf numFmtId="0" fontId="46" fillId="4" borderId="0" xfId="0" applyFont="1" applyFill="1" applyAlignment="1">
      <alignment wrapText="1"/>
    </xf>
    <xf numFmtId="1" fontId="40" fillId="0" borderId="0" xfId="3" applyNumberFormat="1" applyFont="1"/>
    <xf numFmtId="0" fontId="40" fillId="0" borderId="16" xfId="3" applyNumberFormat="1" applyFont="1" applyBorder="1" applyAlignment="1"/>
    <xf numFmtId="0" fontId="42" fillId="0" borderId="6" xfId="3" applyNumberFormat="1" applyFont="1" applyBorder="1" applyAlignment="1"/>
    <xf numFmtId="176" fontId="40" fillId="0" borderId="0" xfId="3" applyNumberFormat="1" applyFont="1"/>
    <xf numFmtId="3" fontId="40" fillId="0" borderId="10" xfId="3" applyNumberFormat="1" applyFont="1" applyBorder="1" applyAlignment="1"/>
    <xf numFmtId="0" fontId="40" fillId="0" borderId="12" xfId="3" applyNumberFormat="1" applyFont="1" applyBorder="1" applyAlignment="1"/>
    <xf numFmtId="3" fontId="40" fillId="0" borderId="0" xfId="3" applyNumberFormat="1" applyFont="1"/>
    <xf numFmtId="0" fontId="39" fillId="0" borderId="10" xfId="3" applyNumberFormat="1" applyFont="1" applyBorder="1" applyAlignment="1"/>
    <xf numFmtId="0" fontId="39" fillId="0" borderId="12" xfId="3" applyNumberFormat="1" applyFont="1" applyBorder="1" applyAlignment="1"/>
    <xf numFmtId="0" fontId="39" fillId="0" borderId="18" xfId="3" applyNumberFormat="1" applyFont="1" applyBorder="1" applyAlignment="1"/>
    <xf numFmtId="0" fontId="39" fillId="0" borderId="19" xfId="3" applyNumberFormat="1" applyFont="1" applyBorder="1" applyAlignment="1"/>
    <xf numFmtId="3" fontId="44" fillId="0" borderId="11" xfId="3" applyNumberFormat="1" applyFont="1" applyBorder="1" applyAlignment="1"/>
    <xf numFmtId="0" fontId="0" fillId="7" borderId="0" xfId="0" applyFill="1"/>
    <xf numFmtId="0" fontId="38" fillId="7" borderId="0" xfId="0" applyFont="1" applyFill="1"/>
    <xf numFmtId="3" fontId="18" fillId="0" borderId="0" xfId="3" applyNumberFormat="1" applyFont="1" applyFill="1" applyBorder="1" applyAlignment="1"/>
    <xf numFmtId="3" fontId="6" fillId="0" borderId="11" xfId="3" applyNumberFormat="1" applyFont="1" applyBorder="1" applyAlignment="1"/>
    <xf numFmtId="1" fontId="40" fillId="0" borderId="0" xfId="3" applyNumberFormat="1" applyFont="1" applyFill="1"/>
    <xf numFmtId="0" fontId="8" fillId="5" borderId="12" xfId="3" applyNumberFormat="1" applyFont="1" applyFill="1" applyBorder="1" applyAlignment="1"/>
    <xf numFmtId="3" fontId="8" fillId="5" borderId="12" xfId="3" applyNumberFormat="1" applyFont="1" applyFill="1" applyBorder="1" applyAlignment="1"/>
    <xf numFmtId="0" fontId="8" fillId="4" borderId="12" xfId="3" applyNumberFormat="1" applyFont="1" applyFill="1" applyBorder="1" applyAlignment="1"/>
    <xf numFmtId="0" fontId="8" fillId="5" borderId="11" xfId="3" applyNumberFormat="1" applyFont="1" applyFill="1" applyBorder="1" applyAlignment="1"/>
    <xf numFmtId="0" fontId="5" fillId="0" borderId="16" xfId="3" applyNumberFormat="1" applyFont="1" applyBorder="1" applyAlignment="1">
      <alignment wrapText="1"/>
    </xf>
    <xf numFmtId="171" fontId="6" fillId="0" borderId="26" xfId="3" applyNumberFormat="1" applyFont="1" applyBorder="1" applyAlignment="1"/>
    <xf numFmtId="0" fontId="5" fillId="0" borderId="10" xfId="3" applyNumberFormat="1" applyFont="1" applyBorder="1" applyAlignment="1"/>
    <xf numFmtId="170" fontId="6" fillId="0" borderId="11" xfId="3" applyNumberFormat="1" applyFont="1" applyBorder="1" applyAlignment="1"/>
    <xf numFmtId="0" fontId="5" fillId="0" borderId="10" xfId="3" applyNumberFormat="1" applyFont="1" applyBorder="1" applyAlignment="1">
      <alignment horizontal="left"/>
    </xf>
    <xf numFmtId="0" fontId="6" fillId="0" borderId="28" xfId="3" applyNumberFormat="1" applyFont="1" applyBorder="1" applyAlignment="1"/>
    <xf numFmtId="173" fontId="6" fillId="0" borderId="29" xfId="3" applyNumberFormat="1" applyFont="1" applyBorder="1" applyAlignment="1"/>
    <xf numFmtId="0" fontId="5" fillId="0" borderId="29" xfId="3" applyNumberFormat="1" applyFont="1" applyBorder="1" applyAlignment="1"/>
    <xf numFmtId="3" fontId="6" fillId="0" borderId="29" xfId="3" applyNumberFormat="1" applyFont="1" applyBorder="1" applyAlignment="1"/>
    <xf numFmtId="174" fontId="6" fillId="0" borderId="29" xfId="3" applyNumberFormat="1" applyFont="1" applyBorder="1" applyAlignment="1"/>
    <xf numFmtId="3" fontId="5" fillId="0" borderId="27" xfId="3" applyNumberFormat="1" applyFont="1" applyBorder="1" applyAlignment="1"/>
    <xf numFmtId="0" fontId="8" fillId="4" borderId="0" xfId="3" applyNumberFormat="1" applyFont="1" applyFill="1" applyAlignment="1">
      <alignment horizontal="left" wrapText="1"/>
    </xf>
    <xf numFmtId="170" fontId="14" fillId="0" borderId="14" xfId="8" applyNumberFormat="1" applyFont="1" applyFill="1" applyBorder="1" applyAlignment="1"/>
    <xf numFmtId="170" fontId="14" fillId="0" borderId="15" xfId="8" applyNumberFormat="1" applyFont="1" applyFill="1" applyBorder="1" applyAlignment="1"/>
    <xf numFmtId="170" fontId="47" fillId="0" borderId="0" xfId="8" applyNumberFormat="1" applyFont="1" applyFill="1"/>
    <xf numFmtId="170" fontId="48" fillId="0" borderId="0" xfId="8" applyNumberFormat="1" applyFont="1" applyFill="1"/>
    <xf numFmtId="0" fontId="6" fillId="0" borderId="1" xfId="3" applyNumberFormat="1" applyFont="1" applyFill="1" applyBorder="1" applyAlignment="1">
      <alignment wrapText="1"/>
    </xf>
    <xf numFmtId="2" fontId="6" fillId="0" borderId="0" xfId="3" applyNumberFormat="1" applyFont="1" applyFill="1" applyBorder="1"/>
    <xf numFmtId="0" fontId="5" fillId="0" borderId="0" xfId="3" applyNumberFormat="1" applyFont="1" applyBorder="1" applyAlignment="1"/>
    <xf numFmtId="166" fontId="5" fillId="0" borderId="0" xfId="0" applyNumberFormat="1" applyFont="1" applyBorder="1"/>
    <xf numFmtId="2" fontId="5" fillId="0" borderId="0" xfId="0" applyNumberFormat="1" applyFont="1" applyBorder="1"/>
    <xf numFmtId="2" fontId="5" fillId="0" borderId="0" xfId="6" applyNumberFormat="1" applyFont="1" applyBorder="1" applyAlignment="1"/>
    <xf numFmtId="166" fontId="5" fillId="0" borderId="0" xfId="6" applyNumberFormat="1" applyFont="1" applyBorder="1" applyAlignment="1"/>
    <xf numFmtId="0" fontId="0" fillId="0" borderId="0" xfId="0" applyBorder="1"/>
    <xf numFmtId="0" fontId="7" fillId="0" borderId="0" xfId="3" applyNumberFormat="1" applyFont="1" applyBorder="1" applyAlignment="1"/>
    <xf numFmtId="0" fontId="4" fillId="0" borderId="0" xfId="3" applyNumberFormat="1" applyFont="1" applyBorder="1" applyAlignment="1"/>
    <xf numFmtId="3" fontId="4" fillId="0" borderId="0" xfId="3" applyNumberFormat="1" applyFont="1" applyBorder="1" applyAlignment="1"/>
    <xf numFmtId="166" fontId="4" fillId="0" borderId="0" xfId="0" applyNumberFormat="1" applyFont="1" applyBorder="1"/>
    <xf numFmtId="166" fontId="4" fillId="0" borderId="0" xfId="6" applyNumberFormat="1" applyFont="1" applyBorder="1" applyAlignment="1"/>
    <xf numFmtId="2" fontId="4" fillId="0" borderId="0" xfId="6" applyNumberFormat="1" applyFont="1" applyBorder="1" applyAlignment="1"/>
    <xf numFmtId="0" fontId="49" fillId="0" borderId="0" xfId="3" applyFont="1" applyFill="1"/>
    <xf numFmtId="170" fontId="49" fillId="0" borderId="0" xfId="3" applyNumberFormat="1" applyFont="1" applyFill="1"/>
    <xf numFmtId="0" fontId="50" fillId="0" borderId="0" xfId="3" applyFont="1" applyFill="1" applyBorder="1"/>
    <xf numFmtId="0" fontId="5" fillId="2" borderId="0" xfId="3" applyFont="1" applyFill="1" applyAlignment="1">
      <alignment horizontal="center"/>
    </xf>
    <xf numFmtId="0" fontId="12" fillId="0" borderId="0" xfId="3" applyFont="1" applyFill="1" applyAlignment="1">
      <alignment horizontal="center"/>
    </xf>
    <xf numFmtId="0" fontId="12" fillId="0" borderId="0" xfId="3" applyFont="1" applyFill="1" applyBorder="1" applyAlignment="1">
      <alignment horizontal="center"/>
    </xf>
    <xf numFmtId="0" fontId="8" fillId="3" borderId="1" xfId="3" applyNumberFormat="1" applyFont="1" applyFill="1" applyBorder="1" applyAlignment="1">
      <alignment horizontal="left"/>
    </xf>
    <xf numFmtId="170" fontId="8" fillId="0" borderId="0" xfId="3" applyNumberFormat="1" applyFont="1" applyFill="1" applyBorder="1" applyAlignment="1">
      <alignment horizontal="left" wrapText="1"/>
    </xf>
    <xf numFmtId="0" fontId="50" fillId="0" borderId="0" xfId="3" applyFont="1" applyFill="1"/>
    <xf numFmtId="165" fontId="5" fillId="0" borderId="0" xfId="3" applyNumberFormat="1" applyFont="1" applyFill="1" applyBorder="1" applyAlignment="1"/>
    <xf numFmtId="165" fontId="49" fillId="0" borderId="0" xfId="3" applyNumberFormat="1" applyFont="1" applyFill="1" applyBorder="1" applyAlignment="1"/>
    <xf numFmtId="165" fontId="6" fillId="0" borderId="0" xfId="3" applyNumberFormat="1" applyFont="1" applyBorder="1" applyAlignment="1"/>
    <xf numFmtId="165" fontId="6" fillId="0" borderId="0" xfId="3" applyNumberFormat="1" applyFont="1" applyFill="1" applyBorder="1" applyAlignment="1"/>
    <xf numFmtId="0" fontId="6" fillId="0" borderId="0" xfId="3" applyNumberFormat="1" applyFont="1" applyBorder="1" applyAlignment="1"/>
    <xf numFmtId="3" fontId="6" fillId="0" borderId="0" xfId="3" applyNumberFormat="1" applyFont="1" applyFill="1" applyBorder="1" applyAlignment="1"/>
    <xf numFmtId="165" fontId="49" fillId="0" borderId="0" xfId="3" applyNumberFormat="1" applyFont="1" applyFill="1"/>
    <xf numFmtId="0" fontId="50" fillId="0" borderId="0" xfId="3" applyFont="1"/>
    <xf numFmtId="170" fontId="50" fillId="0" borderId="0" xfId="3" applyNumberFormat="1" applyFont="1" applyFill="1"/>
    <xf numFmtId="1" fontId="5" fillId="0" borderId="1" xfId="3" applyNumberFormat="1" applyFont="1" applyFill="1" applyBorder="1" applyAlignment="1"/>
    <xf numFmtId="3" fontId="17" fillId="0" borderId="21" xfId="3" applyNumberFormat="1" applyFont="1" applyBorder="1" applyAlignment="1"/>
    <xf numFmtId="3" fontId="18" fillId="0" borderId="21" xfId="3" applyNumberFormat="1" applyFont="1" applyBorder="1" applyAlignment="1"/>
    <xf numFmtId="3" fontId="17" fillId="0" borderId="12" xfId="3" applyNumberFormat="1" applyFont="1" applyBorder="1" applyAlignment="1"/>
    <xf numFmtId="3" fontId="17" fillId="0" borderId="22" xfId="3" applyNumberFormat="1" applyFont="1" applyBorder="1" applyAlignment="1"/>
    <xf numFmtId="3" fontId="18" fillId="0" borderId="22" xfId="3" applyNumberFormat="1" applyFont="1" applyBorder="1" applyAlignment="1"/>
    <xf numFmtId="3" fontId="18" fillId="0" borderId="12" xfId="3" applyNumberFormat="1" applyFont="1" applyBorder="1" applyAlignment="1"/>
    <xf numFmtId="0" fontId="36" fillId="7" borderId="0" xfId="3" applyFont="1" applyFill="1" applyBorder="1"/>
    <xf numFmtId="3" fontId="17" fillId="0" borderId="6" xfId="3" applyNumberFormat="1" applyFont="1" applyFill="1" applyBorder="1" applyAlignment="1"/>
    <xf numFmtId="3" fontId="18" fillId="0" borderId="6" xfId="3" applyNumberFormat="1" applyFont="1" applyFill="1" applyBorder="1" applyAlignment="1"/>
    <xf numFmtId="170" fontId="4" fillId="0" borderId="0" xfId="0" applyNumberFormat="1" applyFont="1"/>
    <xf numFmtId="164" fontId="5" fillId="0" borderId="0" xfId="3" applyNumberFormat="1" applyFont="1" applyFill="1"/>
    <xf numFmtId="0" fontId="0" fillId="0" borderId="0" xfId="0" applyFont="1"/>
    <xf numFmtId="170" fontId="52" fillId="0" borderId="13" xfId="8" applyNumberFormat="1" applyFont="1" applyFill="1" applyBorder="1" applyAlignment="1"/>
    <xf numFmtId="43" fontId="5" fillId="0" borderId="0" xfId="9" applyFont="1" applyFill="1"/>
    <xf numFmtId="178" fontId="6" fillId="0" borderId="0" xfId="9" applyNumberFormat="1" applyFont="1" applyFill="1" applyBorder="1" applyAlignment="1"/>
    <xf numFmtId="0" fontId="17" fillId="0" borderId="0" xfId="0" applyFont="1"/>
    <xf numFmtId="0" fontId="18" fillId="0" borderId="0" xfId="2" applyFont="1"/>
    <xf numFmtId="165" fontId="5" fillId="0" borderId="6" xfId="3" applyNumberFormat="1" applyFont="1" applyBorder="1" applyAlignment="1"/>
    <xf numFmtId="165" fontId="5" fillId="0" borderId="1" xfId="3" applyNumberFormat="1" applyFont="1" applyBorder="1" applyAlignment="1"/>
    <xf numFmtId="165" fontId="6" fillId="0" borderId="1" xfId="3" applyNumberFormat="1" applyFont="1" applyBorder="1" applyAlignment="1"/>
    <xf numFmtId="0" fontId="8" fillId="3" borderId="0" xfId="3" applyNumberFormat="1" applyFont="1" applyFill="1" applyBorder="1" applyAlignment="1"/>
    <xf numFmtId="165" fontId="8" fillId="3" borderId="0" xfId="3" applyNumberFormat="1" applyFont="1" applyFill="1" applyBorder="1" applyAlignment="1">
      <alignment horizontal="right"/>
    </xf>
    <xf numFmtId="165" fontId="8" fillId="3" borderId="0" xfId="3" applyNumberFormat="1" applyFont="1" applyFill="1" applyBorder="1" applyAlignment="1">
      <alignment horizontal="right" wrapText="1"/>
    </xf>
    <xf numFmtId="3" fontId="6" fillId="0" borderId="30" xfId="3" applyNumberFormat="1" applyFont="1" applyBorder="1" applyAlignment="1"/>
    <xf numFmtId="2" fontId="6" fillId="0" borderId="30" xfId="3" applyNumberFormat="1" applyFont="1" applyBorder="1" applyAlignment="1"/>
    <xf numFmtId="2" fontId="6" fillId="0" borderId="31" xfId="3" applyNumberFormat="1" applyFont="1" applyBorder="1" applyAlignment="1"/>
    <xf numFmtId="3" fontId="6" fillId="0" borderId="32" xfId="3" applyNumberFormat="1" applyFont="1" applyBorder="1" applyAlignment="1"/>
    <xf numFmtId="3" fontId="6" fillId="0" borderId="33" xfId="3" applyNumberFormat="1" applyFont="1" applyBorder="1" applyAlignment="1"/>
    <xf numFmtId="166" fontId="6" fillId="0" borderId="34" xfId="3" applyNumberFormat="1" applyFont="1" applyBorder="1" applyAlignment="1"/>
    <xf numFmtId="166" fontId="6" fillId="0" borderId="30" xfId="3" applyNumberFormat="1" applyFont="1" applyBorder="1" applyAlignment="1"/>
    <xf numFmtId="3" fontId="6" fillId="0" borderId="30" xfId="3" applyNumberFormat="1" applyFont="1" applyFill="1" applyBorder="1" applyAlignment="1"/>
    <xf numFmtId="170" fontId="6" fillId="0" borderId="12" xfId="8" applyNumberFormat="1" applyFont="1" applyBorder="1" applyAlignment="1"/>
    <xf numFmtId="3" fontId="4" fillId="0" borderId="1" xfId="3" applyNumberFormat="1" applyFont="1" applyBorder="1" applyAlignment="1"/>
    <xf numFmtId="3" fontId="7" fillId="0" borderId="1" xfId="3" applyNumberFormat="1" applyFont="1" applyBorder="1" applyAlignment="1"/>
    <xf numFmtId="175" fontId="4" fillId="0" borderId="0" xfId="3" applyNumberFormat="1" applyFont="1" applyBorder="1" applyAlignment="1"/>
    <xf numFmtId="3" fontId="7" fillId="0" borderId="0" xfId="3" applyNumberFormat="1" applyFont="1" applyBorder="1" applyAlignment="1"/>
    <xf numFmtId="0" fontId="17" fillId="0" borderId="6" xfId="4" applyNumberFormat="1" applyFont="1" applyBorder="1" applyAlignment="1"/>
    <xf numFmtId="0" fontId="17" fillId="0" borderId="12" xfId="4" applyNumberFormat="1" applyFont="1" applyBorder="1" applyAlignment="1"/>
    <xf numFmtId="0" fontId="17" fillId="0" borderId="12" xfId="3" applyNumberFormat="1" applyFont="1" applyBorder="1" applyAlignment="1"/>
    <xf numFmtId="0" fontId="17" fillId="0" borderId="6" xfId="3" applyNumberFormat="1" applyFont="1" applyBorder="1" applyAlignment="1"/>
    <xf numFmtId="0" fontId="23" fillId="5" borderId="0" xfId="3" applyNumberFormat="1" applyFont="1" applyFill="1" applyBorder="1" applyAlignment="1">
      <alignment horizontal="left"/>
    </xf>
    <xf numFmtId="170" fontId="18" fillId="0" borderId="12" xfId="8" applyNumberFormat="1" applyFont="1" applyBorder="1" applyAlignment="1"/>
    <xf numFmtId="170" fontId="18" fillId="0" borderId="12" xfId="7" applyNumberFormat="1" applyFont="1" applyBorder="1"/>
    <xf numFmtId="170" fontId="18" fillId="0" borderId="12" xfId="7" applyNumberFormat="1" applyFont="1" applyFill="1" applyBorder="1"/>
    <xf numFmtId="0" fontId="23" fillId="5" borderId="0" xfId="3" applyNumberFormat="1" applyFont="1" applyFill="1" applyBorder="1" applyAlignment="1">
      <alignment horizontal="left" wrapText="1"/>
    </xf>
    <xf numFmtId="3" fontId="23" fillId="5" borderId="0" xfId="3" applyNumberFormat="1" applyFont="1" applyFill="1" applyBorder="1" applyAlignment="1">
      <alignment horizontal="left"/>
    </xf>
    <xf numFmtId="0" fontId="23" fillId="4" borderId="0" xfId="3" applyNumberFormat="1" applyFont="1" applyFill="1" applyBorder="1" applyAlignment="1">
      <alignment horizontal="left"/>
    </xf>
    <xf numFmtId="0" fontId="23" fillId="5" borderId="20" xfId="3" applyNumberFormat="1" applyFont="1" applyFill="1" applyBorder="1" applyAlignment="1">
      <alignment horizontal="left"/>
    </xf>
    <xf numFmtId="0" fontId="34" fillId="0" borderId="0" xfId="0" applyFont="1" applyAlignment="1">
      <alignment horizontal="left"/>
    </xf>
    <xf numFmtId="0" fontId="35" fillId="0" borderId="0" xfId="0" applyFont="1" applyAlignment="1">
      <alignment horizontal="left"/>
    </xf>
    <xf numFmtId="0" fontId="23" fillId="0" borderId="5" xfId="3" applyFont="1" applyBorder="1" applyAlignment="1">
      <alignment horizontal="left"/>
    </xf>
    <xf numFmtId="3" fontId="23" fillId="0" borderId="5" xfId="3" applyNumberFormat="1" applyFont="1" applyBorder="1" applyAlignment="1">
      <alignment horizontal="left" wrapText="1"/>
    </xf>
    <xf numFmtId="0" fontId="23" fillId="0" borderId="5" xfId="3" applyFont="1" applyFill="1" applyBorder="1" applyAlignment="1">
      <alignment horizontal="left" wrapText="1"/>
    </xf>
    <xf numFmtId="0" fontId="23" fillId="0" borderId="5" xfId="3" applyFont="1" applyFill="1" applyBorder="1" applyAlignment="1">
      <alignment horizontal="left"/>
    </xf>
    <xf numFmtId="0" fontId="18" fillId="0" borderId="0" xfId="3" applyFont="1" applyAlignment="1">
      <alignment horizontal="left"/>
    </xf>
    <xf numFmtId="0" fontId="17" fillId="0" borderId="0" xfId="3" applyFont="1" applyAlignment="1">
      <alignment horizontal="left"/>
    </xf>
    <xf numFmtId="0" fontId="22" fillId="0" borderId="5" xfId="12" applyFont="1" applyBorder="1" applyAlignment="1">
      <alignment horizontal="left"/>
    </xf>
    <xf numFmtId="0" fontId="22" fillId="0" borderId="5" xfId="12" applyFont="1" applyFill="1" applyBorder="1" applyAlignment="1">
      <alignment horizontal="left"/>
    </xf>
    <xf numFmtId="0" fontId="8" fillId="3" borderId="1" xfId="3" applyNumberFormat="1" applyFont="1" applyFill="1" applyBorder="1" applyAlignment="1">
      <alignment vertical="top" wrapText="1"/>
    </xf>
    <xf numFmtId="1" fontId="5" fillId="0" borderId="6" xfId="0" applyNumberFormat="1" applyFont="1" applyBorder="1" applyAlignment="1"/>
    <xf numFmtId="167" fontId="5" fillId="0" borderId="6" xfId="5" applyNumberFormat="1" applyFont="1" applyBorder="1" applyAlignment="1"/>
    <xf numFmtId="168" fontId="5" fillId="0" borderId="6" xfId="3" applyNumberFormat="1" applyFont="1" applyBorder="1" applyAlignment="1"/>
    <xf numFmtId="1" fontId="5" fillId="0" borderId="1" xfId="0" applyNumberFormat="1" applyFont="1" applyBorder="1" applyAlignment="1"/>
    <xf numFmtId="167" fontId="5" fillId="0" borderId="1" xfId="5" applyNumberFormat="1" applyFont="1" applyBorder="1" applyAlignment="1"/>
    <xf numFmtId="168" fontId="5" fillId="0" borderId="1" xfId="3" applyNumberFormat="1" applyFont="1" applyBorder="1" applyAlignment="1"/>
    <xf numFmtId="167" fontId="6" fillId="0" borderId="1" xfId="5" applyNumberFormat="1" applyFont="1" applyBorder="1" applyAlignment="1"/>
    <xf numFmtId="168" fontId="6" fillId="0" borderId="1" xfId="3" applyNumberFormat="1" applyFont="1" applyBorder="1" applyAlignment="1"/>
    <xf numFmtId="167" fontId="5" fillId="0" borderId="0" xfId="5" applyNumberFormat="1" applyFont="1" applyBorder="1" applyAlignment="1"/>
    <xf numFmtId="166" fontId="5" fillId="0" borderId="0" xfId="3" applyNumberFormat="1" applyFont="1" applyBorder="1" applyAlignment="1"/>
    <xf numFmtId="0" fontId="5" fillId="7" borderId="0" xfId="3" applyNumberFormat="1" applyFont="1" applyFill="1" applyBorder="1" applyAlignment="1"/>
    <xf numFmtId="3" fontId="5" fillId="7" borderId="0" xfId="3" applyNumberFormat="1" applyFont="1" applyFill="1" applyBorder="1" applyAlignment="1"/>
    <xf numFmtId="167" fontId="5" fillId="7" borderId="0" xfId="5" applyNumberFormat="1" applyFont="1" applyFill="1" applyBorder="1" applyAlignment="1"/>
    <xf numFmtId="166" fontId="5" fillId="7" borderId="0" xfId="3" applyNumberFormat="1" applyFont="1" applyFill="1" applyBorder="1" applyAlignment="1"/>
    <xf numFmtId="166" fontId="5" fillId="0" borderId="1" xfId="3" applyNumberFormat="1" applyFont="1" applyBorder="1" applyAlignment="1"/>
    <xf numFmtId="49" fontId="8" fillId="3" borderId="0" xfId="3" applyNumberFormat="1" applyFont="1" applyFill="1" applyBorder="1" applyAlignment="1">
      <alignment wrapText="1"/>
    </xf>
    <xf numFmtId="172" fontId="5" fillId="0" borderId="6" xfId="7" applyNumberFormat="1" applyFont="1" applyFill="1" applyBorder="1"/>
    <xf numFmtId="172" fontId="5" fillId="0" borderId="12" xfId="7" applyNumberFormat="1" applyFont="1" applyFill="1" applyBorder="1"/>
    <xf numFmtId="3" fontId="5" fillId="0" borderId="12" xfId="3" applyNumberFormat="1" applyFont="1" applyFill="1" applyBorder="1" applyAlignment="1"/>
    <xf numFmtId="174" fontId="6" fillId="0" borderId="29" xfId="3" applyNumberFormat="1" applyFont="1" applyFill="1" applyBorder="1" applyAlignment="1"/>
    <xf numFmtId="181" fontId="14" fillId="0" borderId="14" xfId="8" applyNumberFormat="1" applyFont="1" applyFill="1" applyBorder="1" applyAlignment="1"/>
    <xf numFmtId="3" fontId="5" fillId="0" borderId="38" xfId="0" applyNumberFormat="1" applyFont="1" applyBorder="1"/>
    <xf numFmtId="0" fontId="8" fillId="0" borderId="11" xfId="3" applyNumberFormat="1" applyFont="1" applyFill="1" applyBorder="1" applyAlignment="1"/>
    <xf numFmtId="3" fontId="6" fillId="0" borderId="39" xfId="3" applyNumberFormat="1" applyFont="1" applyFill="1" applyBorder="1" applyAlignment="1"/>
    <xf numFmtId="3" fontId="5" fillId="0" borderId="37" xfId="3" applyNumberFormat="1" applyFont="1" applyBorder="1" applyAlignment="1"/>
    <xf numFmtId="3" fontId="5" fillId="0" borderId="40" xfId="3" applyNumberFormat="1" applyFont="1" applyBorder="1" applyAlignment="1"/>
    <xf numFmtId="0" fontId="8" fillId="0" borderId="35" xfId="3" applyNumberFormat="1" applyFont="1" applyFill="1" applyBorder="1" applyAlignment="1">
      <alignment wrapText="1"/>
    </xf>
    <xf numFmtId="3" fontId="8" fillId="0" borderId="36" xfId="3" applyNumberFormat="1" applyFont="1" applyFill="1" applyBorder="1" applyAlignment="1"/>
    <xf numFmtId="3" fontId="8" fillId="0" borderId="41" xfId="3" applyNumberFormat="1" applyFont="1" applyFill="1" applyBorder="1" applyAlignment="1"/>
    <xf numFmtId="3" fontId="5" fillId="0" borderId="2" xfId="3" applyNumberFormat="1" applyFont="1" applyBorder="1" applyAlignment="1"/>
    <xf numFmtId="0" fontId="54" fillId="2" borderId="43" xfId="14" applyFill="1"/>
    <xf numFmtId="0" fontId="54" fillId="7" borderId="43" xfId="14" applyNumberFormat="1" applyFill="1" applyAlignment="1"/>
    <xf numFmtId="0" fontId="21" fillId="0" borderId="0" xfId="3" applyFont="1" applyFill="1" applyProtection="1"/>
    <xf numFmtId="0" fontId="17" fillId="0" borderId="0" xfId="10" applyFont="1" applyFill="1" applyProtection="1"/>
    <xf numFmtId="0" fontId="17" fillId="6" borderId="0" xfId="3" applyFont="1" applyFill="1" applyProtection="1"/>
    <xf numFmtId="3" fontId="6" fillId="0" borderId="17" xfId="3" applyNumberFormat="1" applyFont="1" applyBorder="1" applyAlignment="1"/>
    <xf numFmtId="165" fontId="6" fillId="0" borderId="17" xfId="3" applyNumberFormat="1" applyFont="1" applyBorder="1" applyAlignment="1"/>
    <xf numFmtId="165" fontId="51" fillId="2" borderId="0" xfId="3" applyNumberFormat="1" applyFont="1" applyFill="1" applyBorder="1" applyAlignment="1">
      <alignment horizontal="right"/>
    </xf>
    <xf numFmtId="179" fontId="4" fillId="0" borderId="6" xfId="3" applyNumberFormat="1" applyFont="1" applyFill="1" applyBorder="1" applyAlignment="1"/>
    <xf numFmtId="165" fontId="5" fillId="0" borderId="6" xfId="3" applyNumberFormat="1" applyFont="1" applyFill="1" applyBorder="1" applyAlignment="1"/>
    <xf numFmtId="165" fontId="5" fillId="0" borderId="1" xfId="3" applyNumberFormat="1" applyFont="1" applyFill="1" applyBorder="1" applyAlignment="1"/>
    <xf numFmtId="165" fontId="6" fillId="0" borderId="1" xfId="3" applyNumberFormat="1" applyFont="1" applyFill="1" applyBorder="1" applyAlignment="1"/>
    <xf numFmtId="179" fontId="50" fillId="0" borderId="0" xfId="3" applyNumberFormat="1" applyFont="1" applyFill="1" applyBorder="1"/>
    <xf numFmtId="0" fontId="12" fillId="0" borderId="0" xfId="0" applyFont="1" applyAlignment="1">
      <alignment vertical="center"/>
    </xf>
    <xf numFmtId="0" fontId="22" fillId="0" borderId="5" xfId="12" applyFont="1" applyFill="1" applyBorder="1" applyAlignment="1">
      <alignment horizontal="left" wrapText="1"/>
    </xf>
    <xf numFmtId="165" fontId="34" fillId="0" borderId="0" xfId="12" applyNumberFormat="1" applyFont="1" applyFill="1"/>
    <xf numFmtId="165" fontId="34" fillId="0" borderId="0" xfId="12" applyNumberFormat="1" applyFont="1"/>
    <xf numFmtId="0" fontId="5" fillId="0" borderId="0" xfId="3" applyFont="1" applyAlignment="1">
      <alignment vertical="center"/>
    </xf>
    <xf numFmtId="165" fontId="5" fillId="0" borderId="0" xfId="3" applyNumberFormat="1" applyFont="1" applyFill="1" applyBorder="1"/>
    <xf numFmtId="3" fontId="5" fillId="0" borderId="46" xfId="3" applyNumberFormat="1" applyFont="1" applyFill="1" applyBorder="1"/>
    <xf numFmtId="3" fontId="6" fillId="0" borderId="54" xfId="3" applyNumberFormat="1" applyFont="1" applyBorder="1" applyAlignment="1"/>
    <xf numFmtId="165" fontId="6" fillId="0" borderId="8" xfId="3" applyNumberFormat="1" applyFont="1" applyFill="1" applyBorder="1"/>
    <xf numFmtId="179" fontId="7" fillId="0" borderId="57" xfId="3" applyNumberFormat="1" applyFont="1" applyBorder="1" applyAlignment="1"/>
    <xf numFmtId="179" fontId="7" fillId="0" borderId="55" xfId="3" applyNumberFormat="1" applyFont="1" applyBorder="1" applyAlignment="1"/>
    <xf numFmtId="0" fontId="7" fillId="0" borderId="48" xfId="4" applyNumberFormat="1" applyFont="1" applyBorder="1" applyAlignment="1"/>
    <xf numFmtId="165" fontId="5" fillId="0" borderId="50" xfId="3" applyNumberFormat="1" applyFont="1" applyBorder="1" applyAlignment="1"/>
    <xf numFmtId="165" fontId="5" fillId="0" borderId="51" xfId="3" applyNumberFormat="1" applyFont="1" applyBorder="1" applyAlignment="1"/>
    <xf numFmtId="0" fontId="7" fillId="0" borderId="48" xfId="3" applyNumberFormat="1" applyFont="1" applyBorder="1" applyAlignment="1"/>
    <xf numFmtId="0" fontId="5" fillId="0" borderId="49" xfId="3" applyNumberFormat="1" applyFont="1" applyBorder="1" applyAlignment="1"/>
    <xf numFmtId="165" fontId="6" fillId="0" borderId="52" xfId="3" applyNumberFormat="1" applyFont="1" applyBorder="1" applyAlignment="1"/>
    <xf numFmtId="0" fontId="6" fillId="0" borderId="1" xfId="3" applyNumberFormat="1" applyFont="1" applyFill="1" applyBorder="1" applyAlignment="1"/>
    <xf numFmtId="165" fontId="49" fillId="0" borderId="0" xfId="3" applyNumberFormat="1" applyFont="1" applyFill="1" applyAlignment="1"/>
    <xf numFmtId="0" fontId="50" fillId="0" borderId="0" xfId="3" applyFont="1" applyFill="1" applyBorder="1" applyAlignment="1"/>
    <xf numFmtId="179" fontId="6" fillId="0" borderId="0" xfId="3" applyNumberFormat="1" applyFont="1" applyFill="1" applyBorder="1"/>
    <xf numFmtId="179" fontId="4" fillId="0" borderId="0" xfId="3" applyNumberFormat="1" applyFont="1" applyFill="1" applyBorder="1" applyAlignment="1"/>
    <xf numFmtId="179" fontId="4" fillId="0" borderId="0" xfId="3" applyNumberFormat="1" applyFont="1" applyBorder="1" applyAlignment="1"/>
    <xf numFmtId="170" fontId="53" fillId="8" borderId="0" xfId="3" applyNumberFormat="1" applyFont="1" applyFill="1" applyBorder="1" applyAlignment="1">
      <alignment horizontal="center"/>
    </xf>
    <xf numFmtId="170" fontId="8" fillId="3" borderId="0" xfId="3" applyNumberFormat="1" applyFont="1" applyFill="1" applyBorder="1" applyAlignment="1">
      <alignment horizontal="left" wrapText="1"/>
    </xf>
    <xf numFmtId="0" fontId="8" fillId="9" borderId="0" xfId="0" applyFont="1" applyFill="1" applyBorder="1" applyAlignment="1">
      <alignment horizontal="left" wrapText="1"/>
    </xf>
    <xf numFmtId="165" fontId="6" fillId="0" borderId="0" xfId="3" applyNumberFormat="1" applyFont="1" applyFill="1" applyAlignment="1"/>
    <xf numFmtId="0" fontId="4" fillId="0" borderId="0" xfId="3" applyFont="1" applyAlignment="1">
      <alignment wrapText="1"/>
    </xf>
    <xf numFmtId="0" fontId="56" fillId="0" borderId="0" xfId="0" applyFont="1"/>
    <xf numFmtId="165" fontId="5" fillId="0" borderId="0" xfId="3" applyNumberFormat="1" applyFont="1" applyFill="1" applyAlignment="1"/>
    <xf numFmtId="3" fontId="5" fillId="0" borderId="46" xfId="3" applyNumberFormat="1" applyFont="1" applyFill="1" applyBorder="1" applyAlignment="1"/>
    <xf numFmtId="165" fontId="6" fillId="0" borderId="9" xfId="3" applyNumberFormat="1" applyFont="1" applyFill="1" applyBorder="1" applyAlignment="1"/>
    <xf numFmtId="0" fontId="8" fillId="3" borderId="1" xfId="0" applyNumberFormat="1" applyFont="1" applyFill="1" applyBorder="1" applyAlignment="1" applyProtection="1"/>
    <xf numFmtId="170" fontId="8" fillId="3" borderId="1" xfId="0" applyNumberFormat="1" applyFont="1" applyFill="1" applyBorder="1" applyAlignment="1" applyProtection="1">
      <alignment horizontal="left" wrapText="1"/>
    </xf>
    <xf numFmtId="0" fontId="55" fillId="4" borderId="44" xfId="0" applyNumberFormat="1" applyFont="1" applyFill="1" applyBorder="1" applyAlignment="1" applyProtection="1">
      <alignment wrapText="1"/>
    </xf>
    <xf numFmtId="170" fontId="8" fillId="10" borderId="53" xfId="0" applyNumberFormat="1" applyFont="1" applyFill="1" applyBorder="1" applyAlignment="1" applyProtection="1">
      <alignment horizontal="left" wrapText="1"/>
    </xf>
    <xf numFmtId="170" fontId="8" fillId="10" borderId="45" xfId="0" applyNumberFormat="1" applyFont="1" applyFill="1" applyBorder="1" applyAlignment="1" applyProtection="1">
      <alignment horizontal="left" wrapText="1"/>
    </xf>
    <xf numFmtId="170" fontId="8" fillId="3" borderId="53" xfId="0" applyNumberFormat="1" applyFont="1" applyFill="1" applyBorder="1" applyAlignment="1" applyProtection="1">
      <alignment horizontal="left" wrapText="1"/>
    </xf>
    <xf numFmtId="170" fontId="8" fillId="3" borderId="45" xfId="0" applyNumberFormat="1" applyFont="1" applyFill="1" applyBorder="1" applyAlignment="1" applyProtection="1">
      <alignment horizontal="left" wrapText="1"/>
    </xf>
    <xf numFmtId="179" fontId="6" fillId="0" borderId="8" xfId="3" applyNumberFormat="1" applyFont="1" applyFill="1" applyBorder="1"/>
    <xf numFmtId="165" fontId="50" fillId="0" borderId="0" xfId="3" applyNumberFormat="1" applyFont="1" applyFill="1" applyBorder="1" applyAlignment="1"/>
    <xf numFmtId="170" fontId="8" fillId="3" borderId="44" xfId="0" applyNumberFormat="1" applyFont="1" applyFill="1" applyBorder="1" applyAlignment="1" applyProtection="1">
      <alignment horizontal="left" wrapText="1"/>
    </xf>
    <xf numFmtId="165" fontId="6" fillId="0" borderId="7" xfId="3" applyNumberFormat="1" applyFont="1" applyFill="1" applyBorder="1" applyAlignment="1"/>
    <xf numFmtId="0" fontId="8" fillId="10" borderId="0" xfId="3" applyNumberFormat="1" applyFont="1" applyFill="1" applyBorder="1" applyAlignment="1"/>
    <xf numFmtId="165" fontId="8" fillId="10" borderId="0" xfId="3" applyNumberFormat="1" applyFont="1" applyFill="1" applyBorder="1" applyAlignment="1">
      <alignment horizontal="right"/>
    </xf>
    <xf numFmtId="165" fontId="8" fillId="10" borderId="0" xfId="3" applyNumberFormat="1" applyFont="1" applyFill="1" applyBorder="1" applyAlignment="1">
      <alignment horizontal="right" wrapText="1"/>
    </xf>
    <xf numFmtId="0" fontId="8" fillId="10" borderId="1" xfId="3" applyNumberFormat="1" applyFont="1" applyFill="1" applyBorder="1" applyAlignment="1"/>
    <xf numFmtId="0" fontId="8" fillId="10" borderId="1" xfId="3" applyNumberFormat="1" applyFont="1" applyFill="1" applyBorder="1" applyAlignment="1">
      <alignment wrapText="1"/>
    </xf>
    <xf numFmtId="0" fontId="8" fillId="10" borderId="3" xfId="3" applyNumberFormat="1" applyFont="1" applyFill="1" applyBorder="1" applyAlignment="1"/>
    <xf numFmtId="3" fontId="8" fillId="4" borderId="0" xfId="3" applyNumberFormat="1" applyFont="1" applyFill="1" applyAlignment="1"/>
    <xf numFmtId="0" fontId="8" fillId="4" borderId="0" xfId="3" applyFont="1" applyFill="1" applyAlignment="1"/>
    <xf numFmtId="0" fontId="16" fillId="4" borderId="0" xfId="3" applyFont="1" applyFill="1" applyBorder="1" applyAlignment="1">
      <alignment wrapText="1"/>
    </xf>
    <xf numFmtId="0" fontId="6" fillId="0" borderId="0" xfId="0" applyFont="1" applyAlignment="1">
      <alignment horizontal="left"/>
    </xf>
    <xf numFmtId="0" fontId="8" fillId="0" borderId="0" xfId="3" applyNumberFormat="1" applyFont="1" applyFill="1" applyBorder="1" applyAlignment="1">
      <alignment horizontal="left" wrapText="1"/>
    </xf>
    <xf numFmtId="0" fontId="8" fillId="3" borderId="35" xfId="3" applyNumberFormat="1" applyFont="1" applyFill="1" applyBorder="1" applyAlignment="1">
      <alignment wrapText="1"/>
    </xf>
    <xf numFmtId="3" fontId="8" fillId="3" borderId="36" xfId="3" applyNumberFormat="1" applyFont="1" applyFill="1" applyBorder="1" applyAlignment="1"/>
    <xf numFmtId="3" fontId="5" fillId="0" borderId="36" xfId="3" applyNumberFormat="1" applyFont="1" applyBorder="1" applyAlignment="1"/>
    <xf numFmtId="3" fontId="5" fillId="0" borderId="59" xfId="3" applyNumberFormat="1" applyFont="1" applyBorder="1" applyAlignment="1"/>
    <xf numFmtId="3" fontId="5" fillId="0" borderId="23" xfId="3" applyNumberFormat="1" applyFont="1" applyBorder="1" applyAlignment="1"/>
    <xf numFmtId="0" fontId="0" fillId="0" borderId="0" xfId="0" applyFill="1"/>
    <xf numFmtId="0" fontId="8" fillId="3" borderId="60" xfId="3" applyNumberFormat="1" applyFont="1" applyFill="1" applyBorder="1" applyAlignment="1"/>
    <xf numFmtId="3" fontId="5" fillId="0" borderId="60" xfId="3" applyNumberFormat="1" applyFont="1" applyBorder="1" applyAlignment="1"/>
    <xf numFmtId="3" fontId="57" fillId="0" borderId="0" xfId="0" applyNumberFormat="1" applyFont="1"/>
    <xf numFmtId="9" fontId="18" fillId="0" borderId="12" xfId="7" applyNumberFormat="1" applyFont="1" applyBorder="1"/>
    <xf numFmtId="9" fontId="18" fillId="0" borderId="0" xfId="8" applyNumberFormat="1" applyFont="1" applyFill="1" applyBorder="1" applyAlignment="1"/>
    <xf numFmtId="0" fontId="8" fillId="3" borderId="2" xfId="3" applyNumberFormat="1" applyFont="1" applyFill="1" applyBorder="1" applyAlignment="1"/>
    <xf numFmtId="0" fontId="4" fillId="0" borderId="2" xfId="3" applyNumberFormat="1" applyFont="1" applyBorder="1" applyAlignment="1"/>
    <xf numFmtId="3" fontId="7" fillId="0" borderId="3" xfId="3" applyNumberFormat="1" applyFont="1" applyBorder="1" applyAlignment="1"/>
    <xf numFmtId="0" fontId="4" fillId="0" borderId="61" xfId="3" applyNumberFormat="1" applyFont="1" applyBorder="1" applyAlignment="1"/>
    <xf numFmtId="0" fontId="6" fillId="0" borderId="62" xfId="3" applyNumberFormat="1" applyFont="1" applyBorder="1" applyAlignment="1"/>
    <xf numFmtId="170" fontId="7" fillId="0" borderId="63" xfId="8" applyNumberFormat="1" applyFont="1" applyBorder="1"/>
    <xf numFmtId="170" fontId="7" fillId="0" borderId="64" xfId="8" applyNumberFormat="1" applyFont="1" applyBorder="1"/>
    <xf numFmtId="3" fontId="50" fillId="0" borderId="0" xfId="3" applyNumberFormat="1" applyFont="1" applyFill="1" applyBorder="1" applyAlignment="1"/>
    <xf numFmtId="0" fontId="8" fillId="10" borderId="0" xfId="3" applyNumberFormat="1" applyFont="1" applyFill="1" applyBorder="1" applyAlignment="1">
      <alignment horizontal="left" vertical="top" wrapText="1"/>
    </xf>
    <xf numFmtId="3" fontId="6" fillId="0" borderId="58" xfId="3" applyNumberFormat="1" applyFont="1" applyFill="1" applyBorder="1" applyAlignment="1"/>
    <xf numFmtId="165" fontId="6" fillId="0" borderId="8" xfId="3" applyNumberFormat="1" applyFont="1" applyFill="1" applyBorder="1" applyAlignment="1"/>
    <xf numFmtId="3" fontId="0" fillId="0" borderId="0" xfId="0" applyNumberFormat="1"/>
    <xf numFmtId="180" fontId="0" fillId="0" borderId="0" xfId="0" applyNumberFormat="1"/>
    <xf numFmtId="0" fontId="58" fillId="0" borderId="0" xfId="2" applyFont="1"/>
    <xf numFmtId="0" fontId="58" fillId="0" borderId="0" xfId="2" applyFont="1" applyAlignment="1">
      <alignment vertical="center"/>
    </xf>
    <xf numFmtId="0" fontId="58" fillId="0" borderId="42" xfId="2" applyFont="1" applyBorder="1"/>
    <xf numFmtId="0" fontId="60" fillId="0" borderId="0" xfId="2" applyFont="1" applyFill="1"/>
    <xf numFmtId="0" fontId="59" fillId="0" borderId="0" xfId="2" applyFont="1"/>
    <xf numFmtId="0" fontId="60" fillId="0" borderId="0" xfId="2" applyFont="1"/>
    <xf numFmtId="0" fontId="8" fillId="3" borderId="44" xfId="0" applyNumberFormat="1" applyFont="1" applyFill="1" applyBorder="1" applyAlignment="1" applyProtection="1">
      <alignment horizontal="left" wrapText="1"/>
    </xf>
    <xf numFmtId="3" fontId="5" fillId="0" borderId="66" xfId="3" applyNumberFormat="1" applyFont="1" applyBorder="1" applyAlignment="1"/>
    <xf numFmtId="3" fontId="5" fillId="0" borderId="65" xfId="3" applyNumberFormat="1" applyFont="1" applyBorder="1" applyAlignment="1"/>
    <xf numFmtId="179" fontId="7" fillId="0" borderId="47" xfId="3" applyNumberFormat="1" applyFont="1" applyBorder="1" applyAlignment="1"/>
    <xf numFmtId="165" fontId="6" fillId="0" borderId="56" xfId="3" applyNumberFormat="1" applyFont="1" applyBorder="1" applyAlignment="1"/>
    <xf numFmtId="0" fontId="34" fillId="0" borderId="0" xfId="0" applyFont="1" applyAlignment="1">
      <alignment horizontal="left" wrapText="1"/>
    </xf>
    <xf numFmtId="0" fontId="35" fillId="0" borderId="0" xfId="0" applyFont="1" applyAlignment="1">
      <alignment horizontal="left" wrapText="1"/>
    </xf>
    <xf numFmtId="0" fontId="5" fillId="0" borderId="0" xfId="3" applyFont="1" applyAlignment="1">
      <alignment horizontal="left" wrapText="1"/>
    </xf>
    <xf numFmtId="0" fontId="6" fillId="0" borderId="0" xfId="0" applyFont="1" applyAlignment="1">
      <alignment horizontal="left" wrapText="1"/>
    </xf>
    <xf numFmtId="0" fontId="0" fillId="0" borderId="0" xfId="0" applyFont="1" applyAlignment="1">
      <alignment horizontal="left" wrapText="1"/>
    </xf>
    <xf numFmtId="0" fontId="1" fillId="0" borderId="0" xfId="0" applyFont="1" applyAlignment="1">
      <alignment horizontal="left" wrapText="1"/>
    </xf>
    <xf numFmtId="0" fontId="5" fillId="0" borderId="0" xfId="11" applyFont="1" applyAlignment="1">
      <alignment horizontal="left" wrapText="1"/>
    </xf>
    <xf numFmtId="0" fontId="5" fillId="0" borderId="0" xfId="0" applyFont="1" applyAlignment="1">
      <alignment horizontal="left" wrapText="1"/>
    </xf>
    <xf numFmtId="0" fontId="17" fillId="0" borderId="0" xfId="0" applyFont="1" applyAlignment="1">
      <alignment horizontal="left" wrapText="1"/>
    </xf>
  </cellXfs>
  <cellStyles count="15">
    <cellStyle name="Erotin 2" xfId="1"/>
    <cellStyle name="Normaali" xfId="0" builtinId="0"/>
    <cellStyle name="Normaali 11" xfId="6"/>
    <cellStyle name="Normaali 13" xfId="12"/>
    <cellStyle name="Normaali 2" xfId="3"/>
    <cellStyle name="Normaali 2 2 2" xfId="10"/>
    <cellStyle name="Normaali 2 3" xfId="13"/>
    <cellStyle name="Normaali 5" xfId="5"/>
    <cellStyle name="Normaali 8" xfId="11"/>
    <cellStyle name="Normaali 9" xfId="4"/>
    <cellStyle name="Otsikko" xfId="2" builtinId="15"/>
    <cellStyle name="Otsikko 2" xfId="14" builtinId="17"/>
    <cellStyle name="Pilkku" xfId="9" builtinId="3"/>
    <cellStyle name="Prosenttia" xfId="8" builtinId="5"/>
    <cellStyle name="Prosenttia 2" xfId="7"/>
  </cellStyles>
  <dxfs count="547">
    <dxf>
      <font>
        <b val="0"/>
        <i val="0"/>
        <strike val="0"/>
        <condense val="0"/>
        <extend val="0"/>
        <outline val="0"/>
        <shadow val="0"/>
        <u val="none"/>
        <vertAlign val="baseline"/>
        <sz val="12"/>
        <color auto="1"/>
        <name val="Arial"/>
        <scheme val="major"/>
      </font>
      <numFmt numFmtId="3" formatCode="#,##0"/>
      <fill>
        <patternFill patternType="none">
          <fgColor indexed="64"/>
          <bgColor indexed="65"/>
        </patternFill>
      </fill>
      <protection locked="1" hidden="0"/>
    </dxf>
    <dxf>
      <font>
        <b val="0"/>
        <i val="0"/>
        <strike val="0"/>
        <condense val="0"/>
        <extend val="0"/>
        <outline val="0"/>
        <shadow val="0"/>
        <u val="none"/>
        <vertAlign val="baseline"/>
        <sz val="12"/>
        <color theme="0"/>
        <name val="Arial"/>
        <scheme val="major"/>
      </font>
    </dxf>
    <dxf>
      <border outline="0">
        <bottom style="thin">
          <color rgb="FF5B9BD5"/>
        </bottom>
      </border>
    </dxf>
    <dxf>
      <font>
        <strike val="0"/>
        <outline val="0"/>
        <shadow val="0"/>
        <u val="none"/>
        <vertAlign val="baseline"/>
        <sz val="12"/>
        <color theme="0"/>
        <name val="Arial"/>
        <scheme val="major"/>
      </font>
    </dxf>
    <dxf>
      <font>
        <b val="0"/>
        <i val="0"/>
        <strike val="0"/>
        <condense val="0"/>
        <extend val="0"/>
        <outline val="0"/>
        <shadow val="0"/>
        <u val="none"/>
        <vertAlign val="baseline"/>
        <sz val="12"/>
        <color auto="1"/>
        <name val="Arial"/>
        <scheme val="major"/>
      </font>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b val="0"/>
        <i val="0"/>
        <strike val="0"/>
        <condense val="0"/>
        <extend val="0"/>
        <outline val="0"/>
        <shadow val="0"/>
        <u val="none"/>
        <vertAlign val="baseline"/>
        <sz val="12"/>
        <color rgb="FF000000"/>
        <name val="Arial"/>
        <scheme val="major"/>
      </font>
      <fill>
        <patternFill patternType="none">
          <fgColor indexed="64"/>
          <bgColor indexed="65"/>
        </patternFill>
      </fill>
      <protection locked="1" hidden="0"/>
    </dxf>
    <dxf>
      <font>
        <strike val="0"/>
        <outline val="0"/>
        <shadow val="0"/>
        <vertAlign val="baseline"/>
        <sz val="12"/>
        <name val="Calibri Light"/>
        <scheme val="none"/>
      </font>
    </dxf>
    <dxf>
      <font>
        <strike val="0"/>
        <outline val="0"/>
        <shadow val="0"/>
        <u val="none"/>
        <vertAlign val="baseline"/>
        <sz val="12"/>
        <color theme="0"/>
        <name val="Arial"/>
        <scheme val="major"/>
      </font>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border outline="0">
        <top style="thin">
          <color rgb="FF5B9BD5"/>
        </top>
      </border>
    </dxf>
    <dxf>
      <font>
        <strike val="0"/>
        <outline val="0"/>
        <shadow val="0"/>
        <vertAlign val="baseline"/>
        <sz val="12"/>
        <name val="Calibri Light"/>
        <scheme val="none"/>
      </font>
      <fill>
        <patternFill patternType="none">
          <fgColor rgb="FF000000"/>
          <bgColor rgb="FFFFFFFF"/>
        </patternFill>
      </fill>
      <protection locked="1" hidden="0"/>
    </dxf>
    <dxf>
      <font>
        <b/>
        <i val="0"/>
        <strike val="0"/>
        <condense val="0"/>
        <extend val="0"/>
        <outline val="0"/>
        <shadow val="0"/>
        <u val="none"/>
        <vertAlign val="baseline"/>
        <sz val="12"/>
        <color theme="0"/>
        <name val="Arial"/>
        <scheme val="major"/>
      </font>
      <fill>
        <patternFill patternType="solid">
          <fgColor theme="4"/>
          <bgColor theme="4"/>
        </patternFill>
      </fill>
      <alignment horizontal="general" vertical="bottom" textRotation="0" wrapText="1" indent="0" justifyLastLine="0" shrinkToFit="0" readingOrder="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b/>
        <i val="0"/>
        <strike val="0"/>
        <condense val="0"/>
        <extend val="0"/>
        <outline val="0"/>
        <shadow val="0"/>
        <u val="none"/>
        <vertAlign val="baseline"/>
        <sz val="12"/>
        <color rgb="FF000000"/>
        <name val="Arial"/>
        <scheme val="major"/>
      </font>
      <fill>
        <patternFill patternType="none">
          <fgColor indexed="64"/>
          <bgColor auto="1"/>
        </patternFill>
      </fill>
      <protection locked="1" hidden="0"/>
    </dxf>
    <dxf>
      <font>
        <strike val="0"/>
        <outline val="0"/>
        <shadow val="0"/>
        <vertAlign val="baseline"/>
        <sz val="12"/>
        <name val="Calibri Light"/>
        <scheme val="none"/>
      </font>
      <fill>
        <patternFill patternType="none">
          <fgColor rgb="FF000000"/>
          <bgColor auto="1"/>
        </patternFill>
      </fill>
      <protection locked="1" hidden="0"/>
    </dxf>
    <dxf>
      <font>
        <b/>
        <i val="0"/>
        <strike val="0"/>
        <condense val="0"/>
        <extend val="0"/>
        <outline val="0"/>
        <shadow val="0"/>
        <u val="none"/>
        <vertAlign val="baseline"/>
        <sz val="12"/>
        <color theme="0"/>
        <name val="Arial"/>
        <scheme val="major"/>
      </font>
      <fill>
        <patternFill patternType="none">
          <fgColor indexed="64"/>
          <bgColor auto="1"/>
        </patternFill>
      </fill>
      <alignment horizontal="general" vertical="bottom" textRotation="0" wrapText="1" indent="0" justifyLastLine="0" shrinkToFit="0" readingOrder="0"/>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b val="0"/>
        <i val="0"/>
        <strike val="0"/>
        <condense val="0"/>
        <extend val="0"/>
        <outline val="0"/>
        <shadow val="0"/>
        <u val="none"/>
        <vertAlign val="baseline"/>
        <sz val="12"/>
        <color rgb="FF000000"/>
        <name val="Arial"/>
        <scheme val="major"/>
      </font>
      <fill>
        <patternFill patternType="none">
          <fgColor indexed="64"/>
          <bgColor indexed="65"/>
        </patternFill>
      </fill>
      <protection locked="1" hidden="0"/>
    </dxf>
    <dxf>
      <font>
        <strike val="0"/>
        <outline val="0"/>
        <shadow val="0"/>
        <vertAlign val="baseline"/>
        <sz val="12"/>
        <name val="Calibri Light"/>
        <scheme val="none"/>
      </font>
      <fill>
        <patternFill patternType="none">
          <fgColor rgb="FF000000"/>
          <bgColor rgb="FFFFFFFF"/>
        </patternFill>
      </fill>
      <protection locked="1" hidden="0"/>
    </dxf>
    <dxf>
      <font>
        <b/>
        <i val="0"/>
        <strike val="0"/>
        <condense val="0"/>
        <extend val="0"/>
        <outline val="0"/>
        <shadow val="0"/>
        <u val="none"/>
        <vertAlign val="baseline"/>
        <sz val="12"/>
        <color theme="0"/>
        <name val="Arial"/>
        <scheme val="major"/>
      </font>
      <fill>
        <patternFill patternType="none">
          <fgColor indexed="64"/>
          <bgColor indexed="65"/>
        </patternFill>
      </fill>
      <protection locked="1" hidden="0"/>
    </dxf>
    <dxf>
      <font>
        <b val="0"/>
        <i val="0"/>
        <strike val="0"/>
        <condense val="0"/>
        <extend val="0"/>
        <outline val="0"/>
        <shadow val="0"/>
        <u val="none"/>
        <vertAlign val="baseline"/>
        <sz val="11"/>
        <color theme="1"/>
        <name val="Arial"/>
        <scheme val="major"/>
      </font>
      <numFmt numFmtId="169" formatCode="0.0000"/>
      <alignment horizontal="general"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right style="medium">
          <color indexed="64"/>
        </right>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theme="1"/>
        <name val="Arial"/>
        <scheme val="major"/>
      </font>
    </dxf>
    <dxf>
      <border outline="0">
        <bottom style="medium">
          <color indexed="64"/>
        </bottom>
      </border>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theme="1"/>
        <name val="Arial"/>
        <scheme val="major"/>
      </font>
      <numFmt numFmtId="169" formatCode="0.0000"/>
      <alignment horizontal="general"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right style="medium">
          <color indexed="64"/>
        </right>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theme="1"/>
        <name val="Arial"/>
        <scheme val="major"/>
      </font>
    </dxf>
    <dxf>
      <border outline="0">
        <bottom style="medium">
          <color indexed="64"/>
        </bottom>
      </border>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theme="1"/>
        <name val="Arial"/>
        <scheme val="major"/>
      </font>
      <numFmt numFmtId="169" formatCode="0.0000"/>
      <alignment horizontal="general"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right style="medium">
          <color indexed="64"/>
        </right>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theme="1"/>
        <name val="Arial"/>
        <scheme val="major"/>
      </font>
    </dxf>
    <dxf>
      <border outline="0">
        <bottom style="medium">
          <color indexed="64"/>
        </bottom>
      </border>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auto="1"/>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auto="1"/>
        </top>
        <bottom/>
      </border>
    </dxf>
    <dxf>
      <font>
        <b val="0"/>
        <i val="0"/>
        <strike val="0"/>
        <condense val="0"/>
        <extend val="0"/>
        <outline val="0"/>
        <shadow val="0"/>
        <u val="none"/>
        <vertAlign val="baseline"/>
        <sz val="11"/>
        <color theme="1"/>
        <name val="Arial"/>
        <scheme val="major"/>
      </font>
      <numFmt numFmtId="166" formatCode="0.00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66" formatCode="0.00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fill>
        <patternFill patternType="solid">
          <fgColor theme="4"/>
          <bgColor theme="4"/>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9" formatCode="0.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9" formatCode="0.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border diagonalUp="0" diagonalDown="0" outline="0">
        <left/>
        <right/>
        <top style="thin">
          <color theme="4"/>
        </top>
        <bottom/>
      </border>
    </dxf>
    <dxf>
      <border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theme="1"/>
        <name val="Arial"/>
        <scheme val="major"/>
      </font>
    </dxf>
    <dxf>
      <font>
        <b/>
        <i val="0"/>
        <strike val="0"/>
        <condense val="0"/>
        <extend val="0"/>
        <outline val="0"/>
        <shadow val="0"/>
        <u val="none"/>
        <vertAlign val="baseline"/>
        <sz val="11"/>
        <color theme="0"/>
        <name val="Arial"/>
        <scheme val="major"/>
      </font>
      <fill>
        <patternFill patternType="solid">
          <fgColor theme="4"/>
          <bgColor theme="4"/>
        </patternFill>
      </fill>
      <alignment horizontal="left"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168" formatCode="#,##0.0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7" formatCode="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2" formatCode="0.00"/>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166" formatCode="0.000"/>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167" formatCode="0.0"/>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major"/>
      </font>
    </dxf>
    <dxf>
      <font>
        <b val="0"/>
        <i val="0"/>
        <strike val="0"/>
        <condense val="0"/>
        <extend val="0"/>
        <outline val="0"/>
        <shadow val="0"/>
        <u val="none"/>
        <vertAlign val="baseline"/>
        <sz val="11"/>
        <color auto="1"/>
        <name val="Arial"/>
        <scheme val="major"/>
      </font>
    </dxf>
    <dxf>
      <font>
        <b val="0"/>
        <i val="0"/>
        <strike val="0"/>
        <condense val="0"/>
        <extend val="0"/>
        <outline val="0"/>
        <shadow val="0"/>
        <u val="none"/>
        <vertAlign val="baseline"/>
        <sz val="11"/>
        <color auto="1"/>
        <name val="Arial"/>
        <scheme val="major"/>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1"/>
        <color theme="0"/>
        <name val="Arial"/>
        <scheme val="maj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style="thin">
          <color indexed="64"/>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style="thin">
          <color indexed="64"/>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border outline="0">
        <left style="thin">
          <color theme="8"/>
        </left>
        <top style="thin">
          <color theme="8"/>
        </top>
        <bottom style="thin">
          <color theme="8"/>
        </bottom>
      </border>
    </dxf>
    <dxf>
      <alignment horizontal="left" vertical="bottom" textRotation="0" indent="0" justifyLastLine="0" shrinkToFit="0" readingOrder="0"/>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border outline="0">
        <left style="thin">
          <color theme="8"/>
        </left>
        <top style="thin">
          <color theme="8"/>
        </top>
        <bottom style="thin">
          <color theme="8"/>
        </bottom>
      </border>
    </dxf>
    <dxf>
      <font>
        <b val="0"/>
        <i val="0"/>
        <strike val="0"/>
        <condense val="0"/>
        <extend val="0"/>
        <outline val="0"/>
        <shadow val="0"/>
        <u val="none"/>
        <vertAlign val="baseline"/>
        <sz val="12"/>
        <color auto="1"/>
        <name val="Arial"/>
        <scheme val="major"/>
      </font>
      <alignment horizontal="general" vertical="bottom" textRotation="0" wrapText="0" indent="0" justifyLastLine="0" shrinkToFit="0" readingOrder="0"/>
    </dxf>
    <dxf>
      <alignment horizontal="left" vertical="bottom" textRotation="0" indent="0" justifyLastLine="0" shrinkToFit="0" readingOrder="0"/>
    </dxf>
    <dxf>
      <font>
        <b/>
        <i val="0"/>
        <strike val="0"/>
        <condense val="0"/>
        <extend val="0"/>
        <outline val="0"/>
        <shadow val="0"/>
        <u val="none"/>
        <vertAlign val="baseline"/>
        <sz val="12"/>
        <color auto="1"/>
        <name val="Arial"/>
        <scheme val="major"/>
      </font>
      <numFmt numFmtId="4" formatCode="#,##0.00"/>
      <fill>
        <patternFill patternType="none">
          <fgColor indexed="64"/>
          <bgColor indexed="65"/>
        </patternFill>
      </fill>
    </dxf>
    <dxf>
      <font>
        <b val="0"/>
        <i val="0"/>
        <strike val="0"/>
        <condense val="0"/>
        <extend val="0"/>
        <outline val="0"/>
        <shadow val="0"/>
        <u val="none"/>
        <vertAlign val="baseline"/>
        <sz val="12"/>
        <color auto="1"/>
        <name val="Arial"/>
        <scheme val="major"/>
      </font>
      <numFmt numFmtId="4" formatCode="#,##0.00"/>
      <fill>
        <patternFill patternType="none">
          <fgColor indexed="64"/>
          <bgColor indexed="65"/>
        </patternFill>
      </fill>
    </dxf>
    <dxf>
      <font>
        <b val="0"/>
        <i val="0"/>
        <strike val="0"/>
        <condense val="0"/>
        <extend val="0"/>
        <outline val="0"/>
        <shadow val="0"/>
        <u val="none"/>
        <vertAlign val="baseline"/>
        <sz val="12"/>
        <color auto="1"/>
        <name val="Arial"/>
        <scheme val="major"/>
      </font>
      <numFmt numFmtId="4" formatCode="#,##0.00"/>
      <fill>
        <patternFill patternType="none">
          <fgColor indexed="64"/>
          <bgColor indexed="65"/>
        </patternFill>
      </fill>
    </dxf>
    <dxf>
      <font>
        <b val="0"/>
        <i val="0"/>
        <strike val="0"/>
        <condense val="0"/>
        <extend val="0"/>
        <outline val="0"/>
        <shadow val="0"/>
        <u val="none"/>
        <vertAlign val="baseline"/>
        <sz val="12"/>
        <color auto="1"/>
        <name val="Arial"/>
        <scheme val="major"/>
      </font>
      <numFmt numFmtId="4" formatCode="#,##0.00"/>
      <fill>
        <patternFill patternType="none">
          <fgColor indexed="64"/>
          <bgColor indexed="65"/>
        </patternFill>
      </fill>
    </dxf>
    <dxf>
      <font>
        <b val="0"/>
        <i val="0"/>
        <strike val="0"/>
        <condense val="0"/>
        <extend val="0"/>
        <outline val="0"/>
        <shadow val="0"/>
        <u val="none"/>
        <vertAlign val="baseline"/>
        <sz val="12"/>
        <color auto="1"/>
        <name val="Arial"/>
        <scheme val="major"/>
      </font>
      <numFmt numFmtId="3" formatCode="#,##0"/>
    </dxf>
    <dxf>
      <font>
        <b val="0"/>
        <i val="0"/>
        <strike val="0"/>
        <condense val="0"/>
        <extend val="0"/>
        <outline val="0"/>
        <shadow val="0"/>
        <u val="none"/>
        <vertAlign val="baseline"/>
        <sz val="12"/>
        <color auto="1"/>
        <name val="Arial"/>
        <scheme val="major"/>
      </font>
    </dxf>
    <dxf>
      <font>
        <b val="0"/>
        <i val="0"/>
        <strike val="0"/>
        <condense val="0"/>
        <extend val="0"/>
        <outline val="0"/>
        <shadow val="0"/>
        <u val="none"/>
        <vertAlign val="baseline"/>
        <sz val="12"/>
        <color theme="1"/>
        <name val="Arial"/>
        <scheme val="major"/>
      </font>
    </dxf>
    <dxf>
      <font>
        <b val="0"/>
        <i val="0"/>
        <strike val="0"/>
        <condense val="0"/>
        <extend val="0"/>
        <outline val="0"/>
        <shadow val="0"/>
        <u val="none"/>
        <vertAlign val="baseline"/>
        <sz val="12"/>
        <color auto="1"/>
        <name val="Arial"/>
        <scheme val="major"/>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2"/>
        <color theme="0"/>
        <name val="Arial"/>
        <scheme val="maj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2"/>
        <color theme="1"/>
        <name val="Arial"/>
        <scheme val="major"/>
      </font>
      <numFmt numFmtId="165" formatCode="#,##0_ ;[Red]\-#,##0\ "/>
    </dxf>
    <dxf>
      <font>
        <b val="0"/>
        <i val="0"/>
        <strike val="0"/>
        <condense val="0"/>
        <extend val="0"/>
        <outline val="0"/>
        <shadow val="0"/>
        <u val="none"/>
        <vertAlign val="baseline"/>
        <sz val="12"/>
        <color theme="1"/>
        <name val="Arial"/>
        <scheme val="major"/>
      </font>
      <numFmt numFmtId="165" formatCode="#,##0_ ;[Red]\-#,##0\ "/>
    </dxf>
    <dxf>
      <font>
        <b val="0"/>
        <i val="0"/>
        <strike val="0"/>
        <condense val="0"/>
        <extend val="0"/>
        <outline val="0"/>
        <shadow val="0"/>
        <u val="none"/>
        <vertAlign val="baseline"/>
        <sz val="12"/>
        <color theme="1"/>
        <name val="Arial"/>
        <scheme val="major"/>
      </font>
      <numFmt numFmtId="165" formatCode="#,##0_ ;[Red]\-#,##0\ "/>
    </dxf>
    <dxf>
      <font>
        <b val="0"/>
        <i val="0"/>
        <strike val="0"/>
        <condense val="0"/>
        <extend val="0"/>
        <outline val="0"/>
        <shadow val="0"/>
        <u val="none"/>
        <vertAlign val="baseline"/>
        <sz val="12"/>
        <color theme="1"/>
        <name val="Arial"/>
        <scheme val="major"/>
      </font>
      <numFmt numFmtId="165" formatCode="#,##0_ ;[Red]\-#,##0\ "/>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165" formatCode="#,##0_ ;[Red]\-#,##0\ "/>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165" formatCode="#,##0_ ;[Red]\-#,##0\ "/>
    </dxf>
    <dxf>
      <font>
        <b val="0"/>
        <i val="0"/>
        <strike val="0"/>
        <condense val="0"/>
        <extend val="0"/>
        <outline val="0"/>
        <shadow val="0"/>
        <u val="none"/>
        <vertAlign val="baseline"/>
        <sz val="12"/>
        <color theme="1"/>
        <name val="Arial"/>
        <scheme val="major"/>
      </font>
      <numFmt numFmtId="165" formatCode="#,##0_ ;[Red]\-#,##0\ "/>
    </dxf>
    <dxf>
      <font>
        <b val="0"/>
        <i val="0"/>
        <strike val="0"/>
        <condense val="0"/>
        <extend val="0"/>
        <outline val="0"/>
        <shadow val="0"/>
        <u val="none"/>
        <vertAlign val="baseline"/>
        <sz val="12"/>
        <color theme="1"/>
        <name val="Arial"/>
        <scheme val="major"/>
      </font>
      <numFmt numFmtId="165" formatCode="#,##0_ ;[Red]\-#,##0\ "/>
    </dxf>
    <dxf>
      <font>
        <b val="0"/>
        <i val="0"/>
        <strike val="0"/>
        <condense val="0"/>
        <extend val="0"/>
        <outline val="0"/>
        <shadow val="0"/>
        <u val="none"/>
        <vertAlign val="baseline"/>
        <sz val="12"/>
        <color theme="1"/>
        <name val="Arial"/>
        <scheme val="major"/>
      </font>
      <numFmt numFmtId="165" formatCode="#,##0_ ;[Red]\-#,##0\ "/>
    </dxf>
    <dxf>
      <font>
        <b val="0"/>
        <i val="0"/>
        <strike val="0"/>
        <condense val="0"/>
        <extend val="0"/>
        <outline val="0"/>
        <shadow val="0"/>
        <u val="none"/>
        <vertAlign val="baseline"/>
        <sz val="12"/>
        <color theme="1"/>
        <name val="Arial"/>
        <scheme val="major"/>
      </font>
      <numFmt numFmtId="165" formatCode="#,##0_ ;[Red]\-#,##0\ "/>
    </dxf>
    <dxf>
      <font>
        <b val="0"/>
        <i val="0"/>
        <strike val="0"/>
        <condense val="0"/>
        <extend val="0"/>
        <outline val="0"/>
        <shadow val="0"/>
        <u val="none"/>
        <vertAlign val="baseline"/>
        <sz val="12"/>
        <color theme="1"/>
        <name val="Arial"/>
        <scheme val="major"/>
      </font>
      <numFmt numFmtId="165" formatCode="#,##0_ ;[Red]\-#,##0\ "/>
    </dxf>
    <dxf>
      <font>
        <b val="0"/>
        <i val="0"/>
        <strike val="0"/>
        <condense val="0"/>
        <extend val="0"/>
        <outline val="0"/>
        <shadow val="0"/>
        <u val="none"/>
        <vertAlign val="baseline"/>
        <sz val="12"/>
        <color theme="1"/>
        <name val="Arial"/>
        <scheme val="major"/>
      </font>
      <numFmt numFmtId="165" formatCode="#,##0_ ;[Red]\-#,##0\ "/>
    </dxf>
    <dxf>
      <font>
        <b val="0"/>
        <i val="0"/>
        <strike val="0"/>
        <condense val="0"/>
        <extend val="0"/>
        <outline val="0"/>
        <shadow val="0"/>
        <u val="none"/>
        <vertAlign val="baseline"/>
        <sz val="12"/>
        <color theme="1"/>
        <name val="Arial"/>
        <scheme val="major"/>
      </font>
      <numFmt numFmtId="165" formatCode="#,##0_ ;[Red]\-#,##0\ "/>
    </dxf>
    <dxf>
      <font>
        <b val="0"/>
        <i val="0"/>
        <strike val="0"/>
        <condense val="0"/>
        <extend val="0"/>
        <outline val="0"/>
        <shadow val="0"/>
        <u val="none"/>
        <vertAlign val="baseline"/>
        <sz val="12"/>
        <color theme="1"/>
        <name val="Arial"/>
        <scheme val="major"/>
      </font>
      <numFmt numFmtId="165" formatCode="#,##0_ ;[Red]\-#,##0\ "/>
    </dxf>
    <dxf>
      <font>
        <b val="0"/>
        <i val="0"/>
        <strike val="0"/>
        <condense val="0"/>
        <extend val="0"/>
        <outline val="0"/>
        <shadow val="0"/>
        <u val="none"/>
        <vertAlign val="baseline"/>
        <sz val="12"/>
        <color theme="1"/>
        <name val="Arial"/>
        <scheme val="major"/>
      </font>
      <numFmt numFmtId="165" formatCode="#,##0_ ;[Red]\-#,##0\ "/>
    </dxf>
    <dxf>
      <font>
        <b val="0"/>
        <i val="0"/>
        <strike val="0"/>
        <condense val="0"/>
        <extend val="0"/>
        <outline val="0"/>
        <shadow val="0"/>
        <u val="none"/>
        <vertAlign val="baseline"/>
        <sz val="12"/>
        <color theme="1"/>
        <name val="Arial"/>
        <scheme val="major"/>
      </font>
    </dxf>
    <dxf>
      <font>
        <b val="0"/>
        <i val="0"/>
        <strike val="0"/>
        <condense val="0"/>
        <extend val="0"/>
        <outline val="0"/>
        <shadow val="0"/>
        <u val="none"/>
        <vertAlign val="baseline"/>
        <sz val="12"/>
        <color theme="1"/>
        <name val="Arial"/>
        <scheme val="major"/>
      </font>
    </dxf>
    <dxf>
      <font>
        <b val="0"/>
        <i val="0"/>
        <strike val="0"/>
        <condense val="0"/>
        <extend val="0"/>
        <outline val="0"/>
        <shadow val="0"/>
        <u val="none"/>
        <vertAlign val="baseline"/>
        <sz val="12"/>
        <color theme="1"/>
        <name val="Arial"/>
        <scheme val="major"/>
      </font>
    </dxf>
    <dxf>
      <border outline="0">
        <bottom style="thin">
          <color indexed="64"/>
        </bottom>
      </border>
    </dxf>
    <dxf>
      <font>
        <b/>
        <i val="0"/>
        <strike val="0"/>
        <condense val="0"/>
        <extend val="0"/>
        <outline val="0"/>
        <shadow val="0"/>
        <u val="none"/>
        <vertAlign val="baseline"/>
        <sz val="12"/>
        <color theme="1"/>
        <name val="Arial"/>
        <scheme val="major"/>
      </font>
      <alignment horizontal="left" vertical="bottom" textRotation="0" wrapText="0" indent="0" justifyLastLine="0" shrinkToFit="0" readingOrder="0"/>
    </dxf>
    <dxf>
      <font>
        <b/>
        <i val="0"/>
        <strike val="0"/>
        <condense val="0"/>
        <extend val="0"/>
        <outline val="0"/>
        <shadow val="0"/>
        <u val="none"/>
        <vertAlign val="baseline"/>
        <sz val="11"/>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major"/>
      </font>
      <numFmt numFmtId="3" formatCode="#,##0"/>
      <fill>
        <patternFill patternType="none">
          <fgColor indexed="64"/>
          <bgColor indexed="65"/>
        </patternFill>
      </fill>
    </dxf>
    <dxf>
      <font>
        <b/>
        <i val="0"/>
        <strike val="0"/>
        <condense val="0"/>
        <extend val="0"/>
        <outline val="0"/>
        <shadow val="0"/>
        <u val="none"/>
        <vertAlign val="baseline"/>
        <sz val="11"/>
        <color theme="1"/>
        <name val="Arial"/>
        <scheme val="major"/>
      </font>
      <fill>
        <patternFill patternType="none">
          <fgColor indexed="64"/>
          <bgColor indexed="65"/>
        </patternFill>
      </fill>
    </dxf>
    <dxf>
      <font>
        <b/>
        <i val="0"/>
        <strike val="0"/>
        <condense val="0"/>
        <extend val="0"/>
        <outline val="0"/>
        <shadow val="0"/>
        <u val="none"/>
        <vertAlign val="baseline"/>
        <sz val="11"/>
        <color theme="1"/>
        <name val="Arial"/>
        <scheme val="major"/>
      </font>
      <fill>
        <patternFill patternType="none">
          <fgColor indexed="64"/>
          <bgColor indexed="65"/>
        </patternFill>
      </fill>
    </dxf>
    <dxf>
      <font>
        <b val="0"/>
        <i val="0"/>
        <strike val="0"/>
        <condense val="0"/>
        <extend val="0"/>
        <outline val="0"/>
        <shadow val="0"/>
        <u val="none"/>
        <vertAlign val="baseline"/>
        <sz val="11"/>
        <color theme="1"/>
        <name val="Arial"/>
        <scheme val="major"/>
      </font>
      <fill>
        <patternFill patternType="none">
          <fgColor indexed="64"/>
          <bgColor indexed="65"/>
        </patternFill>
      </fill>
    </dxf>
    <dxf>
      <font>
        <b/>
        <i val="0"/>
        <strike val="0"/>
        <condense val="0"/>
        <extend val="0"/>
        <outline val="0"/>
        <shadow val="0"/>
        <u val="none"/>
        <vertAlign val="baseline"/>
        <sz val="11"/>
        <color theme="0"/>
        <name val="Arial"/>
        <scheme val="major"/>
      </font>
      <fill>
        <patternFill patternType="none">
          <fgColor indexed="64"/>
          <bgColor indexed="65"/>
        </patternFill>
      </fill>
    </dxf>
    <dxf>
      <font>
        <b val="0"/>
        <i val="0"/>
        <strike val="0"/>
        <condense val="0"/>
        <extend val="0"/>
        <outline val="0"/>
        <shadow val="0"/>
        <u val="none"/>
        <vertAlign val="baseline"/>
        <sz val="11"/>
        <color theme="1"/>
        <name val="Arial"/>
        <scheme val="major"/>
      </font>
      <numFmt numFmtId="2" formatCode="0.00"/>
      <fill>
        <patternFill patternType="none">
          <fgColor indexed="64"/>
          <bgColor indexed="65"/>
        </patternFill>
      </fill>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dxf>
    <dxf>
      <font>
        <b val="0"/>
        <i val="0"/>
        <strike val="0"/>
        <condense val="0"/>
        <extend val="0"/>
        <outline val="0"/>
        <shadow val="0"/>
        <u val="none"/>
        <vertAlign val="baseline"/>
        <sz val="11"/>
        <color theme="1"/>
        <name val="Arial"/>
        <scheme val="major"/>
      </font>
      <fill>
        <patternFill patternType="none">
          <fgColor indexed="64"/>
          <bgColor indexed="65"/>
        </patternFill>
      </fill>
    </dxf>
    <dxf>
      <font>
        <b/>
        <i val="0"/>
        <strike val="0"/>
        <condense val="0"/>
        <extend val="0"/>
        <outline val="0"/>
        <shadow val="0"/>
        <u val="none"/>
        <vertAlign val="baseline"/>
        <sz val="11"/>
        <color theme="1"/>
        <name val="Arial"/>
        <scheme val="major"/>
      </font>
      <fill>
        <patternFill patternType="none">
          <fgColor indexed="64"/>
          <bgColor indexed="65"/>
        </patternFill>
      </fill>
    </dxf>
    <dxf>
      <font>
        <b val="0"/>
        <i val="0"/>
        <strike val="0"/>
        <condense val="0"/>
        <extend val="0"/>
        <outline val="0"/>
        <shadow val="0"/>
        <u val="none"/>
        <vertAlign val="baseline"/>
        <sz val="11"/>
        <color theme="1"/>
        <name val="Arial"/>
        <scheme val="major"/>
      </font>
      <fill>
        <patternFill patternType="none">
          <fgColor indexed="64"/>
          <bgColor indexed="65"/>
        </patternFill>
      </fill>
    </dxf>
    <dxf>
      <font>
        <strike val="0"/>
        <outline val="0"/>
        <shadow val="0"/>
        <u val="none"/>
        <vertAlign val="baseline"/>
        <sz val="11"/>
        <name val="Arial"/>
        <scheme val="major"/>
      </font>
    </dxf>
    <dxf>
      <border outline="0">
        <bottom style="thin">
          <color indexed="64"/>
        </bottom>
      </border>
    </dxf>
    <dxf>
      <font>
        <b/>
        <i val="0"/>
        <strike val="0"/>
        <condense val="0"/>
        <extend val="0"/>
        <outline val="0"/>
        <shadow val="0"/>
        <u val="none"/>
        <vertAlign val="baseline"/>
        <sz val="11"/>
        <color theme="0"/>
        <name val="Arial"/>
        <scheme val="major"/>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1"/>
        <name val="Arial"/>
        <scheme val="major"/>
      </font>
    </dxf>
    <dxf>
      <font>
        <strike val="0"/>
        <outline val="0"/>
        <shadow val="0"/>
        <u val="none"/>
        <vertAlign val="baseline"/>
        <sz val="11"/>
        <name val="Arial"/>
        <scheme val="major"/>
      </font>
    </dxf>
    <dxf>
      <font>
        <strike val="0"/>
        <outline val="0"/>
        <shadow val="0"/>
        <u val="none"/>
        <vertAlign val="baseline"/>
        <sz val="11"/>
        <name val="Arial"/>
        <scheme val="major"/>
      </font>
    </dxf>
    <dxf>
      <font>
        <strike val="0"/>
        <outline val="0"/>
        <shadow val="0"/>
        <u val="none"/>
        <vertAlign val="baseline"/>
        <sz val="11"/>
        <name val="Arial"/>
        <scheme val="major"/>
      </font>
    </dxf>
    <dxf>
      <font>
        <strike val="0"/>
        <outline val="0"/>
        <shadow val="0"/>
        <u val="none"/>
        <vertAlign val="baseline"/>
        <sz val="11"/>
        <name val="Arial"/>
        <scheme val="major"/>
      </font>
    </dxf>
    <dxf>
      <font>
        <strike val="0"/>
        <outline val="0"/>
        <shadow val="0"/>
        <u val="none"/>
        <vertAlign val="baseline"/>
        <sz val="11"/>
        <name val="Arial"/>
        <scheme val="major"/>
      </font>
      <numFmt numFmtId="0" formatCode="General"/>
    </dxf>
    <dxf>
      <font>
        <b/>
        <i val="0"/>
        <strike val="0"/>
        <condense val="0"/>
        <extend val="0"/>
        <outline val="0"/>
        <shadow val="0"/>
        <u val="none"/>
        <vertAlign val="baseline"/>
        <sz val="11"/>
        <color theme="0"/>
        <name val="Arial"/>
        <scheme val="major"/>
      </font>
      <numFmt numFmtId="0" formatCode="General"/>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border outline="0">
        <left style="thin">
          <color theme="8"/>
        </left>
        <right style="thin">
          <color theme="8"/>
        </right>
        <top style="thin">
          <color theme="8"/>
        </top>
        <bottom style="thin">
          <color theme="8"/>
        </bottom>
      </border>
    </dxf>
    <dxf>
      <font>
        <b/>
        <i val="0"/>
        <strike val="0"/>
        <condense val="0"/>
        <extend val="0"/>
        <outline val="0"/>
        <shadow val="0"/>
        <u val="none"/>
        <vertAlign val="baseline"/>
        <sz val="11"/>
        <color theme="0"/>
        <name val="Arial"/>
        <scheme val="major"/>
      </font>
      <alignment horizontal="general" vertical="bottom" textRotation="0" wrapText="0" indent="0" justifyLastLine="0" shrinkToFit="0" readingOrder="0"/>
    </dxf>
    <dxf>
      <font>
        <strike val="0"/>
        <outline val="0"/>
        <shadow val="0"/>
        <u val="none"/>
        <vertAlign val="baseline"/>
        <sz val="11"/>
        <color theme="0"/>
        <name val="Arial"/>
        <scheme val="major"/>
      </font>
    </dxf>
    <dxf>
      <font>
        <strike val="0"/>
        <outline val="0"/>
        <shadow val="0"/>
        <u val="none"/>
        <vertAlign val="baseline"/>
        <sz val="11"/>
        <color theme="0"/>
        <name val="Arial"/>
        <scheme val="major"/>
      </font>
      <fill>
        <patternFill patternType="none">
          <fgColor indexed="64"/>
          <bgColor auto="1"/>
        </patternFill>
      </fill>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border outline="0">
        <left style="thin">
          <color theme="8"/>
        </left>
        <right style="thin">
          <color theme="8"/>
        </right>
        <top style="thin">
          <color theme="8"/>
        </top>
        <bottom style="thin">
          <color theme="8"/>
        </bottom>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auto="1"/>
        </top>
        <bottom/>
      </border>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theme="4"/>
        </left>
        <right style="thin">
          <color theme="8"/>
        </right>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indexed="64"/>
          <bgColor theme="8"/>
        </patternFill>
      </fill>
      <alignment horizontal="left"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style="thin">
          <color theme="9"/>
        </left>
        <right/>
        <top style="thin">
          <color theme="8"/>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style="thin">
          <color theme="4"/>
        </left>
        <right/>
        <top style="thin">
          <color theme="9"/>
        </top>
        <bottom/>
        <vertical/>
        <horizontal/>
      </border>
    </dxf>
    <dxf>
      <border outline="0">
        <right style="thin">
          <color theme="8"/>
        </right>
      </border>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border outline="0">
        <left style="thin">
          <color theme="8"/>
        </left>
        <right style="thin">
          <color theme="8"/>
        </right>
        <top style="thin">
          <color theme="8"/>
        </top>
        <bottom style="thin">
          <color theme="8"/>
        </bottom>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auto="1"/>
        </top>
        <bottom/>
      </border>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theme="4"/>
        </left>
        <right style="thin">
          <color theme="8"/>
        </right>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indexed="64"/>
          <bgColor theme="8"/>
        </patternFill>
      </fill>
      <alignment horizontal="left" vertical="bottom" textRotation="0" wrapText="1" indent="0" justifyLastLine="0" shrinkToFit="0" readingOrder="0"/>
    </dxf>
    <dxf>
      <font>
        <b val="0"/>
        <i val="0"/>
        <strike val="0"/>
        <condense val="0"/>
        <extend val="0"/>
        <outline val="0"/>
        <shadow val="0"/>
        <u val="none"/>
        <vertAlign val="baseline"/>
        <sz val="10"/>
        <color auto="1"/>
        <name val="Arial"/>
        <scheme val="major"/>
      </font>
      <numFmt numFmtId="3" formatCode="#,##0"/>
    </dxf>
    <dxf>
      <font>
        <b val="0"/>
        <i val="0"/>
        <strike val="0"/>
        <condense val="0"/>
        <extend val="0"/>
        <outline val="0"/>
        <shadow val="0"/>
        <u val="none"/>
        <vertAlign val="baseline"/>
        <sz val="10"/>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theme="1"/>
        <name val="Arial"/>
        <scheme val="major"/>
      </font>
      <numFmt numFmtId="0" formatCode="General"/>
      <alignment horizontal="general" vertical="bottom" textRotation="0" wrapText="0" indent="0" justifyLastLine="0" shrinkToFit="0" readingOrder="0"/>
      <border diagonalUp="0" diagonalDown="0" outline="0">
        <left style="thin">
          <color theme="8"/>
        </left>
        <right/>
        <top style="thin">
          <color theme="8"/>
        </top>
        <bottom/>
      </border>
    </dxf>
    <dxf>
      <font>
        <strike val="0"/>
        <outline val="0"/>
        <shadow val="0"/>
        <vertAlign val="baseline"/>
        <sz val="10"/>
        <name val="Arial"/>
        <scheme val="major"/>
      </font>
    </dxf>
    <dxf>
      <font>
        <b/>
        <i val="0"/>
        <strike val="0"/>
        <condense val="0"/>
        <extend val="0"/>
        <outline val="0"/>
        <shadow val="0"/>
        <u val="none"/>
        <vertAlign val="baseline"/>
        <sz val="10"/>
        <color theme="0"/>
        <name val="Arial"/>
        <scheme val="major"/>
      </font>
      <fill>
        <patternFill patternType="solid">
          <fgColor indexed="64"/>
          <bgColor theme="8"/>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major"/>
      </font>
      <numFmt numFmtId="1" formatCode="0"/>
    </dxf>
    <dxf>
      <font>
        <b val="0"/>
        <i val="0"/>
        <strike val="0"/>
        <condense val="0"/>
        <extend val="0"/>
        <outline val="0"/>
        <shadow val="0"/>
        <u val="none"/>
        <vertAlign val="baseline"/>
        <sz val="10"/>
        <color auto="1"/>
        <name val="Arial"/>
        <scheme val="major"/>
      </font>
      <numFmt numFmtId="176" formatCode="0.000000"/>
    </dxf>
    <dxf>
      <font>
        <b val="0"/>
        <i val="0"/>
        <strike val="0"/>
        <condense val="0"/>
        <extend val="0"/>
        <outline val="0"/>
        <shadow val="0"/>
        <u val="none"/>
        <vertAlign val="baseline"/>
        <sz val="10"/>
        <color auto="1"/>
        <name val="Arial"/>
        <scheme val="major"/>
      </font>
      <numFmt numFmtId="1" formatCode="0"/>
    </dxf>
    <dxf>
      <font>
        <b val="0"/>
        <i val="0"/>
        <strike val="0"/>
        <condense val="0"/>
        <extend val="0"/>
        <outline val="0"/>
        <shadow val="0"/>
        <u val="none"/>
        <vertAlign val="baseline"/>
        <sz val="10"/>
        <color auto="1"/>
        <name val="Arial"/>
        <scheme val="major"/>
      </font>
      <numFmt numFmtId="1" formatCode="0"/>
      <fill>
        <patternFill patternType="none">
          <fgColor indexed="64"/>
          <bgColor auto="1"/>
        </patternFill>
      </fill>
    </dxf>
    <dxf>
      <font>
        <b val="0"/>
        <i val="0"/>
        <strike val="0"/>
        <condense val="0"/>
        <extend val="0"/>
        <outline val="0"/>
        <shadow val="0"/>
        <u val="none"/>
        <vertAlign val="baseline"/>
        <sz val="10"/>
        <color auto="1"/>
        <name val="Arial"/>
        <scheme val="major"/>
      </font>
      <numFmt numFmtId="1" formatCode="0"/>
      <fill>
        <patternFill patternType="none">
          <fgColor indexed="64"/>
          <bgColor auto="1"/>
        </patternFill>
      </fill>
    </dxf>
    <dxf>
      <font>
        <b val="0"/>
        <i val="0"/>
        <strike val="0"/>
        <condense val="0"/>
        <extend val="0"/>
        <outline val="0"/>
        <shadow val="0"/>
        <u val="none"/>
        <vertAlign val="baseline"/>
        <sz val="10"/>
        <color theme="1"/>
        <name val="Arial"/>
        <scheme val="major"/>
      </font>
      <numFmt numFmtId="165" formatCode="#,##0_ ;[Red]\-#,##0\ "/>
      <alignment horizontal="right" vertical="bottom" textRotation="0" wrapText="0" indent="0" justifyLastLine="0" shrinkToFit="0" readingOrder="0"/>
    </dxf>
    <dxf>
      <font>
        <b val="0"/>
        <i val="0"/>
        <strike val="0"/>
        <condense val="0"/>
        <extend val="0"/>
        <outline val="0"/>
        <shadow val="0"/>
        <u val="none"/>
        <vertAlign val="baseline"/>
        <sz val="10"/>
        <color theme="1"/>
        <name val="Arial"/>
        <scheme val="major"/>
      </font>
      <numFmt numFmtId="165" formatCode="#,##0_ ;[Red]\-#,##0\ "/>
      <alignment horizontal="right" vertical="bottom" textRotation="0" wrapText="0" indent="0" justifyLastLine="0" shrinkToFit="0" readingOrder="0"/>
    </dxf>
    <dxf>
      <font>
        <b val="0"/>
        <i val="0"/>
        <strike val="0"/>
        <condense val="0"/>
        <extend val="0"/>
        <outline val="0"/>
        <shadow val="0"/>
        <u val="none"/>
        <vertAlign val="baseline"/>
        <sz val="10"/>
        <color theme="1"/>
        <name val="Arial"/>
        <scheme val="major"/>
      </font>
      <numFmt numFmtId="165" formatCode="#,##0_ ;[Red]\-#,##0\ "/>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major"/>
      </font>
    </dxf>
    <dxf>
      <font>
        <b/>
        <i val="0"/>
        <strike val="0"/>
        <condense val="0"/>
        <extend val="0"/>
        <outline val="0"/>
        <shadow val="0"/>
        <u val="none"/>
        <vertAlign val="baseline"/>
        <sz val="10"/>
        <color theme="0"/>
        <name val="Arial"/>
        <scheme val="major"/>
      </font>
      <fill>
        <patternFill patternType="solid">
          <fgColor indexed="64"/>
          <bgColor theme="8"/>
        </patternFill>
      </fill>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style="thin">
          <color theme="4"/>
        </right>
        <top style="thin">
          <color theme="4"/>
        </top>
        <bottom/>
      </border>
    </dxf>
    <dxf>
      <font>
        <b val="0"/>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outline="0">
        <left style="thin">
          <color theme="8"/>
        </left>
        <right/>
        <top style="thin">
          <color theme="8"/>
        </top>
        <bottom/>
      </border>
    </dxf>
    <dxf>
      <border outline="0">
        <top style="thin">
          <color theme="4"/>
        </top>
      </border>
    </dxf>
    <dxf>
      <font>
        <strike val="0"/>
        <outline val="0"/>
        <shadow val="0"/>
        <vertAlign val="baseline"/>
        <sz val="11"/>
        <name val="Arial"/>
        <scheme val="major"/>
      </font>
      <numFmt numFmtId="0" formatCode="General"/>
    </dxf>
    <dxf>
      <font>
        <b/>
        <i val="0"/>
        <strike val="0"/>
        <condense val="0"/>
        <extend val="0"/>
        <outline val="0"/>
        <shadow val="0"/>
        <u val="none"/>
        <vertAlign val="baseline"/>
        <sz val="11"/>
        <color theme="0"/>
        <name val="Arial"/>
        <scheme val="major"/>
      </font>
      <numFmt numFmtId="0" formatCode="General"/>
      <fill>
        <patternFill patternType="solid">
          <fgColor indexed="64"/>
          <bgColor theme="8"/>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1"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76" formatCode="0.00000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5" formatCode="#,##0_ ;[Red]\-#,##0\ "/>
      <alignment horizontal="right"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5" formatCode="#,##0_ ;[Red]\-#,##0\ "/>
      <alignment horizontal="right"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5" formatCode="#,##0_ ;[Red]\-#,##0\ "/>
      <alignment horizontal="right" vertical="bottom" textRotation="0" wrapText="0" indent="0" justifyLastLine="0" shrinkToFit="0" readingOrder="0"/>
      <border diagonalUp="0" diagonalDown="0" outline="0">
        <left/>
        <right/>
        <top style="thin">
          <color theme="4"/>
        </top>
        <bottom/>
      </border>
    </dxf>
    <dxf>
      <border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indexed="64"/>
          <bgColor theme="8"/>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Arial"/>
        <scheme val="major"/>
      </font>
      <numFmt numFmtId="179" formatCode="0_ ;[Red]\-0\ "/>
      <alignment horizontal="general" vertical="bottom"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Arial"/>
        <scheme val="major"/>
      </font>
      <numFmt numFmtId="165" formatCode="#,##0_ ;[Red]\-#,##0\ "/>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style="medium">
          <color indexed="64"/>
        </left>
        <right/>
        <top/>
        <bottom/>
        <vertical/>
        <horizontal/>
      </border>
    </dxf>
    <dxf>
      <font>
        <b/>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alignment horizontal="general" vertical="bottom"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left style="medium">
          <color indexed="64"/>
        </left>
        <right/>
        <top/>
        <bottom/>
        <vertical/>
        <horizontal/>
      </border>
    </dxf>
    <dxf>
      <font>
        <b/>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alignment horizontal="general" vertical="bottom"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auto="1"/>
        <name val="Arial"/>
        <scheme val="major"/>
      </font>
      <numFmt numFmtId="179" formatCode="0_ ;[Red]\-0\ "/>
      <fill>
        <patternFill patternType="none">
          <fgColor indexed="64"/>
          <bgColor indexed="65"/>
        </patternFill>
      </fill>
      <border diagonalUp="0" diagonalDown="0" outline="0">
        <left/>
        <right style="medium">
          <color indexed="64"/>
        </right>
        <top/>
        <bottom/>
      </border>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border diagonalUp="0" diagonalDown="0">
        <left style="medium">
          <color indexed="64"/>
        </left>
        <right/>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170" formatCode="0.000\ %"/>
      <fill>
        <patternFill patternType="solid">
          <fgColor theme="4"/>
          <bgColor theme="4"/>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Arial"/>
        <scheme val="major"/>
      </font>
      <numFmt numFmtId="179" formatCode="0_ ;[Red]\-0\ "/>
      <fill>
        <patternFill patternType="none">
          <fgColor indexed="64"/>
          <bgColor indexed="65"/>
        </patternFill>
      </fill>
    </dxf>
    <dxf>
      <font>
        <b val="0"/>
        <i val="0"/>
        <strike val="0"/>
        <condense val="0"/>
        <extend val="0"/>
        <outline val="0"/>
        <shadow val="0"/>
        <u val="none"/>
        <vertAlign val="baseline"/>
        <sz val="11"/>
        <color theme="1"/>
        <name val="Arial"/>
        <scheme val="major"/>
      </font>
      <numFmt numFmtId="179" formatCode="0_ ;[Red]\-0\ "/>
      <fill>
        <patternFill patternType="none">
          <fgColor indexed="64"/>
          <bgColor indexed="65"/>
        </patternFill>
      </fill>
    </dxf>
    <dxf>
      <font>
        <b val="0"/>
        <i val="0"/>
        <strike val="0"/>
        <condense val="0"/>
        <extend val="0"/>
        <outline val="0"/>
        <shadow val="0"/>
        <u val="none"/>
        <vertAlign val="baseline"/>
        <sz val="11"/>
        <color theme="1"/>
        <name val="Arial"/>
        <scheme val="major"/>
      </font>
      <numFmt numFmtId="179" formatCode="0_ ;[Red]\-0\ "/>
      <alignment horizontal="general" vertical="bottom" textRotation="0" wrapText="0" indent="0" justifyLastLine="0" shrinkToFit="0" readingOrder="0"/>
      <border diagonalUp="0" diagonalDown="0" outline="0">
        <left/>
        <right style="thin">
          <color theme="4"/>
        </right>
        <top style="thin">
          <color theme="4"/>
        </top>
        <bottom/>
      </border>
    </dxf>
    <dxf>
      <font>
        <b val="0"/>
        <i val="0"/>
        <strike val="0"/>
        <condense val="0"/>
        <extend val="0"/>
        <outline val="0"/>
        <shadow val="0"/>
        <u val="none"/>
        <vertAlign val="baseline"/>
        <sz val="11"/>
        <color theme="1"/>
        <name val="Arial"/>
        <scheme val="major"/>
      </font>
      <numFmt numFmtId="179" formatCode="0_ ;[Red]\-0\ "/>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79" formatCode="0_ ;[Red]\-0\ "/>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79" formatCode="0_ ;[Red]\-0\ "/>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79" formatCode="0_ ;[Red]\-0\ "/>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rgb="FF006475"/>
        </left>
      </border>
    </dxf>
    <dxf>
      <font>
        <strike val="0"/>
        <outline val="0"/>
        <shadow val="0"/>
        <u val="none"/>
        <vertAlign val="baseline"/>
        <sz val="11"/>
        <name val="Arial"/>
        <scheme val="none"/>
      </font>
      <numFmt numFmtId="0" formatCode="General"/>
    </dxf>
    <dxf>
      <font>
        <b/>
        <i val="0"/>
        <strike val="0"/>
        <condense val="0"/>
        <extend val="0"/>
        <outline val="0"/>
        <shadow val="0"/>
        <u val="none"/>
        <vertAlign val="baseline"/>
        <sz val="11"/>
        <color theme="0"/>
        <name val="Arial"/>
        <scheme val="major"/>
      </font>
      <numFmt numFmtId="0" formatCode="General"/>
      <fill>
        <patternFill patternType="solid">
          <fgColor theme="4"/>
          <bgColor theme="8"/>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165" formatCode="#,##0_ ;[Red]\-#,##0\ "/>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5" formatCode="#,##0_ ;[Red]\-#,##0\ "/>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5" formatCode="#,##0_ ;[Red]\-#,##0\ "/>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5" formatCode="#,##0_ ;[Red]\-#,##0\ "/>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5" formatCode="#,##0_ ;[Red]\-#,##0\ "/>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5" formatCode="#,##0_ ;[Red]\-#,##0\ "/>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65" formatCode="#,##0_ ;[Red]\-#,##0\ "/>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165" formatCode="#,##0_ ;[Red]\-#,##0\ "/>
      <fill>
        <patternFill patternType="solid">
          <fgColor theme="4"/>
          <bgColor theme="4"/>
        </patternFill>
      </fill>
      <alignment horizontal="right" vertical="bottom" textRotation="0" wrapText="1" indent="0" justifyLastLine="0" shrinkToFit="0" readingOrder="0"/>
    </dxf>
    <dxf>
      <font>
        <b/>
        <i val="0"/>
        <strike val="0"/>
        <condense val="0"/>
        <extend val="0"/>
        <outline val="0"/>
        <shadow val="0"/>
        <u val="none"/>
        <vertAlign val="baseline"/>
        <sz val="11"/>
        <color auto="1"/>
        <name val="Arial Narrow"/>
        <scheme val="major"/>
      </font>
      <numFmt numFmtId="178"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ck">
          <color rgb="FFFFC000"/>
        </right>
      </border>
    </dxf>
    <dxf>
      <font>
        <b val="0"/>
        <i val="0"/>
        <strike val="0"/>
        <condense val="0"/>
        <extend val="0"/>
        <outline val="0"/>
        <shadow val="0"/>
        <u val="none"/>
        <vertAlign val="baseline"/>
        <sz val="11"/>
        <color theme="1"/>
        <name val="Arial"/>
        <scheme val="major"/>
      </font>
      <numFmt numFmtId="179" formatCode="0_ ;[Red]\-0\ "/>
      <fill>
        <patternFill patternType="none">
          <fgColor indexed="64"/>
          <bgColor indexed="65"/>
        </patternFill>
      </fill>
    </dxf>
    <dxf>
      <font>
        <b val="0"/>
        <i val="0"/>
        <strike val="0"/>
        <condense val="0"/>
        <extend val="0"/>
        <outline val="0"/>
        <shadow val="0"/>
        <u val="none"/>
        <vertAlign val="baseline"/>
        <sz val="11"/>
        <color theme="1"/>
        <name val="Arial"/>
        <scheme val="major"/>
      </font>
      <numFmt numFmtId="179" formatCode="0_ ;[Red]\-0\ "/>
      <fill>
        <patternFill patternType="none">
          <fgColor indexed="64"/>
          <bgColor indexed="65"/>
        </patternFill>
      </fill>
    </dxf>
    <dxf>
      <font>
        <b val="0"/>
        <i val="0"/>
        <strike val="0"/>
        <condense val="0"/>
        <extend val="0"/>
        <outline val="0"/>
        <shadow val="0"/>
        <u val="none"/>
        <vertAlign val="baseline"/>
        <sz val="11"/>
        <color theme="1"/>
        <name val="Arial"/>
        <scheme val="major"/>
      </font>
      <numFmt numFmtId="179" formatCode="0_ ;[Red]\-0\ "/>
      <alignment horizontal="general" vertical="bottom" textRotation="0" wrapText="0" indent="0" justifyLastLine="0" shrinkToFit="0" readingOrder="0"/>
      <border diagonalUp="0" diagonalDown="0" outline="0">
        <left/>
        <right style="thin">
          <color theme="4"/>
        </right>
        <top style="thin">
          <color theme="4"/>
        </top>
        <bottom/>
      </border>
    </dxf>
    <dxf>
      <font>
        <b val="0"/>
        <i val="0"/>
        <strike val="0"/>
        <condense val="0"/>
        <extend val="0"/>
        <outline val="0"/>
        <shadow val="0"/>
        <u val="none"/>
        <vertAlign val="baseline"/>
        <sz val="11"/>
        <color theme="1"/>
        <name val="Arial"/>
        <scheme val="major"/>
      </font>
      <numFmt numFmtId="179" formatCode="0_ ;[Red]\-0\ "/>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79" formatCode="0_ ;[Red]\-0\ "/>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79" formatCode="0_ ;[Red]\-0\ "/>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79" formatCode="0_ ;[Red]\-0\ "/>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theme="4"/>
        </left>
      </border>
    </dxf>
    <dxf>
      <font>
        <strike val="0"/>
        <outline val="0"/>
        <shadow val="0"/>
        <u val="none"/>
        <vertAlign val="baseline"/>
        <sz val="11"/>
        <name val="Arial"/>
        <scheme val="major"/>
      </font>
      <numFmt numFmtId="0" formatCode="General"/>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general" vertical="bottom" textRotation="0" wrapText="0" indent="0" justifyLastLine="0" shrinkToFit="0" readingOrder="0"/>
    </dxf>
  </dxfs>
  <tableStyles count="4" defaultTableStyle="TableStyleMedium2" defaultPivotStyle="PivotStyleLight16">
    <tableStyle name="Pivot-taulukkotyyli 1" table="0" count="0"/>
    <tableStyle name="Taulukkotyyli 1" pivot="0" count="0"/>
    <tableStyle name="Taulukkotyyli 2" pivot="0" count="0"/>
    <tableStyle name="Taulukkotyyli 3" pivot="0" count="0"/>
  </tableStyles>
  <colors>
    <mruColors>
      <color rgb="FF83918F"/>
      <color rgb="FF9DA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id="36" name="Taulukko44" displayName="Taulukko44" ref="A117:J142" totalsRowShown="0" headerRowDxfId="546" dataDxfId="545" tableBorderDxfId="544" headerRowCellStyle="Normaali 2">
  <tableColumns count="10">
    <tableColumn id="1" name="Hyvinvointialuekoodi" dataDxfId="543" dataCellStyle="Normaali 2"/>
    <tableColumn id="2" name="Hyvinvointialue" dataDxfId="542" dataCellStyle="Normaali 2"/>
    <tableColumn id="3" name="Vuosi" dataDxfId="541" dataCellStyle="Normaali 2"/>
    <tableColumn id="4" name="2023" dataDxfId="540" dataCellStyle="Normaali 2"/>
    <tableColumn id="5" name="2024" dataDxfId="539" dataCellStyle="Normaali 2"/>
    <tableColumn id="6" name="2025" dataDxfId="538" dataCellStyle="Normaali 2"/>
    <tableColumn id="7" name="2026" dataDxfId="537" dataCellStyle="Normaali 2"/>
    <tableColumn id="8" name="2027" dataDxfId="536" dataCellStyle="Normaali 2"/>
    <tableColumn id="9" name="2 028" dataDxfId="535" dataCellStyle="Normaali 2"/>
    <tableColumn id="10" name="2029" dataDxfId="534" dataCellStyle="Normaali 2"/>
  </tableColumns>
  <tableStyleInfo name="TableStyleLight9" showFirstColumn="0" showLastColumn="0" showRowStripes="1" showColumnStripes="0"/>
</table>
</file>

<file path=xl/tables/table10.xml><?xml version="1.0" encoding="utf-8"?>
<table xmlns="http://schemas.openxmlformats.org/spreadsheetml/2006/main" id="4" name="Taulukko115" displayName="Taulukko115" ref="A19:L42" totalsRowShown="0" headerRowDxfId="449" dataDxfId="448" tableBorderDxfId="447" headerRowCellStyle="Normaali 2" dataCellStyle="Normaali 2">
  <autoFilter ref="A19:L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Hyvinvointialuekoodi" dataDxfId="446" dataCellStyle="Normaali 2"/>
    <tableColumn id="2" name="Hyvinvointialue" dataDxfId="445" dataCellStyle="Normaali 2"/>
    <tableColumn id="3" name="Asukasluku" dataDxfId="444" dataCellStyle="Normaali 2">
      <calculatedColumnFormula>Määräytymistekijät!C5</calculatedColumnFormula>
    </tableColumn>
    <tableColumn id="4" name="Terveydenhuollon palvelutarvekerroin" dataDxfId="443" dataCellStyle="Normaali 2">
      <calculatedColumnFormula>Tarvekertoimet!O5</calculatedColumnFormula>
    </tableColumn>
    <tableColumn id="5" name="Vanhustenhuollon palvelutarvekerroin" dataDxfId="442" dataCellStyle="Normaali 2">
      <calculatedColumnFormula>Tarvekertoimet!P5</calculatedColumnFormula>
    </tableColumn>
    <tableColumn id="6" name="Sosiaalihuollon palvelutarvekerroin" dataDxfId="441" dataCellStyle="Normaali 2">
      <calculatedColumnFormula>Tarvekertoimet!Q5</calculatedColumnFormula>
    </tableColumn>
    <tableColumn id="7" name="Vieraskielisten määrä" dataDxfId="440" dataCellStyle="Normaali 2">
      <calculatedColumnFormula>Määräytymistekijät!F5</calculatedColumnFormula>
    </tableColumn>
    <tableColumn id="8" name="Ruotsinkielisten määrä kaksikielisillä hyvinvointialueilla" dataDxfId="439" dataCellStyle="Normaali 2">
      <calculatedColumnFormula>Määräytymistekijät!D5</calculatedColumnFormula>
    </tableColumn>
    <tableColumn id="9" name="Asukastiheyskerroin" dataDxfId="438" dataCellStyle="Normaali 2">
      <calculatedColumnFormula>Määräytymistekijät!I5</calculatedColumnFormula>
    </tableColumn>
    <tableColumn id="10" name="Saaristokuntien saaristossa asuvan väestön määrä" dataDxfId="437" dataCellStyle="Normaali 2">
      <calculatedColumnFormula>Määräytymistekijät!J5</calculatedColumnFormula>
    </tableColumn>
    <tableColumn id="11" name="Hyte-kerroin (arvio)" dataDxfId="436" dataCellStyle="Normaali 2"/>
    <tableColumn id="12" name="Saamenkielisten määrä hyvinvointialueella, jolla sijaitsee saamelaisten kotiseutualueen kunnat " dataDxfId="435" dataCellStyle="Normaali 2">
      <calculatedColumnFormula>Määräytymistekijät!E5</calculatedColumnFormula>
    </tableColumn>
  </tableColumns>
  <tableStyleInfo name="Taulukkotyyli 1" showFirstColumn="0" showLastColumn="0" showRowStripes="1" showColumnStripes="0"/>
</table>
</file>

<file path=xl/tables/table11.xml><?xml version="1.0" encoding="utf-8"?>
<table xmlns="http://schemas.openxmlformats.org/spreadsheetml/2006/main" id="15" name="Taulukko1216" displayName="Taulukko1216" ref="A45:M69" totalsRowShown="0" dataDxfId="434" dataCellStyle="Normaali 2">
  <autoFilter ref="A45:M6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Hyvinvointialuekoodi" dataDxfId="433" dataCellStyle="Normaali 2"/>
    <tableColumn id="2" name="Hyvinvointialue" dataDxfId="432" dataCellStyle="Normaali 2"/>
    <tableColumn id="3" name="Asukasperusteisuus" dataDxfId="431" dataCellStyle="Normaali 2"/>
    <tableColumn id="4" name="Terveydenhuollon palvelutarve" dataDxfId="430" dataCellStyle="Normaali 2"/>
    <tableColumn id="5" name="Vanhustenhuollon palvelutarve" dataDxfId="429" dataCellStyle="Normaali 2"/>
    <tableColumn id="6" name="Sosiaalihuollon palvelutarve" dataDxfId="428" dataCellStyle="Normaali 2"/>
    <tableColumn id="7" name="Vieraskielisyys" dataDxfId="427" dataCellStyle="Normaali 2"/>
    <tableColumn id="8" name="Kaksikielisyys" dataDxfId="426" dataCellStyle="Normaali 2"/>
    <tableColumn id="9" name="Asukastiheys" dataDxfId="425" dataCellStyle="Normaali 2"/>
    <tableColumn id="10" name="Saaristoisuus" dataDxfId="424" dataCellStyle="Normaali 2"/>
    <tableColumn id="11" name="Hyte-kriteeri" dataDxfId="423" dataCellStyle="Normaali 2"/>
    <tableColumn id="12" name="Saamenkielisyys" dataDxfId="422" dataCellStyle="Normaali 2"/>
    <tableColumn id="13" name="Yhteensä, euroa" dataDxfId="421" dataCellStyle="Normaali 2">
      <calculatedColumnFormula>SUM(C46:L46)</calculatedColumnFormula>
    </tableColumn>
  </tableColumns>
  <tableStyleInfo name="TableStyleLight9" showFirstColumn="0" showLastColumn="0" showRowStripes="1" showColumnStripes="0"/>
</table>
</file>

<file path=xl/tables/table12.xml><?xml version="1.0" encoding="utf-8"?>
<table xmlns="http://schemas.openxmlformats.org/spreadsheetml/2006/main" id="28" name="Taulukko1529" displayName="Taulukko1529" ref="A72:M96" totalsRowShown="0" dataDxfId="420" tableBorderDxfId="419" dataCellStyle="Normaali 2">
  <autoFilter ref="A72:M9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Hyvinvointialuekoodi" dataDxfId="418" dataCellStyle="Normaali 2"/>
    <tableColumn id="2" name="Hyvinvointialue" dataDxfId="417" dataCellStyle="Normaali 2"/>
    <tableColumn id="3" name="Asukasperusteisuus" dataDxfId="416" dataCellStyle="Normaali 2"/>
    <tableColumn id="4" name="Terveydenhuollon palvelutarve" dataDxfId="415" dataCellStyle="Normaali 2"/>
    <tableColumn id="5" name="Vanhustenhuollon palvelutarve" dataDxfId="414" dataCellStyle="Normaali 2"/>
    <tableColumn id="6" name="Sosiaalihuollon palvelutarve" dataDxfId="413" dataCellStyle="Normaali 2"/>
    <tableColumn id="7" name="Vieraskielisyys" dataDxfId="412" dataCellStyle="Normaali 2"/>
    <tableColumn id="8" name="Kaksikielisyys" dataDxfId="411" dataCellStyle="Normaali 2"/>
    <tableColumn id="9" name="Asukastiheys" dataDxfId="410" dataCellStyle="Normaali 2"/>
    <tableColumn id="10" name="Saaristoisuus" dataDxfId="409" dataCellStyle="Normaali 2"/>
    <tableColumn id="11" name="Hyte-kriteeri" dataDxfId="408" dataCellStyle="Normaali 2"/>
    <tableColumn id="12" name="Saamenkielisyys" dataDxfId="407" dataCellStyle="Normaali 2"/>
    <tableColumn id="13" name="Yhteensä, euroa per asukas" dataDxfId="406" dataCellStyle="Normaali 2"/>
  </tableColumns>
  <tableStyleInfo name="TableStyleLight9" showFirstColumn="0" showLastColumn="0" showRowStripes="1" showColumnStripes="0"/>
</table>
</file>

<file path=xl/tables/table13.xml><?xml version="1.0" encoding="utf-8"?>
<table xmlns="http://schemas.openxmlformats.org/spreadsheetml/2006/main" id="32" name="Taulukko34" displayName="Taulukko34" ref="A8:C9" totalsRowShown="0" tableBorderDxfId="405">
  <autoFilter ref="A8:C9">
    <filterColumn colId="0" hiddenButton="1"/>
    <filterColumn colId="1" hiddenButton="1"/>
    <filterColumn colId="2" hiddenButton="1"/>
  </autoFilter>
  <tableColumns count="3">
    <tableColumn id="1" name="Siirtyvät sote-kustannukset" dataDxfId="404" dataCellStyle="Normaali 2">
      <calculatedColumnFormula>'Siirtyvät sote-kustannukset'!L8</calculatedColumnFormula>
    </tableColumn>
    <tableColumn id="2" name="Väestö" dataDxfId="403" dataCellStyle="Normaali 2">
      <calculatedColumnFormula>Määräytymistekijät!C27</calculatedColumnFormula>
    </tableColumn>
    <tableColumn id="3" name="Kustannukset per asukas" dataDxfId="402" dataCellStyle="Normaali 2">
      <calculatedColumnFormula>A9/B9</calculatedColumnFormula>
    </tableColumn>
  </tableColumns>
  <tableStyleInfo name="TableStyleLight9" showFirstColumn="0" showLastColumn="0" showRowStripes="1" showColumnStripes="0"/>
</table>
</file>

<file path=xl/tables/table14.xml><?xml version="1.0" encoding="utf-8"?>
<table xmlns="http://schemas.openxmlformats.org/spreadsheetml/2006/main" id="2" name="Taulukko11" displayName="Taulukko11" ref="A21:M44" totalsRowShown="0" headerRowDxfId="401" dataDxfId="400" tableBorderDxfId="399" headerRowCellStyle="Normaali 2" dataCellStyle="Normaali 2">
  <autoFilter ref="A21:M4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Hyvinvointialuekoodi" dataDxfId="398" dataCellStyle="Normaali 2"/>
    <tableColumn id="2" name="Hyvinvointialue" dataDxfId="397" dataCellStyle="Normaali 2"/>
    <tableColumn id="3" name="Asukasluku" dataDxfId="396" dataCellStyle="Normaali 2">
      <calculatedColumnFormula>Määräytymistekijät!C5</calculatedColumnFormula>
    </tableColumn>
    <tableColumn id="4" name="Terveydenhuollon palvelutarvekerroin" dataDxfId="395" dataCellStyle="Normaali 2">
      <calculatedColumnFormula>Tarvekertoimet!O5</calculatedColumnFormula>
    </tableColumn>
    <tableColumn id="5" name="Vanhustenhuollon palvelutarvekerroin" dataDxfId="394" dataCellStyle="Normaali 2">
      <calculatedColumnFormula>Tarvekertoimet!P5</calculatedColumnFormula>
    </tableColumn>
    <tableColumn id="6" name="Sosiaalihuollon palvelutarvekerroin" dataDxfId="393" dataCellStyle="Normaali 2">
      <calculatedColumnFormula>Tarvekertoimet!Q5</calculatedColumnFormula>
    </tableColumn>
    <tableColumn id="7" name="Vieraskielisten määrä" dataDxfId="392" dataCellStyle="Normaali 2">
      <calculatedColumnFormula>Määräytymistekijät!F5</calculatedColumnFormula>
    </tableColumn>
    <tableColumn id="8" name="Ruotsinkielisten määrä kaksikielisillä hyvinvointialueilla" dataDxfId="391" dataCellStyle="Normaali 2">
      <calculatedColumnFormula>Määräytymistekijät!D5</calculatedColumnFormula>
    </tableColumn>
    <tableColumn id="9" name="Asukastiheyskerroin" dataDxfId="390" dataCellStyle="Normaali 2">
      <calculatedColumnFormula>Määräytymistekijät!I5</calculatedColumnFormula>
    </tableColumn>
    <tableColumn id="10" name="Saaristokuntien saaristossa asuvan väestön määrä" dataDxfId="389" dataCellStyle="Normaali 2">
      <calculatedColumnFormula>Määräytymistekijät!J5</calculatedColumnFormula>
    </tableColumn>
    <tableColumn id="11" name="Hyte-kerroin (arvio)" dataDxfId="388" dataCellStyle="Normaali 2"/>
    <tableColumn id="12" name="Saamenkielisten määrä hyvinvointialueella, jolla sijaitsee saamelaisten kotiseutualueen kunnat " dataDxfId="387" dataCellStyle="Normaali 2">
      <calculatedColumnFormula>Määräytymistekijät!E5</calculatedColumnFormula>
    </tableColumn>
    <tableColumn id="13" name="Yo-lisä" dataDxfId="386" dataCellStyle="Normaali 2">
      <calculatedColumnFormula>C22</calculatedColumnFormula>
    </tableColumn>
  </tableColumns>
  <tableStyleInfo name="Taulukkotyyli 1" showFirstColumn="0" showLastColumn="0" showRowStripes="1" showColumnStripes="0"/>
</table>
</file>

<file path=xl/tables/table15.xml><?xml version="1.0" encoding="utf-8"?>
<table xmlns="http://schemas.openxmlformats.org/spreadsheetml/2006/main" id="7" name="Taulukko12" displayName="Taulukko12" ref="A47:N71" totalsRowShown="0" dataDxfId="385" dataCellStyle="Normaali 2">
  <autoFilter ref="A47:N7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Hyvinvointialuekoodi" dataDxfId="384" dataCellStyle="Normaali 2"/>
    <tableColumn id="2" name="Hyvinvointialue" dataDxfId="383" dataCellStyle="Normaali 2"/>
    <tableColumn id="3" name="Asukasperusteisuus" dataDxfId="382" dataCellStyle="Normaali 2"/>
    <tableColumn id="4" name="Terveydenhuollon palvelutarve" dataDxfId="381" dataCellStyle="Normaali 2"/>
    <tableColumn id="5" name="Vanhustenhuollon palvelutarve" dataDxfId="380" dataCellStyle="Normaali 2"/>
    <tableColumn id="6" name="Sosiaalihuollon palvelutarve" dataDxfId="379" dataCellStyle="Normaali 2"/>
    <tableColumn id="7" name="Vieraskielisyys" dataDxfId="378" dataCellStyle="Normaali 2"/>
    <tableColumn id="8" name="Kaksikielisyys" dataDxfId="377" dataCellStyle="Normaali 2"/>
    <tableColumn id="9" name="Asukastiheys" dataDxfId="376" dataCellStyle="Normaali 2"/>
    <tableColumn id="10" name="Saaristoisuus" dataDxfId="375" dataCellStyle="Normaali 2"/>
    <tableColumn id="11" name="Hyte-kriteeri" dataDxfId="374" dataCellStyle="Normaali 2"/>
    <tableColumn id="12" name="Saamenkielisyys" dataDxfId="373" dataCellStyle="Normaali 2"/>
    <tableColumn id="13" name="Yo-lisä" dataDxfId="372" dataCellStyle="Normaali 2"/>
    <tableColumn id="14" name="Yhteensä, euroa" dataDxfId="371" dataCellStyle="Normaali 2"/>
  </tableColumns>
  <tableStyleInfo name="TableStyleLight9" showFirstColumn="0" showLastColumn="0" showRowStripes="1" showColumnStripes="0"/>
</table>
</file>

<file path=xl/tables/table16.xml><?xml version="1.0" encoding="utf-8"?>
<table xmlns="http://schemas.openxmlformats.org/spreadsheetml/2006/main" id="8" name="Taulukko15" displayName="Taulukko15" ref="A74:N98" totalsRowShown="0" dataDxfId="370" tableBorderDxfId="369" dataCellStyle="Normaali 2">
  <autoFilter ref="A74:N9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Hyvinvointialuekoodi" dataDxfId="368" dataCellStyle="Normaali 2"/>
    <tableColumn id="2" name="Hyvinvointialue" dataDxfId="367" dataCellStyle="Normaali 2"/>
    <tableColumn id="3" name="Asukasperusteisuus" dataDxfId="366" dataCellStyle="Normaali 2"/>
    <tableColumn id="4" name="Terveydenhuollon palvelutarve" dataDxfId="365" dataCellStyle="Normaali 2"/>
    <tableColumn id="5" name="Vanhustenhuollon palvelutarve" dataDxfId="364" dataCellStyle="Normaali 2"/>
    <tableColumn id="6" name="Sosiaalihuollon palvelutarve" dataDxfId="363" dataCellStyle="Normaali 2"/>
    <tableColumn id="7" name="Vieraskielisyys" dataDxfId="362" dataCellStyle="Normaali 2"/>
    <tableColumn id="8" name="Kaksikielisyys" dataDxfId="361" dataCellStyle="Normaali 2"/>
    <tableColumn id="9" name="Asukastiheys" dataDxfId="360" dataCellStyle="Normaali 2"/>
    <tableColumn id="10" name="Saaristoisuus" dataDxfId="359" dataCellStyle="Normaali 2"/>
    <tableColumn id="11" name="Hyte-kriteeri" dataDxfId="358" dataCellStyle="Normaali 2"/>
    <tableColumn id="12" name="Saamenkielisyys" dataDxfId="357" dataCellStyle="Normaali 2"/>
    <tableColumn id="13" name="Yo-lisä" dataDxfId="356" dataCellStyle="Normaali 2"/>
    <tableColumn id="14" name="Yhteensä, euroa per asukas" dataDxfId="355" dataCellStyle="Normaali 2"/>
  </tableColumns>
  <tableStyleInfo name="TableStyleLight9" showFirstColumn="0" showLastColumn="0" showRowStripes="1" showColumnStripes="0"/>
</table>
</file>

<file path=xl/tables/table17.xml><?xml version="1.0" encoding="utf-8"?>
<table xmlns="http://schemas.openxmlformats.org/spreadsheetml/2006/main" id="3" name="Taulukko4" displayName="Taulukko4" ref="A8:D10" totalsRowShown="0" headerRowDxfId="354">
  <autoFilter ref="A8:D10">
    <filterColumn colId="0" hiddenButton="1"/>
    <filterColumn colId="1" hiddenButton="1"/>
    <filterColumn colId="2" hiddenButton="1"/>
    <filterColumn colId="3" hiddenButton="1"/>
  </autoFilter>
  <tableColumns count="4">
    <tableColumn id="1" name="Siirtyvät sote-kustannukset"/>
    <tableColumn id="2" name="21 402 250 353">
      <calculatedColumnFormula>B7+B8</calculatedColumnFormula>
    </tableColumn>
    <tableColumn id="3" name="Väestö"/>
    <tableColumn id="4" name="Kustannukset per asukas"/>
  </tableColumns>
  <tableStyleInfo name="TableStyleLight9" showFirstColumn="0" showLastColumn="0" showRowStripes="1" showColumnStripes="0"/>
</table>
</file>

<file path=xl/tables/table18.xml><?xml version="1.0" encoding="utf-8"?>
<table xmlns="http://schemas.openxmlformats.org/spreadsheetml/2006/main" id="9" name="Taulukko25" displayName="Taulukko25" ref="A7:C8" totalsRowShown="0" headerRowDxfId="353" dataDxfId="352" tableBorderDxfId="351" dataCellStyle="Normaali 2">
  <tableColumns count="3">
    <tableColumn id="1" name="Siirtyvät pela-kustannukset" dataDxfId="350" dataCellStyle="Normaali 2">
      <calculatedColumnFormula>'Siirtyvät pela-kustannukset'!L8</calculatedColumnFormula>
    </tableColumn>
    <tableColumn id="2" name="Väestö" dataDxfId="349" dataCellStyle="Normaali 2">
      <calculatedColumnFormula>Määräytymistekijät!C27</calculatedColumnFormula>
    </tableColumn>
    <tableColumn id="3" name="Kustannukset per asukas" dataDxfId="348" dataCellStyle="Normaali 2">
      <calculatedColumnFormula>A8/B8</calculatedColumnFormula>
    </tableColumn>
  </tableColumns>
  <tableStyleInfo name="Taulukkotyyli 1" showFirstColumn="0" showLastColumn="0" showRowStripes="1" showColumnStripes="0"/>
</table>
</file>

<file path=xl/tables/table19.xml><?xml version="1.0" encoding="utf-8"?>
<table xmlns="http://schemas.openxmlformats.org/spreadsheetml/2006/main" id="10" name="Taulukko26" displayName="Taulukko26" ref="A11:E14" totalsRowShown="0" headerRowDxfId="347" dataDxfId="346" headerRowCellStyle="Normaali 2">
  <tableColumns count="5">
    <tableColumn id="1" name="Kriteeri" dataDxfId="345"/>
    <tableColumn id="2" name="Asukasperusteisuus" dataDxfId="344"/>
    <tableColumn id="3" name="Asukastiheys" dataDxfId="343"/>
    <tableColumn id="4" name="Riskitekijät" dataDxfId="342"/>
    <tableColumn id="5" name="Yhteensä" dataDxfId="341"/>
  </tableColumns>
  <tableStyleInfo name="TableStyleLight9" showFirstColumn="0" showLastColumn="0" showRowStripes="1" showColumnStripes="0"/>
</table>
</file>

<file path=xl/tables/table2.xml><?xml version="1.0" encoding="utf-8"?>
<table xmlns="http://schemas.openxmlformats.org/spreadsheetml/2006/main" id="5" name="Taulukko8" displayName="Taulukko8" ref="A10:F33" totalsRowShown="0" tableBorderDxfId="533">
  <autoFilter ref="A10:F33">
    <filterColumn colId="0" hiddenButton="1"/>
    <filterColumn colId="1" hiddenButton="1"/>
    <filterColumn colId="2" hiddenButton="1"/>
    <filterColumn colId="3" hiddenButton="1"/>
    <filterColumn colId="4" hiddenButton="1"/>
    <filterColumn colId="5" hiddenButton="1"/>
  </autoFilter>
  <tableColumns count="6">
    <tableColumn id="1" name="Hyvinvointialuekoodi" dataDxfId="532" dataCellStyle="Normaali 2"/>
    <tableColumn id="2" name="Hyvinvointialue" dataDxfId="531" dataCellStyle="Normaali 2"/>
    <tableColumn id="3" name="Siirtymätasaus vuonna 2023, euroa" dataDxfId="530" dataCellStyle="Normaali 2">
      <calculatedColumnFormula>D91</calculatedColumnFormula>
    </tableColumn>
    <tableColumn id="4" name="Siirtymätasaus vuonna 2024 (yo-lisällä), euroa" dataDxfId="529" dataCellStyle="Normaali 2">
      <calculatedColumnFormula>E146</calculatedColumnFormula>
    </tableColumn>
    <tableColumn id="5" name="Siirtymätasaus vuonna 2024 (ilman yo-lisää), euroa" dataDxfId="528" dataCellStyle="Normaali 2"/>
    <tableColumn id="6" name="Rahoituslain 35 § 8 mom. mukainen lisäys, euroa" dataDxfId="527" dataCellStyle="Pilkku">
      <calculatedColumnFormula>-$E$33*(C37/$C$59)</calculatedColumnFormula>
    </tableColumn>
  </tableColumns>
  <tableStyleInfo name="TableStyleLight9" showFirstColumn="0" showLastColumn="0" showRowStripes="1" showColumnStripes="0"/>
</table>
</file>

<file path=xl/tables/table20.xml><?xml version="1.0" encoding="utf-8"?>
<table xmlns="http://schemas.openxmlformats.org/spreadsheetml/2006/main" id="11" name="Taulukko27" displayName="Taulukko27" ref="A17:E40" totalsRowShown="0" headerRowDxfId="340" dataDxfId="338" headerRowBorderDxfId="339" headerRowCellStyle="Normaali 2">
  <tableColumns count="5">
    <tableColumn id="1" name="Hyvinvointialuekoodi" dataDxfId="337" dataCellStyle="Normaali 2"/>
    <tableColumn id="2" name="Hyvinvointialue" dataDxfId="336" dataCellStyle="Normaali 2"/>
    <tableColumn id="3" name="Asukasluku" dataDxfId="335" dataCellStyle="Normaali 2">
      <calculatedColumnFormula>Määräytymistekijät!C5</calculatedColumnFormula>
    </tableColumn>
    <tableColumn id="4" name="Asukastiheyskerroin" dataDxfId="334" dataCellStyle="Normaali 2">
      <calculatedColumnFormula>Määräytymistekijät!F32</calculatedColumnFormula>
    </tableColumn>
    <tableColumn id="5" name="Riskikerroin" dataDxfId="333" dataCellStyle="Normaali 2">
      <calculatedColumnFormula>Määräytymistekijät!M32</calculatedColumnFormula>
    </tableColumn>
  </tableColumns>
  <tableStyleInfo name="TableStyleLight9" showFirstColumn="0" showLastColumn="0" showRowStripes="1" showColumnStripes="0"/>
</table>
</file>

<file path=xl/tables/table21.xml><?xml version="1.0" encoding="utf-8"?>
<table xmlns="http://schemas.openxmlformats.org/spreadsheetml/2006/main" id="13" name="Taulukko29" displayName="Taulukko29" ref="A70:F94" totalsRowShown="0" headerRowDxfId="332" dataDxfId="331" headerRowCellStyle="Normaali 2" dataCellStyle="Normaali 2">
  <tableColumns count="6">
    <tableColumn id="1" name="Hyvinvointialuekoodi" dataDxfId="330" dataCellStyle="Normaali 2"/>
    <tableColumn id="2" name="Hyvinvointialue" dataDxfId="329" dataCellStyle="Normaali 2"/>
    <tableColumn id="3" name="Asukasperusteisuus" dataDxfId="328" dataCellStyle="Normaali 2"/>
    <tableColumn id="4" name="Asukastiheys" dataDxfId="327" dataCellStyle="Normaali 2"/>
    <tableColumn id="5" name="Riskitekijät" dataDxfId="326" dataCellStyle="Normaali 2"/>
    <tableColumn id="6" name="Yhteensä, euroa per asukas" dataDxfId="325" dataCellStyle="Normaali 2"/>
  </tableColumns>
  <tableStyleInfo name="TableStyleLight9" showFirstColumn="0" showLastColumn="0" showRowStripes="1" showColumnStripes="0"/>
</table>
</file>

<file path=xl/tables/table22.xml><?xml version="1.0" encoding="utf-8"?>
<table xmlns="http://schemas.openxmlformats.org/spreadsheetml/2006/main" id="40" name="Taulukko178" displayName="Taulukko178" ref="A34:Q56" totalsRowShown="0" headerRowDxfId="324" dataDxfId="322" headerRowBorderDxfId="323" headerRowCellStyle="Normaali 13" dataCellStyle="Normaali 13">
  <tableColumns count="17">
    <tableColumn id="1" name="Hyvinvointialuekoodi" dataDxfId="321" dataCellStyle="Normaali 13"/>
    <tableColumn id="2" name="Hyvinvointialue" dataDxfId="320" dataCellStyle="Normaali 13"/>
    <tableColumn id="3" name="Neuvolatuki" dataDxfId="319" dataCellStyle="Normaali 13"/>
    <tableColumn id="4" name="Kouluterveydenhuollon tuki" dataDxfId="318" dataCellStyle="Normaali 13"/>
    <tableColumn id="5" name="Miniinterventio" dataDxfId="317" dataCellStyle="Normaali 13"/>
    <tableColumn id="6" name="Rokotuskattavuus" dataDxfId="316" dataCellStyle="Normaali 13"/>
    <tableColumn id="7" name="Työttömientarkastukset" dataDxfId="315" dataCellStyle="Normaali 13"/>
    <tableColumn id="8" name="Koulupsykologi" dataDxfId="314" dataCellStyle="Normaali 13"/>
    <tableColumn id="9" name="Koulukuraattori" dataDxfId="313" dataCellStyle="Normaali 13"/>
    <tableColumn id="10" name="Vammatjamyrkytykset" dataDxfId="312" dataCellStyle="Normaali 13"/>
    <tableColumn id="11" name="Lonkkamurtumat" dataDxfId="311" dataCellStyle="Normaali 13"/>
    <tableColumn id="12" name="NEET" dataDxfId="310" dataCellStyle="Normaali 13"/>
    <tableColumn id="13" name="Toimeentulotuki" dataDxfId="309" dataCellStyle="Normaali 13"/>
    <tableColumn id="14" name="Työkyvyttömyys" dataDxfId="308" dataCellStyle="Normaali 13"/>
    <tableColumn id="15" name="PROSESSI.mean" dataDxfId="307" dataCellStyle="Normaali 13"/>
    <tableColumn id="16" name="TULOS.mean" dataDxfId="306" dataCellStyle="Normaali 13"/>
    <tableColumn id="17" name="SOTE.keskiarvo" dataDxfId="305" dataCellStyle="Normaali 13"/>
  </tableColumns>
  <tableStyleInfo name="TableStyleLight9" showFirstColumn="0" showLastColumn="0" showRowStripes="1" showColumnStripes="0"/>
</table>
</file>

<file path=xl/tables/table23.xml><?xml version="1.0" encoding="utf-8"?>
<table xmlns="http://schemas.openxmlformats.org/spreadsheetml/2006/main" id="39" name="Taulukko164" displayName="Taulukko164" ref="A8:G32" totalsRowShown="0" headerRowDxfId="304" dataDxfId="302" headerRowBorderDxfId="303" headerRowCellStyle="Normaali 2" dataCellStyle="Normaali 2">
  <tableColumns count="7">
    <tableColumn id="1" name="Hyvinvointialuekoodi" dataDxfId="301" dataCellStyle="Normaali 13"/>
    <tableColumn id="2" name="Hyvinvointialue" dataDxfId="300" dataCellStyle="Normaali 2"/>
    <tableColumn id="3" name="Asukasluku 2020" dataDxfId="299" dataCellStyle="Normaali 2"/>
    <tableColumn id="4" name="Prosessi-indikaattorit" dataDxfId="298" dataCellStyle="Normaali 2"/>
    <tableColumn id="5" name="Tulos-indikaattorit" dataDxfId="297" dataCellStyle="Normaali 2"/>
    <tableColumn id="6" name="Keski-arvo" dataDxfId="296" dataCellStyle="Normaali 2"/>
    <tableColumn id="7" name="Painotettu hyte-kerroin rahoituslaskelmaan" dataDxfId="295" dataCellStyle="Normaali 2"/>
  </tableColumns>
  <tableStyleInfo name="TableStyleLight9" showFirstColumn="0" showLastColumn="0" showRowStripes="1" showColumnStripes="0"/>
</table>
</file>

<file path=xl/tables/table24.xml><?xml version="1.0" encoding="utf-8"?>
<table xmlns="http://schemas.openxmlformats.org/spreadsheetml/2006/main" id="21" name="Taulukko21" displayName="Taulukko21" ref="A86:N110" totalsRowShown="0" headerRowDxfId="294" dataDxfId="293" tableBorderDxfId="292" dataCellStyle="Normaali 2">
  <autoFilter ref="A86:N11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Hyvinvointialuekoodi" dataDxfId="291" dataCellStyle="Normaali 2"/>
    <tableColumn id="2" name="Hyvinvointialue" dataDxfId="290" dataCellStyle="Normaali 2"/>
    <tableColumn id="3" name="Asukasperusteisuus" dataDxfId="289" dataCellStyle="Normaali 2"/>
    <tableColumn id="4" name="Terveydenhuollon palvelutarve" dataDxfId="288" dataCellStyle="Normaali 2"/>
    <tableColumn id="5" name="Vanhustenhuollon palvelutarve" dataDxfId="287" dataCellStyle="Normaali 2"/>
    <tableColumn id="6" name="Sosiaalihuollon palvelutarve" dataDxfId="286" dataCellStyle="Normaali 2"/>
    <tableColumn id="7" name="Vieraskielisyys" dataDxfId="285" dataCellStyle="Normaali 2"/>
    <tableColumn id="8" name="Kaksikielisyys" dataDxfId="284" dataCellStyle="Normaali 2"/>
    <tableColumn id="9" name="Asukastiheys" dataDxfId="283" dataCellStyle="Normaali 2"/>
    <tableColumn id="10" name="Saaristoisuus" dataDxfId="282" dataCellStyle="Normaali 2"/>
    <tableColumn id="11" name="Hyte-kriteeri" dataDxfId="281" dataCellStyle="Normaali 2"/>
    <tableColumn id="12" name="Saamenkielisyys" dataDxfId="280" dataCellStyle="Normaali 2"/>
    <tableColumn id="13" name="Yo-lisä" dataDxfId="279" dataCellStyle="Normaali 2"/>
    <tableColumn id="14" name="Yhteensä, euroa per asukas" dataDxfId="278" dataCellStyle="Normaali 2"/>
  </tableColumns>
  <tableStyleInfo name="TableStyleLight9" showFirstColumn="0" showLastColumn="0" showRowStripes="1" showColumnStripes="0"/>
</table>
</file>

<file path=xl/tables/table25.xml><?xml version="1.0" encoding="utf-8"?>
<table xmlns="http://schemas.openxmlformats.org/spreadsheetml/2006/main" id="30" name="Taulukko32" displayName="Taulukko32" ref="A59:O83" totalsRowShown="0" headerRowDxfId="277" tableBorderDxfId="276">
  <autoFilter ref="A59:O8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name="Hyvinvointialuekoodi" dataDxfId="275" dataCellStyle="Normaali 2"/>
    <tableColumn id="2" name="Hyvinvointialue" dataDxfId="274" dataCellStyle="Normaali 2"/>
    <tableColumn id="3" name="Asukasperusteisuus" dataDxfId="273" dataCellStyle="Normaali 2"/>
    <tableColumn id="4" name="Terveydenhuollon palvelutarve" dataDxfId="272" dataCellStyle="Normaali 2"/>
    <tableColumn id="5" name="Vanhustenhuollon palvelutarve" dataDxfId="271" dataCellStyle="Normaali 2"/>
    <tableColumn id="6" name="Sosiaalihuollon palvelutarve" dataDxfId="270" dataCellStyle="Normaali 2"/>
    <tableColumn id="7" name="Vieraskielisyys" dataDxfId="269" dataCellStyle="Normaali 2"/>
    <tableColumn id="8" name="Kaksikielisyys" dataDxfId="268" dataCellStyle="Normaali 2"/>
    <tableColumn id="9" name="Asukastiheys" dataDxfId="267" dataCellStyle="Normaali 2"/>
    <tableColumn id="10" name="Saaristoisuus" dataDxfId="266" dataCellStyle="Normaali 2"/>
    <tableColumn id="11" name="Hyte-kriteeri" dataDxfId="265" dataCellStyle="Normaali 2"/>
    <tableColumn id="12" name="Saamenkielisyys" dataDxfId="264" dataCellStyle="Normaali 2"/>
    <tableColumn id="13" name="Yo-lisä" dataDxfId="263" dataCellStyle="Normaali 2">
      <calculatedColumnFormula>'SOTE lasken. rahoitus yo-lisä'!M48</calculatedColumnFormula>
    </tableColumn>
    <tableColumn id="14" name="Sote-rahoitus yo-lisällä yht., euroa" dataDxfId="262" dataCellStyle="Normaali 2"/>
    <tableColumn id="15" name="Sote-rahoitus ilman yo-lisää, yht., euroa" dataDxfId="261" dataCellStyle="Normaali 2">
      <calculatedColumnFormula>'SOTE laskennallinen rahoitus'!C46+'SOTE laskennallinen rahoitus'!D46+'SOTE laskennallinen rahoitus'!E46+'SOTE laskennallinen rahoitus'!F46+'SOTE laskennallinen rahoitus'!G46+'SOTE laskennallinen rahoitus'!H46+'SOTE laskennallinen rahoitus'!I46+'SOTE laskennallinen rahoitus'!J46+'SOTE laskennallinen rahoitus'!L46+'SOTE laskennallinen rahoitus'!$K$16*'Arvio hyten vaikutuksesta'!C9*'Arvio hyten vaikutuksesta'!G9</calculatedColumnFormula>
    </tableColumn>
  </tableColumns>
  <tableStyleInfo name="TableStyleLight9" showFirstColumn="0" showLastColumn="0" showRowStripes="1" showColumnStripes="0"/>
</table>
</file>

<file path=xl/tables/table26.xml><?xml version="1.0" encoding="utf-8"?>
<table xmlns="http://schemas.openxmlformats.org/spreadsheetml/2006/main" id="16" name="Taulukko13" displayName="Taulukko13" ref="A31:M54" totalsRowShown="0" headerRowDxfId="260" dataDxfId="258" headerRowBorderDxfId="259" headerRowCellStyle="Normaali 2" dataCellStyle="Normaali 2">
  <tableColumns count="13">
    <tableColumn id="1" name="Hyvinvointialuekoodi" dataDxfId="257" dataCellStyle="Normaali 2"/>
    <tableColumn id="2" name="Hyvinvointialue" dataDxfId="256" dataCellStyle="Normaali 2"/>
    <tableColumn id="3" name="Asukasluku" dataDxfId="255" dataCellStyle="Normaali 2">
      <calculatedColumnFormula>C5</calculatedColumnFormula>
    </tableColumn>
    <tableColumn id="4" name="Kokonaispinta-ala" dataDxfId="254" dataCellStyle="Normaali 2"/>
    <tableColumn id="5" name="Asukastiheys" dataDxfId="253" dataCellStyle="Normaali 2">
      <calculatedColumnFormula>C32/D32</calculatedColumnFormula>
    </tableColumn>
    <tableColumn id="6" name="Asukastiheyskerroin" dataDxfId="252" dataCellStyle="Normaali 2">
      <calculatedColumnFormula>$E$54/E32</calculatedColumnFormula>
    </tableColumn>
    <tableColumn id="7" name="RL I" dataDxfId="251" dataCellStyle="Normaali 2"/>
    <tableColumn id="8" name="RL II" dataDxfId="250" dataCellStyle="Normaali 2"/>
    <tableColumn id="12" name="RL III" dataDxfId="249" dataCellStyle="Normaali 2"/>
    <tableColumn id="13" name="RLIV" dataDxfId="248" dataCellStyle="Normaali 2"/>
    <tableColumn id="9" name="Yhteensä RL I-IV " dataDxfId="247" dataCellStyle="Normaali 2"/>
    <tableColumn id="10" name="Painotettu summa" dataDxfId="246" dataCellStyle="Normaali 2">
      <calculatedColumnFormula>K32/C32</calculatedColumnFormula>
    </tableColumn>
    <tableColumn id="11" name="Riskikerroin" dataDxfId="245" dataCellStyle="Normaali 2">
      <calculatedColumnFormula>L32/$L$54</calculatedColumnFormula>
    </tableColumn>
  </tableColumns>
  <tableStyleInfo name="TableStyleLight9" showFirstColumn="0" showLastColumn="0" showRowStripes="1" showColumnStripes="0"/>
</table>
</file>

<file path=xl/tables/table27.xml><?xml version="1.0" encoding="utf-8"?>
<table xmlns="http://schemas.openxmlformats.org/spreadsheetml/2006/main" id="31" name="Taulukko33" displayName="Taulukko33" ref="A4:J27" totalsRowShown="0" headerRowDxfId="244" dataDxfId="243" tableBorderDxfId="242" headerRowCellStyle="Normaali 2" dataCellStyle="Normaali 2">
  <autoFilter ref="A4:J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Hyvinvointialuekoodi" dataDxfId="241" dataCellStyle="Normaali 2"/>
    <tableColumn id="2" name="Hyvinvointialue" dataDxfId="240" dataCellStyle="Normaali 2"/>
    <tableColumn id="3" name="Asukasluku" dataDxfId="239" dataCellStyle="Normaali 2"/>
    <tableColumn id="4" name="Ruotsinkielisten määrä kaksikielisillä hyvinvointialueilla" dataDxfId="238"/>
    <tableColumn id="5" name="Saamenkielisten määrä hyvinvointialueella, jolla sijaitsee saamelaisten kotiseutualueen kunnat" dataDxfId="237" dataCellStyle="Normaali 2"/>
    <tableColumn id="6" name="Vieraskielisten määrä" dataDxfId="236" dataCellStyle="Normaali 2"/>
    <tableColumn id="7" name="Maapinta-ala, km2" dataDxfId="235" dataCellStyle="Normaali 2"/>
    <tableColumn id="8" name="Asukastiheys" dataDxfId="234" dataCellStyle="Normaali 5">
      <calculatedColumnFormula>C5/G5</calculatedColumnFormula>
    </tableColumn>
    <tableColumn id="9" name="Asukastiheys-kerroin" dataDxfId="233" dataCellStyle="Normaali 2">
      <calculatedColumnFormula>$H$27/H5</calculatedColumnFormula>
    </tableColumn>
    <tableColumn id="10" name="Saaristokuntien saaristossa asuvien määrä"/>
  </tableColumns>
  <tableStyleInfo name="TableStyleLight9" showFirstColumn="0" showLastColumn="0" showRowStripes="1" showColumnStripes="0"/>
</table>
</file>

<file path=xl/tables/table28.xml><?xml version="1.0" encoding="utf-8"?>
<table xmlns="http://schemas.openxmlformats.org/spreadsheetml/2006/main" id="22" name="Taulukko7" displayName="Taulukko7" ref="A31:J53" totalsRowShown="0" headerRowDxfId="232" dataDxfId="231" tableBorderDxfId="230">
  <autoFilter ref="A31:J5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Hyvinvointialue" dataDxfId="229"/>
    <tableColumn id="2" name="terveydenhuollon tarvekerroin 2019" dataDxfId="228"/>
    <tableColumn id="3" name="vanhustenhuollon tarvekerroin 2019" dataDxfId="227"/>
    <tableColumn id="4" name="sosiaalihuollon tarvekerroin 2019" dataDxfId="226"/>
    <tableColumn id="5" name="terveydenhuollon tarvekerroin2020, neut2" dataDxfId="225"/>
    <tableColumn id="6" name="vanhustenhuollon tarvekerroin2020, neut1" dataDxfId="224"/>
    <tableColumn id="7" name="sosiaalihuollon tarvekerroin2020, neut1" dataDxfId="223"/>
    <tableColumn id="8" name="TH:n tarvekerroin 2019-2020 k.a." dataDxfId="222">
      <calculatedColumnFormula>(B32+E32)/2</calculatedColumnFormula>
    </tableColumn>
    <tableColumn id="9" name="VH:n tarvekerroin 2019-2020 k.a." dataDxfId="221">
      <calculatedColumnFormula>(C32+F32)/2</calculatedColumnFormula>
    </tableColumn>
    <tableColumn id="10" name="SH:n tarvekerroin 2019-2020 k.a." dataDxfId="220">
      <calculatedColumnFormula>(D32+G32)/2</calculatedColumnFormula>
    </tableColumn>
  </tableColumns>
  <tableStyleInfo name="TableStyleLight9" showFirstColumn="0" showLastColumn="0" showRowStripes="1" showColumnStripes="0"/>
</table>
</file>

<file path=xl/tables/table29.xml><?xml version="1.0" encoding="utf-8"?>
<table xmlns="http://schemas.openxmlformats.org/spreadsheetml/2006/main" id="1" name="Taulukko1" displayName="Taulukko1" ref="A4:R27" totalsRowShown="0" headerRowDxfId="219" dataDxfId="218" tableBorderDxfId="217" dataCellStyle="Normaali 11">
  <autoFilter ref="A4:R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name="Hyvinvointialuekoodi" dataDxfId="216" dataCellStyle="Normaali 2"/>
    <tableColumn id="2" name="Hyvinvointialue" dataDxfId="215" dataCellStyle="Normaali 2"/>
    <tableColumn id="3" name="Asukasluku" dataDxfId="214" dataCellStyle="Normaali 2"/>
    <tableColumn id="4" name="TH:n sektoripaino" dataDxfId="213"/>
    <tableColumn id="5" name="VH:n sektoripaino" dataDxfId="212"/>
    <tableColumn id="6" name="SH:n sektoripaino" dataDxfId="211"/>
    <tableColumn id="7" name="TH:n tarvekerroin 2019-2020 k.a." dataDxfId="210">
      <calculatedColumnFormula>H32</calculatedColumnFormula>
    </tableColumn>
    <tableColumn id="8" name="VH:n tarvekerroin 2019-2020 k.a." dataDxfId="209">
      <calculatedColumnFormula>I32</calculatedColumnFormula>
    </tableColumn>
    <tableColumn id="9" name="SH:n tarvekerroin 2019-2020 k.a." dataDxfId="208">
      <calculatedColumnFormula>J32</calculatedColumnFormula>
    </tableColumn>
    <tableColumn id="10" name="Yhteensä 2019-2020 k.a." dataDxfId="207" dataCellStyle="Normaali 11">
      <calculatedColumnFormula>D5*G5+E5*H5+F5*I5</calculatedColumnFormula>
    </tableColumn>
    <tableColumn id="11" name="TH:n tarvekerroin painotettu 2020 asukasluvulla" dataDxfId="206" dataCellStyle="Normaali 11"/>
    <tableColumn id="12" name="VH:n tarvekerroin painotettu 2020 asukasluvulla" dataDxfId="205" dataCellStyle="Normaali 11"/>
    <tableColumn id="13" name="SH:n tarvekerroin painotettu 2020 asukasluvulla" dataDxfId="204" dataCellStyle="Normaali 11"/>
    <tableColumn id="14" name="Yhteensä" dataDxfId="203" dataCellStyle="Normaali 11"/>
    <tableColumn id="15" name="Laskennassa käytettävä TH:n palvelutarvekerroin" dataDxfId="202" dataCellStyle="Normaali 11"/>
    <tableColumn id="16" name="Laskennassa käytettävä VH:n palvelutarvekerroin" dataDxfId="201" dataCellStyle="Normaali 11"/>
    <tableColumn id="17" name="Laskennassa käytettävä SH:n palvelutarvekerroin" dataDxfId="200" dataCellStyle="Normaali 11"/>
    <tableColumn id="18" name="Sote-palvelutarvekerroin yhteensä" dataDxfId="199" dataCellStyle="Normaali 11"/>
  </tableColumns>
  <tableStyleInfo name="TableStyleLight14" showFirstColumn="0" showLastColumn="0" showRowStripes="1" showColumnStripes="0"/>
</table>
</file>

<file path=xl/tables/table3.xml><?xml version="1.0" encoding="utf-8"?>
<table xmlns="http://schemas.openxmlformats.org/spreadsheetml/2006/main" id="6" name="Taulukko10" displayName="Taulukko10" ref="A145:J168" totalsRowShown="0" headerRowDxfId="526" dataDxfId="525" tableBorderDxfId="524" headerRowCellStyle="Normaali 2" dataCellStyle="Normaali 2">
  <autoFilter ref="A145:J16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Hyvinvointialuekoodi" dataDxfId="523" dataCellStyle="Normaali 2"/>
    <tableColumn id="2" name="Hyvinvointialue" dataDxfId="522" dataCellStyle="Normaali 2"/>
    <tableColumn id="3" name="Siirtymäkauden enimmäismuutos min/max euroa/asukas " dataDxfId="521" dataCellStyle="Normaali 2"/>
    <tableColumn id="4" name="2023  (+/- 0 €/as)" dataDxfId="520" dataCellStyle="Normaali 2"/>
    <tableColumn id="5" name="2024 (+/- 10 €/as)" dataDxfId="519" dataCellStyle="Normaali 2"/>
    <tableColumn id="6" name="2025 (+30/-20 €/as)" dataDxfId="518" dataCellStyle="Normaali 2"/>
    <tableColumn id="7" name="2026 (+60/-30 €/as)" dataDxfId="517" dataCellStyle="Normaali 2"/>
    <tableColumn id="8" name="2027 (+90/-40 €/as)" dataDxfId="516" dataCellStyle="Normaali 2"/>
    <tableColumn id="9" name="2028 (+150/-50 €/as)" dataDxfId="515" dataCellStyle="Normaali 2"/>
    <tableColumn id="10" name="2029 (+200/-50€/as)" dataDxfId="514" dataCellStyle="Normaali 2"/>
  </tableColumns>
  <tableStyleInfo name="TableStyleLight9" showFirstColumn="0" showLastColumn="0" showRowStripes="1" showColumnStripes="0"/>
</table>
</file>

<file path=xl/tables/table30.xml><?xml version="1.0" encoding="utf-8"?>
<table xmlns="http://schemas.openxmlformats.org/spreadsheetml/2006/main" id="23" name="Taulukko14" displayName="Taulukko14" ref="A5:B194" totalsRowShown="0" headerRowDxfId="198" dataDxfId="196" headerRowBorderDxfId="197" tableBorderDxfId="195">
  <tableColumns count="2">
    <tableColumn id="1" name="Terveydenhuollon tarvetekijät" dataDxfId="194"/>
    <tableColumn id="2" name="Painokerroin" dataDxfId="193"/>
  </tableColumns>
  <tableStyleInfo name="TableStyleLight9" showFirstColumn="0" showLastColumn="0" showRowStripes="1" showColumnStripes="0"/>
</table>
</file>

<file path=xl/tables/table31.xml><?xml version="1.0" encoding="utf-8"?>
<table xmlns="http://schemas.openxmlformats.org/spreadsheetml/2006/main" id="24" name="Taulukko2" displayName="Taulukko2" ref="D5:E68" totalsRowShown="0" headerRowDxfId="192" dataDxfId="190" headerRowBorderDxfId="191" tableBorderDxfId="189">
  <tableColumns count="2">
    <tableColumn id="1" name="Vanhustenhuollon tarvetekijät" dataDxfId="188"/>
    <tableColumn id="2" name="Painokerroin" dataDxfId="187"/>
  </tableColumns>
  <tableStyleInfo name="TableStyleLight9" showFirstColumn="0" showLastColumn="0" showRowStripes="1" showColumnStripes="0"/>
</table>
</file>

<file path=xl/tables/table32.xml><?xml version="1.0" encoding="utf-8"?>
<table xmlns="http://schemas.openxmlformats.org/spreadsheetml/2006/main" id="25" name="Taulukko3" displayName="Taulukko3" ref="G5:H78" totalsRowShown="0" headerRowDxfId="186" dataDxfId="184" headerRowBorderDxfId="185" tableBorderDxfId="183">
  <tableColumns count="2">
    <tableColumn id="1" name="Sosiaalihuollon tarvetekijät" dataDxfId="182"/>
    <tableColumn id="2" name="Painokerroin" dataDxfId="181"/>
  </tableColumns>
  <tableStyleInfo name="TableStyleLight9" showFirstColumn="0" showLastColumn="0" showRowStripes="1" showColumnStripes="0"/>
</table>
</file>

<file path=xl/tables/table33.xml><?xml version="1.0" encoding="utf-8"?>
<table xmlns="http://schemas.openxmlformats.org/spreadsheetml/2006/main" id="14" name="Taulukko2851" displayName="Taulukko2851" ref="A4:BC48" totalsRowShown="0" headerRowDxfId="180" dataDxfId="179" headerRowCellStyle="Normaali 2" dataCellStyle="Normaali 2">
  <tableColumns count="55">
    <tableColumn id="1" name="Manner-Suomi kuntatalous yhteensä" dataDxfId="178" dataCellStyle="Normaali 2 2 2"/>
    <tableColumn id="2" name="Sosiaali- ja terveystoiminta yhteensä" dataDxfId="177" dataCellStyle="Normaali 2"/>
    <tableColumn id="3" name="Yleishallinto" dataDxfId="176" dataCellStyle="Normaali 2"/>
    <tableColumn id="4" name="Lastensuojelun laitos- ja perhehoito" dataDxfId="175" dataCellStyle="Normaali 2"/>
    <tableColumn id="5" name="Lastensuojelun avohuoltopalvelut" dataDxfId="174" dataCellStyle="Normaali 2"/>
    <tableColumn id="6" name="Muut lasten ja perheiden avopalvelut" dataDxfId="173" dataCellStyle="Normaali 2"/>
    <tableColumn id="7" name="Ikääntyneiden laitoshoito" dataDxfId="172" dataCellStyle="Normaali 2"/>
    <tableColumn id="8" name="Ikääntyneiden ympärivuorokautisen hoivan asumispalvelut" dataDxfId="171" dataCellStyle="Normaali 2"/>
    <tableColumn id="9" name="Muut ikääntyneiden palvelut" dataDxfId="170" dataCellStyle="Normaali 2"/>
    <tableColumn id="10" name="Vammaisten laitoshoito" dataDxfId="169" dataCellStyle="Normaali 2"/>
    <tableColumn id="11" name="Vammaisten ympärivuorokautisen hoivan asumispalvelut" dataDxfId="168" dataCellStyle="Normaali 2"/>
    <tableColumn id="12" name="Muut vammaisten palvelut" dataDxfId="167" dataCellStyle="Normaali 2"/>
    <tableColumn id="13" name="Kotihoito" dataDxfId="166" dataCellStyle="Normaali 2"/>
    <tableColumn id="14" name="Työllistymistä tukevat palvelut" dataDxfId="165" dataCellStyle="Normaali 2"/>
    <tableColumn id="15" name="Päihdehuollon erityispalvelut" dataDxfId="164" dataCellStyle="Normaali 2"/>
    <tableColumn id="16" name="Perusterveydenhuollon avohoito" dataDxfId="163" dataCellStyle="Normaali 2"/>
    <tableColumn id="17" name="Suun terveydenhuolto" dataDxfId="162" dataCellStyle="Normaali 2"/>
    <tableColumn id="18" name="Perusterveydenhuollon vuodeosastohoito" dataDxfId="161" dataCellStyle="Normaali 2"/>
    <tableColumn id="19" name="Erikoissairaanhoito" dataDxfId="160" dataCellStyle="Normaali 2"/>
    <tableColumn id="20" name="Ympäristöterveydenhuolto" dataDxfId="159" dataCellStyle="Normaali 2"/>
    <tableColumn id="21" name="Muu sosiaali- ja terveystoiminta" dataDxfId="158" dataCellStyle="Normaali 2"/>
    <tableColumn id="22" name="Varhaiskasvatus" dataDxfId="157" dataCellStyle="Normaali 2"/>
    <tableColumn id="23" name="Esiopetus" dataDxfId="156" dataCellStyle="Normaali 2"/>
    <tableColumn id="24" name="Perusopetus" dataDxfId="155" dataCellStyle="Normaali 2"/>
    <tableColumn id="25" name="Lukiokoulutus" dataDxfId="154" dataCellStyle="Normaali 2"/>
    <tableColumn id="26" name="Ammatillinen koulutus" dataDxfId="153" dataCellStyle="Normaali 2"/>
    <tableColumn id="27" name="Kansalaisopistojen vapaa sivistystyö" dataDxfId="152" dataCellStyle="Normaali 2"/>
    <tableColumn id="28" name="Taiteen perusopetus" dataDxfId="151" dataCellStyle="Normaali 2"/>
    <tableColumn id="29" name="Muu opetustoiminta" dataDxfId="150" dataCellStyle="Normaali 2"/>
    <tableColumn id="30" name="Kirjastotoiminta" dataDxfId="149" dataCellStyle="Normaali 2"/>
    <tableColumn id="31" name="Liikunta ja ulkoilu" dataDxfId="148" dataCellStyle="Normaali 2"/>
    <tableColumn id="32" name="Nuorisotoiminta" dataDxfId="147" dataCellStyle="Normaali 2"/>
    <tableColumn id="33" name="Museo- ja näyttelytoiminta" dataDxfId="146" dataCellStyle="Normaali 2"/>
    <tableColumn id="34" name="Teatteri-, tanssi- ja sirkustoiminta" dataDxfId="145" dataCellStyle="Normaali 2"/>
    <tableColumn id="35" name="Musiikkitoiminta" dataDxfId="144" dataCellStyle="Normaali 2"/>
    <tableColumn id="36" name="Muu kulttuuritoiminta" dataDxfId="143" dataCellStyle="Normaali 2"/>
    <tableColumn id="37" name="Opetus- ja kulttuuritoiminta yhteensä" dataDxfId="142" dataCellStyle="Normaali 2"/>
    <tableColumn id="38" name="Yhdyskuntasuunnittelu" dataDxfId="141" dataCellStyle="Normaali 2"/>
    <tableColumn id="39" name="Rakennusvalvonta" dataDxfId="140" dataCellStyle="Normaali 2"/>
    <tableColumn id="40" name="Ympäristön huolto" dataDxfId="139" dataCellStyle="Normaali 2"/>
    <tableColumn id="41" name="Liikenneväylät" dataDxfId="138" dataCellStyle="Normaali 2"/>
    <tableColumn id="42" name="Puistot ja yleiset alueet" dataDxfId="137" dataCellStyle="Normaali 2"/>
    <tableColumn id="43" name="Palo- ja pelastustoiminta" dataDxfId="136" dataCellStyle="Normaali 2"/>
    <tableColumn id="44" name="Lomituspalvelut" dataDxfId="135" dataCellStyle="Normaali 2"/>
    <tableColumn id="45" name="Tila- ja vuokrauspalvelut" dataDxfId="134" dataCellStyle="Normaali 2"/>
    <tableColumn id="46" name="Tukipalvelut" dataDxfId="133" dataCellStyle="Normaali 2"/>
    <tableColumn id="47" name="Elinkeinoelämän edistäminen" dataDxfId="132" dataCellStyle="Normaali 2"/>
    <tableColumn id="48" name="Vesihuolto" dataDxfId="131" dataCellStyle="Normaali 2"/>
    <tableColumn id="49" name="Energiahuolto" dataDxfId="130" dataCellStyle="Normaali 2"/>
    <tableColumn id="50" name="Jätehuolto" dataDxfId="129" dataCellStyle="Normaali 2"/>
    <tableColumn id="51" name="Joukkoliikenne" dataDxfId="128" dataCellStyle="Normaali 2"/>
    <tableColumn id="52" name="Satamatoiminta" dataDxfId="127" dataCellStyle="Normaali 2"/>
    <tableColumn id="53" name="Maa- ja metsätilat" dataDxfId="126" dataCellStyle="Normaali 2"/>
    <tableColumn id="54" name="Muu toiminta" dataDxfId="125" dataCellStyle="Normaali 2"/>
    <tableColumn id="55" name="Käyttötalous yhteensä" dataDxfId="124" dataCellStyle="Normaali 2"/>
  </tableColumns>
  <tableStyleInfo name="TableStyleLight9" showFirstColumn="0" showLastColumn="0" showRowStripes="1" showColumnStripes="0"/>
</table>
</file>

<file path=xl/tables/table34.xml><?xml version="1.0" encoding="utf-8"?>
<table xmlns="http://schemas.openxmlformats.org/spreadsheetml/2006/main" id="17" name="Taulukko3952" displayName="Taulukko3952" ref="BE4:DG48" totalsRowShown="0" headerRowDxfId="123" dataDxfId="122" headerRowCellStyle="Normaali 2" dataCellStyle="Normaali 2">
  <autoFilter ref="BE4:DG48"/>
  <tableColumns count="55">
    <tableColumn id="1" name="Manner-Suomen kunnat yhteensä" dataDxfId="121" dataCellStyle="Normaali 2 2 2"/>
    <tableColumn id="2" name="Sosiaali- ja terveystoiminta yhteensä" dataDxfId="120" dataCellStyle="Normaali 2"/>
    <tableColumn id="3" name="Yleishallinto" dataDxfId="119" dataCellStyle="Normaali 2"/>
    <tableColumn id="4" name="Lastensuojelun laitos- ja perhehoito" dataDxfId="118" dataCellStyle="Normaali 2"/>
    <tableColumn id="5" name="Lastensuojelun avohuoltopalvelut" dataDxfId="117" dataCellStyle="Normaali 2"/>
    <tableColumn id="6" name="Muut lasten ja perheiden avopalvelut" dataDxfId="116" dataCellStyle="Normaali 2"/>
    <tableColumn id="7" name="Ikääntyneiden laitoshoito" dataDxfId="115" dataCellStyle="Normaali 2"/>
    <tableColumn id="8" name="Ikääntyneiden ympärivuorokautisen hoivan asumispalvelut" dataDxfId="114" dataCellStyle="Normaali 2"/>
    <tableColumn id="9" name="Muut ikääntyneiden palvelut" dataDxfId="113" dataCellStyle="Normaali 2"/>
    <tableColumn id="10" name="Vammaisten laitoshoito" dataDxfId="112" dataCellStyle="Normaali 2"/>
    <tableColumn id="11" name="Vammaisten ympärivuorokautisen hoivan asumispalvelut" dataDxfId="111" dataCellStyle="Normaali 2"/>
    <tableColumn id="12" name="Muut vammaisten palvelut" dataDxfId="110" dataCellStyle="Normaali 2"/>
    <tableColumn id="13" name="Kotihoito" dataDxfId="109" dataCellStyle="Normaali 2"/>
    <tableColumn id="14" name="Työllistymistä tukevat palvelut" dataDxfId="108" dataCellStyle="Normaali 2"/>
    <tableColumn id="15" name="Päihdehuollon erityispalvelut" dataDxfId="107" dataCellStyle="Normaali 2"/>
    <tableColumn id="16" name="Perusterveydenhuollon avohoito" dataDxfId="106" dataCellStyle="Normaali 2"/>
    <tableColumn id="17" name="Suun terveydenhuolto" dataDxfId="105" dataCellStyle="Normaali 2"/>
    <tableColumn id="18" name="Perusterveydenhuollon vuodeosastohoito" dataDxfId="104" dataCellStyle="Normaali 2"/>
    <tableColumn id="19" name="Erikoissairaanhoito" dataDxfId="103" dataCellStyle="Normaali 2"/>
    <tableColumn id="20" name="Ympäristöterveydenhuolto" dataDxfId="102" dataCellStyle="Normaali 2"/>
    <tableColumn id="21" name="Muu sosiaali- ja terveystoiminta" dataDxfId="101" dataCellStyle="Normaali 2"/>
    <tableColumn id="22" name="Varhaiskasvatus" dataDxfId="100" dataCellStyle="Normaali 2"/>
    <tableColumn id="23" name="Esiopetus" dataDxfId="99" dataCellStyle="Normaali 2"/>
    <tableColumn id="24" name="Perusopetus" dataDxfId="98" dataCellStyle="Normaali 2"/>
    <tableColumn id="25" name="Lukiokoulutus" dataDxfId="97" dataCellStyle="Normaali 2"/>
    <tableColumn id="26" name="Ammatillinen koulutus" dataDxfId="96" dataCellStyle="Normaali 2"/>
    <tableColumn id="27" name="Kansalaisopistojen vapaa sivistystyö" dataDxfId="95" dataCellStyle="Normaali 2"/>
    <tableColumn id="28" name="Taiteen perusopetus" dataDxfId="94" dataCellStyle="Normaali 2"/>
    <tableColumn id="29" name="Muu opetustoiminta" dataDxfId="93" dataCellStyle="Normaali 2"/>
    <tableColumn id="30" name="Kirjastotoiminta" dataDxfId="92" dataCellStyle="Normaali 2"/>
    <tableColumn id="31" name="Liikunta ja ulkoilu" dataDxfId="91" dataCellStyle="Normaali 2"/>
    <tableColumn id="32" name="Nuorisotoiminta" dataDxfId="90" dataCellStyle="Normaali 2"/>
    <tableColumn id="33" name="Museo- ja näyttelytoiminta" dataDxfId="89" dataCellStyle="Normaali 2"/>
    <tableColumn id="34" name="Teatteri-, tanssi- ja sirkustoiminta" dataDxfId="88" dataCellStyle="Normaali 2"/>
    <tableColumn id="35" name="Musiikkitoiminta" dataDxfId="87" dataCellStyle="Normaali 2"/>
    <tableColumn id="36" name="Muu kulttuuritoiminta" dataDxfId="86" dataCellStyle="Normaali 2"/>
    <tableColumn id="37" name="Opetus- ja kulttuuritoiminta yhteensä" dataDxfId="85" dataCellStyle="Normaali 2"/>
    <tableColumn id="38" name="Yhdyskuntasuunnittelu" dataDxfId="84" dataCellStyle="Normaali 2"/>
    <tableColumn id="39" name="Rakennusvalvonta" dataDxfId="83" dataCellStyle="Normaali 2"/>
    <tableColumn id="40" name="Ympäristön huolto" dataDxfId="82" dataCellStyle="Normaali 2"/>
    <tableColumn id="41" name="Liikenneväylät" dataDxfId="81" dataCellStyle="Normaali 2"/>
    <tableColumn id="42" name="Puistot ja yleiset alueet" dataDxfId="80" dataCellStyle="Normaali 2"/>
    <tableColumn id="43" name="Palo- ja pelastustoiminta" dataDxfId="79" dataCellStyle="Normaali 2"/>
    <tableColumn id="44" name="Lomituspalvelut" dataDxfId="78" dataCellStyle="Normaali 2"/>
    <tableColumn id="45" name="Tila- ja vuokrauspalvelut" dataDxfId="77" dataCellStyle="Normaali 2"/>
    <tableColumn id="46" name="Tukipalvelut" dataDxfId="76" dataCellStyle="Normaali 2"/>
    <tableColumn id="47" name="Elinkeinoelämän edistäminen" dataDxfId="75" dataCellStyle="Normaali 2"/>
    <tableColumn id="48" name="Vesihuolto" dataDxfId="74" dataCellStyle="Normaali 2"/>
    <tableColumn id="49" name="Energiahuolto" dataDxfId="73" dataCellStyle="Normaali 2"/>
    <tableColumn id="50" name="Jätehuolto" dataDxfId="72" dataCellStyle="Normaali 2"/>
    <tableColumn id="51" name="Joukkoliikenne" dataDxfId="71" dataCellStyle="Normaali 2"/>
    <tableColumn id="52" name="Satamatoiminta" dataDxfId="70" dataCellStyle="Normaali 2"/>
    <tableColumn id="53" name="Maa- ja metsätilat" dataDxfId="69" dataCellStyle="Normaali 2"/>
    <tableColumn id="54" name="Muu toiminta" dataDxfId="68" dataCellStyle="Normaali 2"/>
    <tableColumn id="55" name="Käyttötalous yhteensä" dataDxfId="67" dataCellStyle="Normaali 2"/>
  </tableColumns>
  <tableStyleInfo name="TableStyleLight9" showFirstColumn="0" showLastColumn="0" showRowStripes="1" showColumnStripes="0"/>
</table>
</file>

<file path=xl/tables/table35.xml><?xml version="1.0" encoding="utf-8"?>
<table xmlns="http://schemas.openxmlformats.org/spreadsheetml/2006/main" id="18" name="Taulukko610" displayName="Taulukko610" ref="DI4:FK48" totalsRowShown="0" headerRowDxfId="66" dataDxfId="65" tableBorderDxfId="64" headerRowCellStyle="Normaali 2 2 2" dataCellStyle="Normaali 2">
  <autoFilter ref="DI4:FK48"/>
  <tableColumns count="55">
    <tableColumn id="1" name="Manner-Suomen kuntayhtymät yhteensä" dataDxfId="63" dataCellStyle="Normaali 2"/>
    <tableColumn id="2" name="Sosiaali- ja terveystoiminta yhteensä" dataDxfId="62" dataCellStyle="Normaali 2"/>
    <tableColumn id="3" name="Yleishallinto" dataDxfId="61" dataCellStyle="Normaali 2"/>
    <tableColumn id="4" name="Lastensuojelun laitos- ja perhehoito" dataDxfId="60" dataCellStyle="Normaali 2"/>
    <tableColumn id="5" name="Lastensuojelun avohuoltopalvelut" dataDxfId="59" dataCellStyle="Normaali 2"/>
    <tableColumn id="6" name="Muut lasten ja perheiden avopalvelut" dataDxfId="58" dataCellStyle="Normaali 2"/>
    <tableColumn id="7" name="Ikääntyneiden laitoshoito" dataDxfId="57" dataCellStyle="Normaali 2"/>
    <tableColumn id="8" name="Ikääntyneiden ympärivuorokautisen hoivan asumispalvelut" dataDxfId="56" dataCellStyle="Normaali 2"/>
    <tableColumn id="9" name="Muut ikääntyneiden palvelut" dataDxfId="55" dataCellStyle="Normaali 2"/>
    <tableColumn id="10" name="Vammaisten laitoshoito" dataDxfId="54" dataCellStyle="Normaali 2"/>
    <tableColumn id="11" name="Vammaisten ympärivuorokautisen hoivan asumispalvelut" dataDxfId="53" dataCellStyle="Normaali 2"/>
    <tableColumn id="12" name="Muut vammaisten palvelut" dataDxfId="52" dataCellStyle="Normaali 2"/>
    <tableColumn id="13" name="Kotihoito" dataDxfId="51" dataCellStyle="Normaali 2"/>
    <tableColumn id="14" name="Työllistymistä tukevat palvelut" dataDxfId="50" dataCellStyle="Normaali 2"/>
    <tableColumn id="15" name="Päihdehuollon erityispalvelut" dataDxfId="49" dataCellStyle="Normaali 2"/>
    <tableColumn id="16" name="Perusterveydenhuollon avohoito" dataDxfId="48" dataCellStyle="Normaali 2"/>
    <tableColumn id="17" name="Suun terveydenhuolto" dataDxfId="47" dataCellStyle="Normaali 2"/>
    <tableColumn id="18" name="Perusterveydenhuollon vuodeosastohoito" dataDxfId="46" dataCellStyle="Normaali 2"/>
    <tableColumn id="19" name="Erikoissairaanhoito" dataDxfId="45" dataCellStyle="Normaali 2"/>
    <tableColumn id="20" name="Ympäristöterveydenhuolto" dataDxfId="44" dataCellStyle="Normaali 2"/>
    <tableColumn id="21" name="Muu sosiaali- ja terveystoiminta" dataDxfId="43" dataCellStyle="Normaali 2"/>
    <tableColumn id="22" name="Varhaiskasvatus" dataDxfId="42" dataCellStyle="Normaali 2"/>
    <tableColumn id="23" name="Esiopetus" dataDxfId="41" dataCellStyle="Normaali 2"/>
    <tableColumn id="24" name="Perusopetus" dataDxfId="40" dataCellStyle="Normaali 2"/>
    <tableColumn id="25" name="Lukiokoulutus" dataDxfId="39" dataCellStyle="Normaali 2"/>
    <tableColumn id="26" name="Ammatillinen koulutus" dataDxfId="38" dataCellStyle="Normaali 2"/>
    <tableColumn id="27" name="Kansalaisopistojen vapaa sivistystyö" dataDxfId="37" dataCellStyle="Normaali 2"/>
    <tableColumn id="28" name="Taiteen perusopetus" dataDxfId="36" dataCellStyle="Normaali 2"/>
    <tableColumn id="29" name="Muu opetustoiminta" dataDxfId="35" dataCellStyle="Normaali 2"/>
    <tableColumn id="30" name="Kirjastotoiminta" dataDxfId="34" dataCellStyle="Normaali 2"/>
    <tableColumn id="31" name="Liikunta ja ulkoilu" dataDxfId="33" dataCellStyle="Normaali 2"/>
    <tableColumn id="32" name="Nuorisotoiminta" dataDxfId="32" dataCellStyle="Normaali 2"/>
    <tableColumn id="33" name="Museo- ja näyttelytoiminta" dataDxfId="31" dataCellStyle="Normaali 2"/>
    <tableColumn id="34" name="Teatteri-, tanssi- ja sirkustoiminta" dataDxfId="30" dataCellStyle="Normaali 2"/>
    <tableColumn id="35" name="Musiikkitoiminta" dataDxfId="29" dataCellStyle="Normaali 2"/>
    <tableColumn id="36" name="Muu kulttuuritoiminta" dataDxfId="28" dataCellStyle="Normaali 2"/>
    <tableColumn id="37" name="Opetus- ja kulttuuritoiminta yhteensä" dataDxfId="27" dataCellStyle="Normaali 2"/>
    <tableColumn id="38" name="Yhdyskuntasuunnittelu" dataDxfId="26" dataCellStyle="Normaali 2"/>
    <tableColumn id="39" name="Rakennusvalvonta" dataDxfId="25" dataCellStyle="Normaali 2"/>
    <tableColumn id="40" name="Ympäristön huolto" dataDxfId="24" dataCellStyle="Normaali 2"/>
    <tableColumn id="41" name="Liikenneväylät" dataDxfId="23" dataCellStyle="Normaali 2"/>
    <tableColumn id="42" name="Puistot ja yleiset alueet" dataDxfId="22" dataCellStyle="Normaali 2"/>
    <tableColumn id="43" name="Palo- ja pelastustoiminta" dataDxfId="21" dataCellStyle="Normaali 2"/>
    <tableColumn id="44" name="Lomituspalvelut" dataDxfId="20" dataCellStyle="Normaali 2"/>
    <tableColumn id="45" name="Tila- ja vuokrauspalvelut" dataDxfId="19" dataCellStyle="Normaali 2"/>
    <tableColumn id="46" name="Tukipalvelut" dataDxfId="18" dataCellStyle="Normaali 2"/>
    <tableColumn id="47" name="Elinkeinoelämän edistäminen" dataDxfId="17" dataCellStyle="Normaali 2"/>
    <tableColumn id="48" name="Vesihuolto" dataDxfId="16" dataCellStyle="Normaali 2"/>
    <tableColumn id="49" name="Energiahuolto" dataDxfId="15" dataCellStyle="Normaali 2"/>
    <tableColumn id="50" name="Jätehuolto" dataDxfId="14" dataCellStyle="Normaali 2"/>
    <tableColumn id="51" name="Joukkoliikenne" dataDxfId="13" dataCellStyle="Normaali 2"/>
    <tableColumn id="52" name="Satamatoiminta" dataDxfId="12" dataCellStyle="Normaali 2"/>
    <tableColumn id="53" name="Maa- ja metsätilat" dataDxfId="11" dataCellStyle="Normaali 2"/>
    <tableColumn id="54" name="Muu toiminta" dataDxfId="10" dataCellStyle="Normaali 2"/>
    <tableColumn id="55" name="Käyttötalous yhteensä" dataDxfId="9" dataCellStyle="Normaali 2"/>
  </tableColumns>
  <tableStyleInfo name="TableStyleLight9" showFirstColumn="0" showLastColumn="0" showRowStripes="1" showColumnStripes="0"/>
</table>
</file>

<file path=xl/tables/table36.xml><?xml version="1.0" encoding="utf-8"?>
<table xmlns="http://schemas.openxmlformats.org/spreadsheetml/2006/main" id="19" name="Taulukko1011" displayName="Taulukko1011" ref="A56:C60" totalsRowShown="0" headerRowDxfId="8" dataDxfId="7">
  <tableColumns count="3">
    <tableColumn id="1" name="Sektorikohtaiset nettokustannukset" dataDxfId="6" dataCellStyle="Normaali 2"/>
    <tableColumn id="2" name="Euroa yhteensä" dataDxfId="5" dataCellStyle="Normaali 2"/>
    <tableColumn id="3" name="Suhteelliset osuudet" dataDxfId="4" dataCellStyle="Prosenttia"/>
  </tableColumns>
  <tableStyleInfo name="TableStyleLight9" showFirstColumn="0" showLastColumn="0" showRowStripes="1" showColumnStripes="0"/>
</table>
</file>

<file path=xl/tables/table37.xml><?xml version="1.0" encoding="utf-8"?>
<table xmlns="http://schemas.openxmlformats.org/spreadsheetml/2006/main" id="20" name="Taulukko1212" displayName="Taulukko1212" ref="A62:B65" totalsRowShown="0" headerRowDxfId="3" tableBorderDxfId="2">
  <tableColumns count="2">
    <tableColumn id="1" name="Kotihoito jaetaan"/>
    <tableColumn id="2" name="Euroa yhteensä"/>
  </tableColumns>
  <tableStyleInfo name="TableStyleLight9" showFirstColumn="0" showLastColumn="0" showRowStripes="1" showColumnStripes="0"/>
</table>
</file>

<file path=xl/tables/table38.xml><?xml version="1.0" encoding="utf-8"?>
<table xmlns="http://schemas.openxmlformats.org/spreadsheetml/2006/main" id="29" name="Taulukko1913" displayName="Taulukko1913" ref="A67:C72" totalsRowShown="0" headerRowDxfId="1" headerRowCellStyle="Normaali 2">
  <tableColumns count="3">
    <tableColumn id="1" name="Lisäksi huomioidaan"/>
    <tableColumn id="2" name="Euroa yhteensä"/>
    <tableColumn id="3" name="Lähde" dataDxfId="0" dataCellStyle="Normaali 2"/>
  </tableColumns>
  <tableStyleInfo name="TableStyleLight9" showFirstColumn="0" showLastColumn="0" showRowStripes="1" showColumnStripes="0"/>
</table>
</file>

<file path=xl/tables/table4.xml><?xml version="1.0" encoding="utf-8"?>
<table xmlns="http://schemas.openxmlformats.org/spreadsheetml/2006/main" id="38" name="Taulukko4439" displayName="Taulukko4439" ref="A62:J87" totalsRowShown="0" headerRowDxfId="513" dataDxfId="512" tableBorderDxfId="511" headerRowCellStyle="Normaali 2">
  <tableColumns count="10">
    <tableColumn id="1" name="Hyvinvointialuekoodi" dataDxfId="510" dataCellStyle="Normaali 2"/>
    <tableColumn id="2" name="Hyvinvointialue" dataDxfId="509" dataCellStyle="Normaali 2"/>
    <tableColumn id="3" name="Vuosi" dataDxfId="508" dataCellStyle="Normaali 2"/>
    <tableColumn id="4" name="2023" dataDxfId="507" dataCellStyle="Normaali 2"/>
    <tableColumn id="5" name="2024" dataDxfId="506" dataCellStyle="Normaali 2"/>
    <tableColumn id="6" name="2025" dataDxfId="505" dataCellStyle="Normaali 2"/>
    <tableColumn id="7" name="2026" dataDxfId="504" dataCellStyle="Normaali 2"/>
    <tableColumn id="8" name="2027" dataDxfId="503" dataCellStyle="Normaali 2"/>
    <tableColumn id="9" name="2 028" dataDxfId="502" dataCellStyle="Normaali 2"/>
    <tableColumn id="10" name="2029" dataDxfId="501" dataCellStyle="Normaali 2"/>
  </tableColumns>
  <tableStyleInfo name="TableStyleLight9" showFirstColumn="0" showLastColumn="0" showRowStripes="1" showColumnStripes="0"/>
</table>
</file>

<file path=xl/tables/table5.xml><?xml version="1.0" encoding="utf-8"?>
<table xmlns="http://schemas.openxmlformats.org/spreadsheetml/2006/main" id="37" name="Taulukko37" displayName="Taulukko37" ref="A36:P59" totalsRowShown="0" headerRowDxfId="500" dataDxfId="499" tableBorderDxfId="498" headerRowCellStyle="Normaali 2" dataCellStyle="Normaali 2">
  <autoFilter ref="A36:P5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name="Hyvinvointialuekoodi" dataDxfId="497" dataCellStyle="Normaali 2"/>
    <tableColumn id="2" name="Hyvinvointialue" dataDxfId="496" dataCellStyle="Normaali 2"/>
    <tableColumn id="3" name="Asukasluku" dataDxfId="495" dataCellStyle="Normaali 2">
      <calculatedColumnFormula>Määräytymistekijät!C5</calculatedColumnFormula>
    </tableColumn>
    <tableColumn id="4" name="Siirtyvät kustannukset yht. 2022, euroa" dataDxfId="494" dataCellStyle="Normaali 2"/>
    <tableColumn id="5" name="Laskennallinen rahoitus yhteensä, ilman yo-lisää (hyte-kriteeri e/as.) 2022, euroa" dataDxfId="493" dataCellStyle="Normaali 2"/>
    <tableColumn id="6" name="Muutos laskennallisen rahoituksen ja siirtyvien kustannusten välillä, ilman yo-lisää_x000a_(hyte-kriteeri e/as.), euroa" dataDxfId="492" dataCellStyle="Normaali 2">
      <calculatedColumnFormula>E37-D37</calculatedColumnFormula>
    </tableColumn>
    <tableColumn id="7" name="Muutos laskennallisen rahoituksen ja siirtyvien kustannusten välillä, ilman yo-lisää (hyte-kriteeri e/as.), euroa" dataDxfId="491" dataCellStyle="Normaali 2">
      <calculatedColumnFormula>F37/C37</calculatedColumnFormula>
    </tableColumn>
    <tableColumn id="8" name="Laskennallinen rahoitus yhteensä, ilman yo-lisää (hyte-kriteeri kertoimella e/as.) 2022, euroa" dataDxfId="490" dataCellStyle="Normaali 2">
      <calculatedColumnFormula>'Arvio hyten vaikutuksesta'!O60+'PELA laskennallinen rahoitus'!F44</calculatedColumnFormula>
    </tableColumn>
    <tableColumn id="9" name="Muutos laskennallisen rahoituksen ja siirtyvien kustannusten välillä, ilman yo-lisää (hyte-kriteeri kertoimella e/as.), euroa" dataDxfId="489" dataCellStyle="Normaali 2">
      <calculatedColumnFormula>H37-D37</calculatedColumnFormula>
    </tableColumn>
    <tableColumn id="10" name="Muutos laskennallisen rahoituksen ja siirtyvien kustannusten välillä, ilman yo-lisää_x000a_(hyte-kriteeri kertoimella e/as.), euroa" dataDxfId="488" dataCellStyle="Normaali 2">
      <calculatedColumnFormula>I37/C37</calculatedColumnFormula>
    </tableColumn>
    <tableColumn id="11" name="Laskennallinen rahoitus yhteensä, yo-lisällä (hyte-kriteeri e/as.) 2022, euroa" dataDxfId="487" dataCellStyle="Normaali 2">
      <calculatedColumnFormula>'SOTE lasken. rahoitus yo-lisä'!N48+'PELA laskennallinen rahoitus'!F44</calculatedColumnFormula>
    </tableColumn>
    <tableColumn id="12" name="Muutos laskennallisen rahoituksen ja siirtyvien kustannusten välillä, yo-lisällä_x000a_(hyte-kriteeri e/as.), euroa" dataDxfId="486" dataCellStyle="Normaali 2">
      <calculatedColumnFormula>K37-D37</calculatedColumnFormula>
    </tableColumn>
    <tableColumn id="13" name="Muutos laskennallisen rahoituksen ja siirtyvien kustannusten välillä, yo-lisällä_x000a_(hyte-kriteeri e/as.), euroa/asukas" dataDxfId="485" dataCellStyle="Normaali 2"/>
    <tableColumn id="14" name="Laskennallinen rahoitus yhteensä, yo-lisällä (hyte-kriteeri kertoimella) 2022, euroa" dataDxfId="484" dataCellStyle="Normaali 2">
      <calculatedColumnFormula>'Arvio hyten vaikutuksesta'!N60+'PELA laskennallinen rahoitus'!F44</calculatedColumnFormula>
    </tableColumn>
    <tableColumn id="15" name="Muutos laskennallisen rahoituksen ja siirtyvien kustannusten välillä, yo-lisällä (hyte-kriteeri kertoimella), euroa" dataDxfId="483" dataCellStyle="Normaali 2"/>
    <tableColumn id="16" name="Muutos laskennallisen rahoituksen ja siirtyvien kustannusten välillä, yo-lisällä (hyte-kriteeri kertoimella), euroa/asukas" dataDxfId="482" dataCellStyle="Normaali 2"/>
  </tableColumns>
  <tableStyleInfo name="TableStyleLight9" showFirstColumn="0" showLastColumn="0" showRowStripes="1" showColumnStripes="0"/>
</table>
</file>

<file path=xl/tables/table6.xml><?xml version="1.0" encoding="utf-8"?>
<table xmlns="http://schemas.openxmlformats.org/spreadsheetml/2006/main" id="34" name="Taulukko6" displayName="Taulukko6" ref="A7:H301" totalsRowShown="0" headerRowDxfId="481" dataDxfId="480" tableBorderDxfId="479" headerRowCellStyle="Normaali 2" dataCellStyle="Normaali 2">
  <autoFilter ref="A7:H30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Kuntanumero" dataDxfId="478"/>
    <tableColumn id="2" name="Kunta" dataDxfId="477"/>
    <tableColumn id="3" name="Hyvinvointialuekoodi" dataDxfId="476"/>
    <tableColumn id="4" name="Sote-nettokustannukset, TP2021 +/- oikaisut" dataDxfId="475" dataCellStyle="Normaali 2"/>
    <tableColumn id="5" name="Sote-nettokustannukset, TP 2022 +/- oikaisut" dataDxfId="474" dataCellStyle="Normaali 2"/>
    <tableColumn id="6" name="Sote-kustannukset keskiarvo 2021-2022" dataDxfId="473" dataCellStyle="Normaali 2"/>
    <tableColumn id="7" name="Kunnan osuus koko maan sote-kustannusten keskiarvosta" dataDxfId="472" dataCellStyle="Normaali 2"/>
    <tableColumn id="8" name="Siirtyvät sote-nettokustannukset 2022 tasossa" dataDxfId="471" dataCellStyle="Normaali 2">
      <calculatedColumnFormula>G8*E$8</calculatedColumnFormula>
    </tableColumn>
  </tableColumns>
  <tableStyleInfo name="TableStyleLight9" showFirstColumn="0" showLastColumn="0" showRowStripes="1" showColumnStripes="0"/>
</table>
</file>

<file path=xl/tables/table7.xml><?xml version="1.0" encoding="utf-8"?>
<table xmlns="http://schemas.openxmlformats.org/spreadsheetml/2006/main" id="35" name="Taulukko736" displayName="Taulukko736" ref="J7:L30" totalsRowShown="0" headerRowDxfId="470" dataDxfId="469" tableBorderDxfId="468" headerRowCellStyle="Normaali 2">
  <autoFilter ref="J7:L30">
    <filterColumn colId="0" hiddenButton="1"/>
    <filterColumn colId="1" hiddenButton="1"/>
    <filterColumn colId="2" hiddenButton="1"/>
  </autoFilter>
  <tableColumns count="3">
    <tableColumn id="1" name="Hyvinvointialuekoodi" dataDxfId="467" dataCellStyle="Normaali 2"/>
    <tableColumn id="2" name="Hyvinvointialue" dataDxfId="466" dataCellStyle="Normaali 2"/>
    <tableColumn id="3" name="Siirtyvät sote-kustannukset 2022 tasossa" dataDxfId="465" dataCellStyle="Normaali 2"/>
  </tableColumns>
  <tableStyleInfo name="TableStyleLight9" showFirstColumn="0" showLastColumn="0" showRowStripes="1" showColumnStripes="0"/>
</table>
</file>

<file path=xl/tables/table8.xml><?xml version="1.0" encoding="utf-8"?>
<table xmlns="http://schemas.openxmlformats.org/spreadsheetml/2006/main" id="26" name="Taulukko30" displayName="Taulukko30" ref="A7:H301" totalsRowShown="0" headerRowDxfId="464" dataDxfId="463" headerRowCellStyle="Normaali 2" dataCellStyle="Normaali 2">
  <autoFilter ref="A7:H30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Kuntanumero" dataDxfId="462"/>
    <tableColumn id="2" name="Kunta" dataDxfId="461"/>
    <tableColumn id="3" name="Hyvinvointialuekoodi" dataDxfId="460"/>
    <tableColumn id="4" name="Pela-nettokustannukset, TP2021" dataDxfId="459" dataCellStyle="Normaali 2"/>
    <tableColumn id="5" name="Pela-nettokustannukset, TP2022" dataDxfId="458" dataCellStyle="Normaali 2"/>
    <tableColumn id="6" name="Pela-kustannukset keskiarvo 2021-2022" dataDxfId="457" dataCellStyle="Normaali 2">
      <calculatedColumnFormula>(D8+E8)/2</calculatedColumnFormula>
    </tableColumn>
    <tableColumn id="7" name="Kunnan osuus koko maan pela-kustannusten keskiarvosta" dataDxfId="456" dataCellStyle="Normaali 2">
      <calculatedColumnFormula>F8/F$8</calculatedColumnFormula>
    </tableColumn>
    <tableColumn id="8" name="Siirtyvät pela-nettokustannukset laskelmaan kunnittain" dataDxfId="455" dataCellStyle="Normaali 2">
      <calculatedColumnFormula>(G8*E$8)*(-1)</calculatedColumnFormula>
    </tableColumn>
  </tableColumns>
  <tableStyleInfo name="TableStyleLight9" showFirstColumn="0" showLastColumn="0" showRowStripes="1" showColumnStripes="0"/>
</table>
</file>

<file path=xl/tables/table9.xml><?xml version="1.0" encoding="utf-8"?>
<table xmlns="http://schemas.openxmlformats.org/spreadsheetml/2006/main" id="27" name="Taulukko31" displayName="Taulukko31" ref="J7:L30" totalsRowShown="0" headerRowDxfId="454" dataDxfId="453" headerRowCellStyle="Normaali 2">
  <autoFilter ref="J7:L30">
    <filterColumn colId="0" hiddenButton="1"/>
    <filterColumn colId="1" hiddenButton="1"/>
    <filterColumn colId="2" hiddenButton="1"/>
  </autoFilter>
  <tableColumns count="3">
    <tableColumn id="1" name="Hyvinvointialuekoodi" dataDxfId="452" dataCellStyle="Normaali 2"/>
    <tableColumn id="2" name="Hyvinvointialue" dataDxfId="451" dataCellStyle="Normaali 2"/>
    <tableColumn id="3" name="Siirtyvät pela-kustannukset v. 2022 tasossa" dataDxfId="450" dataCellStyle="Normaali 2">
      <calculatedColumnFormula>SUMIF($C$9:$C$301,J8,$H$9:$H$301)*1000</calculatedColumnFormula>
    </tableColumn>
  </tableColumns>
  <tableStyleInfo name="TableStyleLight9" showFirstColumn="0" showLastColumn="0" showRowStripes="1" showColumnStripes="0"/>
</table>
</file>

<file path=xl/theme/theme1.xml><?xml version="1.0" encoding="utf-8"?>
<a:theme xmlns:a="http://schemas.openxmlformats.org/drawingml/2006/main" name="VM">
  <a:themeElements>
    <a:clrScheme name="Mukautettu 72">
      <a:dk1>
        <a:srgbClr val="000000"/>
      </a:dk1>
      <a:lt1>
        <a:srgbClr val="FFFFFF"/>
      </a:lt1>
      <a:dk2>
        <a:srgbClr val="006475"/>
      </a:dk2>
      <a:lt2>
        <a:srgbClr val="F3F3F1"/>
      </a:lt2>
      <a:accent1>
        <a:srgbClr val="006475"/>
      </a:accent1>
      <a:accent2>
        <a:srgbClr val="365ABD"/>
      </a:accent2>
      <a:accent3>
        <a:srgbClr val="C48903"/>
      </a:accent3>
      <a:accent4>
        <a:srgbClr val="0098E8"/>
      </a:accent4>
      <a:accent5>
        <a:srgbClr val="1B396D"/>
      </a:accent5>
      <a:accent6>
        <a:srgbClr val="00959B"/>
      </a:accent6>
      <a:hlink>
        <a:srgbClr val="006475"/>
      </a:hlink>
      <a:folHlink>
        <a:srgbClr val="1A748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M" id="{3DF45576-4D75-4BF3-81D5-B080B69DE8DE}" vid="{1F6FAD5D-40CC-405A-B866-2B05B4C46EA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table" Target="../tables/table28.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table" Target="../tables/table31.xml"/><Relationship Id="rId1" Type="http://schemas.openxmlformats.org/officeDocument/2006/relationships/table" Target="../tables/table30.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34.xml"/><Relationship Id="rId7" Type="http://schemas.openxmlformats.org/officeDocument/2006/relationships/table" Target="../tables/table38.xml"/><Relationship Id="rId2" Type="http://schemas.openxmlformats.org/officeDocument/2006/relationships/table" Target="../tables/table33.xml"/><Relationship Id="rId1" Type="http://schemas.openxmlformats.org/officeDocument/2006/relationships/printerSettings" Target="../printerSettings/printerSettings9.bin"/><Relationship Id="rId6" Type="http://schemas.openxmlformats.org/officeDocument/2006/relationships/table" Target="../tables/table37.xml"/><Relationship Id="rId5" Type="http://schemas.openxmlformats.org/officeDocument/2006/relationships/table" Target="../tables/table36.xml"/><Relationship Id="rId4" Type="http://schemas.openxmlformats.org/officeDocument/2006/relationships/table" Target="../tables/table35.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table" Target="../tables/table10.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5.bin"/><Relationship Id="rId5" Type="http://schemas.openxmlformats.org/officeDocument/2006/relationships/table" Target="../tables/table17.xml"/><Relationship Id="rId4" Type="http://schemas.openxmlformats.org/officeDocument/2006/relationships/table" Target="../tables/table1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printerSettings" Target="../printerSettings/printerSettings6.bin"/><Relationship Id="rId5" Type="http://schemas.openxmlformats.org/officeDocument/2006/relationships/table" Target="../tables/table21.xml"/><Relationship Id="rId4" Type="http://schemas.openxmlformats.org/officeDocument/2006/relationships/table" Target="../tables/table20.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printerSettings" Target="../printerSettings/printerSettings7.bin"/><Relationship Id="rId5" Type="http://schemas.openxmlformats.org/officeDocument/2006/relationships/table" Target="../tables/table25.xml"/><Relationship Id="rId4" Type="http://schemas.openxmlformats.org/officeDocument/2006/relationships/table" Target="../tables/table24.xml"/></Relationships>
</file>

<file path=xl/worksheets/_rels/sheet9.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table" Target="../tables/table2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14"/>
  <sheetViews>
    <sheetView tabSelected="1" zoomScale="98" zoomScaleNormal="80" workbookViewId="0"/>
  </sheetViews>
  <sheetFormatPr defaultRowHeight="14" x14ac:dyDescent="0.3"/>
  <cols>
    <col min="1" max="1" width="124.5" style="35" customWidth="1"/>
  </cols>
  <sheetData>
    <row r="1" spans="1:2" ht="20" x14ac:dyDescent="0.4">
      <c r="A1" s="559" t="s">
        <v>801</v>
      </c>
    </row>
    <row r="2" spans="1:2" x14ac:dyDescent="0.3">
      <c r="A2" s="1" t="s">
        <v>869</v>
      </c>
    </row>
    <row r="3" spans="1:2" ht="60" customHeight="1" x14ac:dyDescent="0.3">
      <c r="A3" s="504" t="s">
        <v>870</v>
      </c>
      <c r="B3" s="505"/>
    </row>
    <row r="4" spans="1:2" ht="56" x14ac:dyDescent="0.3">
      <c r="A4" s="504" t="s">
        <v>888</v>
      </c>
    </row>
    <row r="5" spans="1:2" ht="84" x14ac:dyDescent="0.3">
      <c r="A5" s="504" t="s">
        <v>883</v>
      </c>
    </row>
    <row r="6" spans="1:2" ht="114.75" customHeight="1" x14ac:dyDescent="0.3">
      <c r="A6" s="504" t="s">
        <v>871</v>
      </c>
    </row>
    <row r="7" spans="1:2" ht="35.15" customHeight="1" x14ac:dyDescent="0.3">
      <c r="A7" s="35" t="s">
        <v>806</v>
      </c>
    </row>
    <row r="8" spans="1:2" x14ac:dyDescent="0.3">
      <c r="A8" s="35" t="s">
        <v>807</v>
      </c>
    </row>
    <row r="9" spans="1:2" x14ac:dyDescent="0.3">
      <c r="A9" s="35" t="s">
        <v>808</v>
      </c>
    </row>
    <row r="10" spans="1:2" x14ac:dyDescent="0.3">
      <c r="A10" s="386" t="s">
        <v>811</v>
      </c>
    </row>
    <row r="12" spans="1:2" x14ac:dyDescent="0.3">
      <c r="A12" s="35" t="s">
        <v>809</v>
      </c>
    </row>
    <row r="13" spans="1:2" x14ac:dyDescent="0.3">
      <c r="A13" s="35" t="s">
        <v>808</v>
      </c>
    </row>
    <row r="14" spans="1:2" x14ac:dyDescent="0.3">
      <c r="A14" s="386" t="s">
        <v>812</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S55"/>
  <sheetViews>
    <sheetView workbookViewId="0"/>
  </sheetViews>
  <sheetFormatPr defaultRowHeight="14" x14ac:dyDescent="0.3"/>
  <cols>
    <col min="1" max="1" width="20.25" customWidth="1"/>
    <col min="2" max="2" width="17.75" customWidth="1"/>
    <col min="3" max="3" width="16.25" customWidth="1"/>
    <col min="4" max="4" width="17.75" customWidth="1"/>
    <col min="5" max="5" width="19.25" customWidth="1"/>
    <col min="6" max="6" width="17.75" customWidth="1"/>
    <col min="7" max="9" width="30.08203125" customWidth="1"/>
    <col min="10" max="10" width="23.08203125" customWidth="1"/>
    <col min="11" max="13" width="42.83203125" customWidth="1"/>
    <col min="14" max="14" width="13.5" customWidth="1"/>
    <col min="15" max="17" width="42.83203125" customWidth="1"/>
    <col min="18" max="18" width="31.58203125" customWidth="1"/>
  </cols>
  <sheetData>
    <row r="1" spans="1:19" ht="18" x14ac:dyDescent="0.4">
      <c r="A1" s="558" t="s">
        <v>45</v>
      </c>
      <c r="B1" s="50"/>
      <c r="C1" s="50"/>
      <c r="D1" s="50"/>
      <c r="E1" s="50"/>
      <c r="F1" s="50"/>
      <c r="G1" s="51"/>
      <c r="H1" s="50"/>
      <c r="I1" s="3"/>
      <c r="J1" s="3"/>
      <c r="K1" s="3"/>
      <c r="L1" s="3"/>
      <c r="M1" s="3"/>
      <c r="N1" s="3"/>
      <c r="O1" s="3"/>
      <c r="P1" s="3"/>
      <c r="Q1" s="3"/>
      <c r="R1" s="3"/>
      <c r="S1" s="3"/>
    </row>
    <row r="2" spans="1:19" x14ac:dyDescent="0.3">
      <c r="A2" s="36" t="s">
        <v>46</v>
      </c>
      <c r="B2" s="50"/>
      <c r="C2" s="50"/>
      <c r="D2" s="50"/>
      <c r="E2" s="50"/>
      <c r="F2" s="50"/>
      <c r="G2" s="51"/>
      <c r="H2" s="50"/>
      <c r="I2" s="3"/>
      <c r="J2" s="3"/>
      <c r="K2" s="3"/>
      <c r="L2" s="3"/>
      <c r="M2" s="3"/>
      <c r="N2" s="3"/>
      <c r="O2" s="3"/>
      <c r="P2" s="3"/>
      <c r="Q2" s="3"/>
      <c r="R2" s="3"/>
      <c r="S2" s="3"/>
    </row>
    <row r="3" spans="1:19" x14ac:dyDescent="0.3">
      <c r="A3" s="36" t="s">
        <v>47</v>
      </c>
      <c r="B3" s="50"/>
      <c r="C3" s="50"/>
      <c r="D3" s="50"/>
      <c r="E3" s="50"/>
      <c r="F3" s="50"/>
      <c r="G3" s="51"/>
      <c r="H3" s="50"/>
      <c r="I3" s="3"/>
      <c r="J3" s="3"/>
      <c r="K3" s="3"/>
      <c r="L3" s="3"/>
      <c r="M3" s="3"/>
      <c r="N3" s="3"/>
      <c r="O3" s="3"/>
      <c r="P3" s="3"/>
      <c r="Q3" s="3"/>
      <c r="R3" s="3"/>
      <c r="S3" s="3"/>
    </row>
    <row r="4" spans="1:19" ht="39.65" customHeight="1" x14ac:dyDescent="0.3">
      <c r="A4" s="37" t="s">
        <v>3</v>
      </c>
      <c r="B4" s="37" t="s">
        <v>4</v>
      </c>
      <c r="C4" s="37" t="s">
        <v>35</v>
      </c>
      <c r="D4" s="38" t="s">
        <v>48</v>
      </c>
      <c r="E4" s="38" t="s">
        <v>49</v>
      </c>
      <c r="F4" s="38" t="s">
        <v>50</v>
      </c>
      <c r="G4" s="38" t="s">
        <v>51</v>
      </c>
      <c r="H4" s="38" t="s">
        <v>52</v>
      </c>
      <c r="I4" s="38" t="s">
        <v>53</v>
      </c>
      <c r="J4" s="38" t="s">
        <v>54</v>
      </c>
      <c r="K4" s="38" t="s">
        <v>55</v>
      </c>
      <c r="L4" s="38" t="s">
        <v>56</v>
      </c>
      <c r="M4" s="38" t="s">
        <v>57</v>
      </c>
      <c r="N4" s="38" t="s">
        <v>0</v>
      </c>
      <c r="O4" s="38" t="s">
        <v>58</v>
      </c>
      <c r="P4" s="38" t="s">
        <v>59</v>
      </c>
      <c r="Q4" s="38" t="s">
        <v>60</v>
      </c>
      <c r="R4" s="38" t="s">
        <v>61</v>
      </c>
      <c r="S4" s="3"/>
    </row>
    <row r="5" spans="1:19" x14ac:dyDescent="0.3">
      <c r="A5" s="39">
        <v>31</v>
      </c>
      <c r="B5" s="40" t="s">
        <v>12</v>
      </c>
      <c r="C5" s="41">
        <v>656920</v>
      </c>
      <c r="D5" s="52">
        <v>0.58859411593104249</v>
      </c>
      <c r="E5" s="52">
        <v>0.19745668830747204</v>
      </c>
      <c r="F5" s="52">
        <v>0.21394919576148561</v>
      </c>
      <c r="G5" s="34">
        <f>H32</f>
        <v>0.89196282349624634</v>
      </c>
      <c r="H5" s="34">
        <f>I32</f>
        <v>0.74442216120376581</v>
      </c>
      <c r="I5" s="34">
        <f>J32</f>
        <v>0.8107296992137909</v>
      </c>
      <c r="J5" s="42">
        <f>D5*G5+E5*H5+F5*I5</f>
        <v>0.845450171319858</v>
      </c>
      <c r="K5" s="43">
        <f>G5*(C5/$C$27)</f>
        <v>0.10646511451483123</v>
      </c>
      <c r="L5" s="43">
        <f>H5*(C5/$C$27)</f>
        <v>8.8854589622109528E-2</v>
      </c>
      <c r="M5" s="43">
        <f>I5*(C5/$C$27)</f>
        <v>9.6769089466130845E-2</v>
      </c>
      <c r="N5" s="43">
        <f>J5*(C5/$C$27)</f>
        <v>0.10091334182890546</v>
      </c>
      <c r="O5" s="42">
        <f>G5/$K$27</f>
        <v>0.8921683917194142</v>
      </c>
      <c r="P5" s="42">
        <f>H5/$L$27</f>
        <v>0.74491856500317544</v>
      </c>
      <c r="Q5" s="42">
        <f>I5/$M$27</f>
        <v>0.81103710215020441</v>
      </c>
      <c r="R5" s="42">
        <f>J5/$N$27</f>
        <v>0.84574473990481802</v>
      </c>
      <c r="S5" s="3"/>
    </row>
    <row r="6" spans="1:19" x14ac:dyDescent="0.3">
      <c r="A6" s="44">
        <v>32</v>
      </c>
      <c r="B6" s="45" t="s">
        <v>13</v>
      </c>
      <c r="C6" s="41">
        <v>274336</v>
      </c>
      <c r="D6" s="49">
        <v>0.58859411593104249</v>
      </c>
      <c r="E6" s="49">
        <v>0.19745668830747204</v>
      </c>
      <c r="F6" s="49">
        <v>0.21394919576148561</v>
      </c>
      <c r="G6" s="34">
        <f t="shared" ref="G6:I6" si="0">H33</f>
        <v>0.88036681915512083</v>
      </c>
      <c r="H6" s="34">
        <f t="shared" si="0"/>
        <v>0.55995262838706972</v>
      </c>
      <c r="I6" s="34">
        <f t="shared" si="0"/>
        <v>0.82576195270805353</v>
      </c>
      <c r="J6" s="42">
        <f t="shared" ref="J6:J27" si="1">D6*G6+E6*H6+F6*I6</f>
        <v>0.80541622689832959</v>
      </c>
      <c r="K6" s="43">
        <f t="shared" ref="K6:K26" si="2">G6*(C6/$C$27)</f>
        <v>4.3882822734043946E-2</v>
      </c>
      <c r="L6" s="43">
        <f t="shared" ref="L6:L26" si="3">H6*(C6/$C$27)</f>
        <v>2.7911435774639431E-2</v>
      </c>
      <c r="M6" s="43">
        <f t="shared" ref="M6:M26" si="4">I6*(C6/$C$27)</f>
        <v>4.1160984947140045E-2</v>
      </c>
      <c r="N6" s="43">
        <f t="shared" ref="N6:N26" si="5">J6*(C6/$C$27)</f>
        <v>4.0146830551861475E-2</v>
      </c>
      <c r="O6" s="42">
        <f t="shared" ref="O6:O26" si="6">G6/$K$27</f>
        <v>0.88056971487900337</v>
      </c>
      <c r="P6" s="42">
        <f t="shared" ref="P6:P26" si="7">H6/$L$27</f>
        <v>0.56032602217718908</v>
      </c>
      <c r="Q6" s="42">
        <f t="shared" ref="Q6:Q26" si="8">I6/$M$27</f>
        <v>0.82607505539725712</v>
      </c>
      <c r="R6" s="42">
        <f t="shared" ref="R6:R26" si="9">J6/$N$27</f>
        <v>0.80569684700618394</v>
      </c>
      <c r="S6" s="3"/>
    </row>
    <row r="7" spans="1:19" x14ac:dyDescent="0.3">
      <c r="A7" s="44">
        <v>33</v>
      </c>
      <c r="B7" s="45" t="s">
        <v>14</v>
      </c>
      <c r="C7" s="41">
        <v>473838</v>
      </c>
      <c r="D7" s="49">
        <v>0.58859411593104249</v>
      </c>
      <c r="E7" s="49">
        <v>0.19745668830747204</v>
      </c>
      <c r="F7" s="49">
        <v>0.21394919576148561</v>
      </c>
      <c r="G7" s="34">
        <f t="shared" ref="G7:I7" si="10">H34</f>
        <v>0.85097531127243042</v>
      </c>
      <c r="H7" s="34">
        <f t="shared" si="10"/>
        <v>0.61232323622245788</v>
      </c>
      <c r="I7" s="34">
        <f t="shared" si="10"/>
        <v>0.75232837289276122</v>
      </c>
      <c r="J7" s="42">
        <f t="shared" si="1"/>
        <v>0.78274642974469366</v>
      </c>
      <c r="K7" s="43">
        <f t="shared" si="2"/>
        <v>7.3264726833379715E-2</v>
      </c>
      <c r="L7" s="43">
        <f t="shared" si="3"/>
        <v>5.2717974354026156E-2</v>
      </c>
      <c r="M7" s="43">
        <f t="shared" si="4"/>
        <v>6.4771717814670407E-2</v>
      </c>
      <c r="N7" s="43">
        <f t="shared" si="5"/>
        <v>6.7390560684185336E-2</v>
      </c>
      <c r="O7" s="42">
        <f t="shared" si="6"/>
        <v>0.85117143321618172</v>
      </c>
      <c r="P7" s="42">
        <f t="shared" si="7"/>
        <v>0.61273155235914578</v>
      </c>
      <c r="Q7" s="42">
        <f t="shared" si="8"/>
        <v>0.75261363190226671</v>
      </c>
      <c r="R7" s="42">
        <f t="shared" si="9"/>
        <v>0.78301915132665567</v>
      </c>
      <c r="S7" s="3"/>
    </row>
    <row r="8" spans="1:19" x14ac:dyDescent="0.3">
      <c r="A8" s="44">
        <v>34</v>
      </c>
      <c r="B8" s="45" t="s">
        <v>15</v>
      </c>
      <c r="C8" s="41">
        <v>98254</v>
      </c>
      <c r="D8" s="49">
        <v>0.58859411593104249</v>
      </c>
      <c r="E8" s="49">
        <v>0.19745668830747204</v>
      </c>
      <c r="F8" s="49">
        <v>0.21394919576148561</v>
      </c>
      <c r="G8" s="34">
        <f t="shared" ref="G8:I8" si="11">H35</f>
        <v>0.96898725666542052</v>
      </c>
      <c r="H8" s="34">
        <f t="shared" si="11"/>
        <v>0.90495094728164671</v>
      </c>
      <c r="I8" s="34">
        <f t="shared" si="11"/>
        <v>0.85502894793777462</v>
      </c>
      <c r="J8" s="42">
        <f t="shared" si="1"/>
        <v>0.93196157058044893</v>
      </c>
      <c r="K8" s="43">
        <f t="shared" si="2"/>
        <v>1.7298816555008485E-2</v>
      </c>
      <c r="L8" s="43">
        <f t="shared" si="3"/>
        <v>1.6155610221519866E-2</v>
      </c>
      <c r="M8" s="43">
        <f t="shared" si="4"/>
        <v>1.5264379193693165E-2</v>
      </c>
      <c r="N8" s="43">
        <f t="shared" si="5"/>
        <v>1.6637816581065164E-2</v>
      </c>
      <c r="O8" s="42">
        <f t="shared" si="6"/>
        <v>0.96921057649824072</v>
      </c>
      <c r="P8" s="42">
        <f t="shared" si="7"/>
        <v>0.90555439665744653</v>
      </c>
      <c r="Q8" s="42">
        <f t="shared" si="8"/>
        <v>0.85535314774144477</v>
      </c>
      <c r="R8" s="42">
        <f t="shared" si="9"/>
        <v>0.93228628114340795</v>
      </c>
      <c r="S8" s="3"/>
    </row>
    <row r="9" spans="1:19" x14ac:dyDescent="0.3">
      <c r="A9" s="44">
        <v>35</v>
      </c>
      <c r="B9" s="45" t="s">
        <v>16</v>
      </c>
      <c r="C9" s="41">
        <v>199330</v>
      </c>
      <c r="D9" s="49">
        <v>0.58859411593104249</v>
      </c>
      <c r="E9" s="49">
        <v>0.19745668830747204</v>
      </c>
      <c r="F9" s="49">
        <v>0.21394919576148561</v>
      </c>
      <c r="G9" s="34">
        <f t="shared" ref="G9:I9" si="12">H36</f>
        <v>0.92135342251815788</v>
      </c>
      <c r="H9" s="34">
        <f t="shared" si="12"/>
        <v>0.73235071257553108</v>
      </c>
      <c r="I9" s="34">
        <f t="shared" si="12"/>
        <v>0.85129417527427675</v>
      </c>
      <c r="J9" s="42">
        <f t="shared" si="1"/>
        <v>0.86904445372826578</v>
      </c>
      <c r="K9" s="43">
        <f t="shared" si="2"/>
        <v>3.3369293203681115E-2</v>
      </c>
      <c r="L9" s="43">
        <f t="shared" si="3"/>
        <v>2.6524051529613839E-2</v>
      </c>
      <c r="M9" s="43">
        <f t="shared" si="4"/>
        <v>3.0831909062294063E-2</v>
      </c>
      <c r="N9" s="43">
        <f t="shared" si="5"/>
        <v>3.1474783155667797E-2</v>
      </c>
      <c r="O9" s="42">
        <f t="shared" si="6"/>
        <v>0.92156576431199433</v>
      </c>
      <c r="P9" s="42">
        <f t="shared" si="7"/>
        <v>0.73283906675837129</v>
      </c>
      <c r="Q9" s="42">
        <f t="shared" si="8"/>
        <v>0.85161695897084644</v>
      </c>
      <c r="R9" s="42">
        <f t="shared" si="9"/>
        <v>0.86934724294481114</v>
      </c>
      <c r="S9" s="3"/>
    </row>
    <row r="10" spans="1:19" x14ac:dyDescent="0.3">
      <c r="A10" s="45">
        <v>2</v>
      </c>
      <c r="B10" s="45" t="s">
        <v>17</v>
      </c>
      <c r="C10" s="41">
        <v>481403</v>
      </c>
      <c r="D10" s="49">
        <v>0.58859411593104249</v>
      </c>
      <c r="E10" s="49">
        <v>0.19745668830747204</v>
      </c>
      <c r="F10" s="49">
        <v>0.21394919576148561</v>
      </c>
      <c r="G10" s="34">
        <f t="shared" ref="G10:I10" si="13">H37</f>
        <v>1.0134617814201357</v>
      </c>
      <c r="H10" s="34">
        <f t="shared" si="13"/>
        <v>1.0745838655975342</v>
      </c>
      <c r="I10" s="34">
        <f t="shared" si="13"/>
        <v>1.0086606183418274</v>
      </c>
      <c r="J10" s="42">
        <f t="shared" si="1"/>
        <v>1.0245035407649317</v>
      </c>
      <c r="K10" s="43">
        <f t="shared" si="2"/>
        <v>8.8647043489754745E-2</v>
      </c>
      <c r="L10" s="43">
        <f t="shared" si="3"/>
        <v>9.3993364538650939E-2</v>
      </c>
      <c r="M10" s="43">
        <f t="shared" si="4"/>
        <v>8.8227087927535322E-2</v>
      </c>
      <c r="N10" s="43">
        <f t="shared" si="5"/>
        <v>8.961286118390592E-2</v>
      </c>
      <c r="O10" s="42">
        <f t="shared" si="6"/>
        <v>1.0136953511745772</v>
      </c>
      <c r="P10" s="42">
        <f t="shared" si="7"/>
        <v>1.0753004314676371</v>
      </c>
      <c r="Q10" s="42">
        <f t="shared" si="8"/>
        <v>1.0090430703923983</v>
      </c>
      <c r="R10" s="42">
        <f t="shared" si="9"/>
        <v>1.0248604944548441</v>
      </c>
      <c r="S10" s="3"/>
    </row>
    <row r="11" spans="1:19" x14ac:dyDescent="0.3">
      <c r="A11" s="45">
        <v>4</v>
      </c>
      <c r="B11" s="45" t="s">
        <v>18</v>
      </c>
      <c r="C11" s="41">
        <v>215416</v>
      </c>
      <c r="D11" s="49">
        <v>0.58859411593104249</v>
      </c>
      <c r="E11" s="49">
        <v>0.19745668830747204</v>
      </c>
      <c r="F11" s="49">
        <v>0.21394919576148561</v>
      </c>
      <c r="G11" s="34">
        <f t="shared" ref="G11:I11" si="14">H38</f>
        <v>1.0513374690399169</v>
      </c>
      <c r="H11" s="34">
        <f t="shared" si="14"/>
        <v>1.1674451028511048</v>
      </c>
      <c r="I11" s="34">
        <f t="shared" si="14"/>
        <v>1.1056733300247192</v>
      </c>
      <c r="J11" s="42">
        <f t="shared" si="1"/>
        <v>1.0858888116581973</v>
      </c>
      <c r="K11" s="43">
        <f t="shared" si="2"/>
        <v>4.1149843491663507E-2</v>
      </c>
      <c r="L11" s="43">
        <f t="shared" si="3"/>
        <v>4.5694350940713967E-2</v>
      </c>
      <c r="M11" s="43">
        <f t="shared" si="4"/>
        <v>4.3276574671092735E-2</v>
      </c>
      <c r="N11" s="43">
        <f t="shared" si="5"/>
        <v>4.2502199307981416E-2</v>
      </c>
      <c r="O11" s="42">
        <f t="shared" si="6"/>
        <v>1.0515797679001015</v>
      </c>
      <c r="P11" s="42">
        <f t="shared" si="7"/>
        <v>1.1682235914760544</v>
      </c>
      <c r="Q11" s="42">
        <f t="shared" si="8"/>
        <v>1.1060925662124317</v>
      </c>
      <c r="R11" s="42">
        <f t="shared" si="9"/>
        <v>1.0862671529744865</v>
      </c>
      <c r="S11" s="3"/>
    </row>
    <row r="12" spans="1:19" x14ac:dyDescent="0.3">
      <c r="A12" s="45">
        <v>5</v>
      </c>
      <c r="B12" s="45" t="s">
        <v>19</v>
      </c>
      <c r="C12" s="41">
        <v>170577</v>
      </c>
      <c r="D12" s="49">
        <v>0.58859411593104249</v>
      </c>
      <c r="E12" s="49">
        <v>0.19745668830747204</v>
      </c>
      <c r="F12" s="49">
        <v>0.21394919576148561</v>
      </c>
      <c r="G12" s="34">
        <f t="shared" ref="G12:I12" si="15">H39</f>
        <v>1.0499411867797852</v>
      </c>
      <c r="H12" s="34">
        <f t="shared" si="15"/>
        <v>1.1044843952095031</v>
      </c>
      <c r="I12" s="34">
        <f t="shared" si="15"/>
        <v>1.0175263332153319</v>
      </c>
      <c r="J12" s="42">
        <f t="shared" si="1"/>
        <v>1.0537759762351406</v>
      </c>
      <c r="K12" s="43">
        <f t="shared" si="2"/>
        <v>3.2541197612596884E-2</v>
      </c>
      <c r="L12" s="43">
        <f t="shared" si="3"/>
        <v>3.4231674513860479E-2</v>
      </c>
      <c r="M12" s="43">
        <f t="shared" si="4"/>
        <v>3.1536552620376475E-2</v>
      </c>
      <c r="N12" s="43">
        <f t="shared" si="5"/>
        <v>3.2660050595069316E-2</v>
      </c>
      <c r="O12" s="42">
        <f t="shared" si="6"/>
        <v>1.0501831638426307</v>
      </c>
      <c r="P12" s="42">
        <f t="shared" si="7"/>
        <v>1.1052208996806812</v>
      </c>
      <c r="Q12" s="42">
        <f t="shared" si="8"/>
        <v>1.0179121468632244</v>
      </c>
      <c r="R12" s="42">
        <f t="shared" si="9"/>
        <v>1.0541431289174801</v>
      </c>
      <c r="S12" s="3"/>
    </row>
    <row r="13" spans="1:19" x14ac:dyDescent="0.3">
      <c r="A13" s="45">
        <v>6</v>
      </c>
      <c r="B13" s="45" t="s">
        <v>20</v>
      </c>
      <c r="C13" s="41">
        <v>522852</v>
      </c>
      <c r="D13" s="49">
        <v>0.58859411593104249</v>
      </c>
      <c r="E13" s="49">
        <v>0.19745668830747204</v>
      </c>
      <c r="F13" s="49">
        <v>0.21394919576148561</v>
      </c>
      <c r="G13" s="34">
        <f t="shared" ref="G13:I13" si="16">H40</f>
        <v>1.0031378320854187</v>
      </c>
      <c r="H13" s="34">
        <f t="shared" si="16"/>
        <v>1.0022692631210326</v>
      </c>
      <c r="I13" s="34">
        <f t="shared" si="16"/>
        <v>0.94682289923019414</v>
      </c>
      <c r="J13" s="42">
        <f t="shared" si="1"/>
        <v>0.99091779274040714</v>
      </c>
      <c r="K13" s="43">
        <f t="shared" si="2"/>
        <v>9.5298808535827298E-2</v>
      </c>
      <c r="L13" s="43">
        <f t="shared" si="3"/>
        <v>9.5216293865569943E-2</v>
      </c>
      <c r="M13" s="43">
        <f t="shared" si="4"/>
        <v>8.9948849804113315E-2</v>
      </c>
      <c r="N13" s="43">
        <f t="shared" si="5"/>
        <v>9.4137896094294168E-2</v>
      </c>
      <c r="O13" s="42">
        <f t="shared" si="6"/>
        <v>1.0033690225076002</v>
      </c>
      <c r="P13" s="42">
        <f t="shared" si="7"/>
        <v>1.0029376073700005</v>
      </c>
      <c r="Q13" s="42">
        <f t="shared" si="8"/>
        <v>0.9471819043829216</v>
      </c>
      <c r="R13" s="42">
        <f t="shared" si="9"/>
        <v>0.99126304460967296</v>
      </c>
      <c r="S13" s="3"/>
    </row>
    <row r="14" spans="1:19" x14ac:dyDescent="0.3">
      <c r="A14" s="45">
        <v>7</v>
      </c>
      <c r="B14" s="45" t="s">
        <v>21</v>
      </c>
      <c r="C14" s="41">
        <v>205771</v>
      </c>
      <c r="D14" s="49">
        <v>0.58859411593104249</v>
      </c>
      <c r="E14" s="49">
        <v>0.19745668830747204</v>
      </c>
      <c r="F14" s="49">
        <v>0.21394919576148561</v>
      </c>
      <c r="G14" s="34">
        <f t="shared" ref="G14:I14" si="17">H41</f>
        <v>1.0856313762695313</v>
      </c>
      <c r="H14" s="34">
        <f t="shared" si="17"/>
        <v>1.1599063431304932</v>
      </c>
      <c r="I14" s="34">
        <f t="shared" si="17"/>
        <v>1.0645983254951477</v>
      </c>
      <c r="J14" s="42">
        <f t="shared" si="1"/>
        <v>1.0957974609524543</v>
      </c>
      <c r="K14" s="43">
        <f t="shared" si="2"/>
        <v>4.0589587941116632E-2</v>
      </c>
      <c r="L14" s="43">
        <f t="shared" si="3"/>
        <v>4.3366580542036126E-2</v>
      </c>
      <c r="M14" s="43">
        <f t="shared" si="4"/>
        <v>3.9803204199141157E-2</v>
      </c>
      <c r="N14" s="43">
        <f t="shared" si="5"/>
        <v>4.0969677534392991E-2</v>
      </c>
      <c r="O14" s="42">
        <f t="shared" si="6"/>
        <v>1.0858815787523659</v>
      </c>
      <c r="P14" s="42">
        <f t="shared" si="7"/>
        <v>1.1606798046765039</v>
      </c>
      <c r="Q14" s="42">
        <f t="shared" si="8"/>
        <v>1.0650019873465335</v>
      </c>
      <c r="R14" s="42">
        <f t="shared" si="9"/>
        <v>1.0961792546032518</v>
      </c>
      <c r="S14" s="3"/>
    </row>
    <row r="15" spans="1:19" x14ac:dyDescent="0.3">
      <c r="A15" s="45">
        <v>8</v>
      </c>
      <c r="B15" s="45" t="s">
        <v>22</v>
      </c>
      <c r="C15" s="41">
        <v>162812</v>
      </c>
      <c r="D15" s="49">
        <v>0.58859411593104249</v>
      </c>
      <c r="E15" s="49">
        <v>0.19745668830747204</v>
      </c>
      <c r="F15" s="49">
        <v>0.21394919576148561</v>
      </c>
      <c r="G15" s="34">
        <f t="shared" ref="G15:I15" si="18">H42</f>
        <v>1.1087882273933412</v>
      </c>
      <c r="H15" s="34">
        <f t="shared" si="18"/>
        <v>1.3859494261550904</v>
      </c>
      <c r="I15" s="34">
        <f t="shared" si="18"/>
        <v>1.1432212706832887</v>
      </c>
      <c r="J15" s="42">
        <f t="shared" si="1"/>
        <v>1.17088248174767</v>
      </c>
      <c r="K15" s="43">
        <f t="shared" si="2"/>
        <v>3.2800699475542962E-2</v>
      </c>
      <c r="L15" s="43">
        <f t="shared" si="3"/>
        <v>4.0999813573496233E-2</v>
      </c>
      <c r="M15" s="43">
        <f t="shared" si="4"/>
        <v>3.3819314101022083E-2</v>
      </c>
      <c r="N15" s="43">
        <f t="shared" si="5"/>
        <v>3.4637601172292067E-2</v>
      </c>
      <c r="O15" s="42">
        <f t="shared" si="6"/>
        <v>1.1090437667720803</v>
      </c>
      <c r="P15" s="42">
        <f t="shared" si="7"/>
        <v>1.3868736202438592</v>
      </c>
      <c r="Q15" s="42">
        <f t="shared" si="8"/>
        <v>1.1436547438568005</v>
      </c>
      <c r="R15" s="42">
        <f t="shared" si="9"/>
        <v>1.1712904362404397</v>
      </c>
      <c r="S15" s="3"/>
    </row>
    <row r="16" spans="1:19" x14ac:dyDescent="0.3">
      <c r="A16" s="45">
        <v>9</v>
      </c>
      <c r="B16" s="45" t="s">
        <v>23</v>
      </c>
      <c r="C16" s="41">
        <v>126921</v>
      </c>
      <c r="D16" s="49">
        <v>0.58859411593104249</v>
      </c>
      <c r="E16" s="49">
        <v>0.19745668830747204</v>
      </c>
      <c r="F16" s="49">
        <v>0.21394919576148561</v>
      </c>
      <c r="G16" s="34">
        <f t="shared" ref="G16:I16" si="19">H43</f>
        <v>1.0313786756011964</v>
      </c>
      <c r="H16" s="34">
        <f t="shared" si="19"/>
        <v>1.2085237612220765</v>
      </c>
      <c r="I16" s="34">
        <f t="shared" si="19"/>
        <v>1.0065336317115783</v>
      </c>
      <c r="J16" s="42">
        <f t="shared" si="1"/>
        <v>1.0610415803989965</v>
      </c>
      <c r="K16" s="43">
        <f t="shared" si="2"/>
        <v>2.3784811879137144E-2</v>
      </c>
      <c r="L16" s="43">
        <f t="shared" si="3"/>
        <v>2.7869987030107065E-2</v>
      </c>
      <c r="M16" s="43">
        <f t="shared" si="4"/>
        <v>2.3211855787429108E-2</v>
      </c>
      <c r="N16" s="43">
        <f t="shared" si="5"/>
        <v>2.4468873540576069E-2</v>
      </c>
      <c r="O16" s="42">
        <f t="shared" si="6"/>
        <v>1.0316163746130516</v>
      </c>
      <c r="P16" s="42">
        <f t="shared" si="7"/>
        <v>1.2093296423712585</v>
      </c>
      <c r="Q16" s="42">
        <f t="shared" si="8"/>
        <v>1.0069152772764161</v>
      </c>
      <c r="R16" s="42">
        <f t="shared" si="9"/>
        <v>1.0614112645359504</v>
      </c>
      <c r="S16" s="3"/>
    </row>
    <row r="17" spans="1:19" x14ac:dyDescent="0.3">
      <c r="A17" s="45">
        <v>10</v>
      </c>
      <c r="B17" s="45" t="s">
        <v>24</v>
      </c>
      <c r="C17" s="41">
        <v>132702</v>
      </c>
      <c r="D17" s="49">
        <v>0.58859411593104249</v>
      </c>
      <c r="E17" s="49">
        <v>0.19745668830747204</v>
      </c>
      <c r="F17" s="49">
        <v>0.21394919576148561</v>
      </c>
      <c r="G17" s="34">
        <f t="shared" ref="G17:I17" si="20">H44</f>
        <v>1.1395789175804139</v>
      </c>
      <c r="H17" s="34">
        <f t="shared" si="20"/>
        <v>1.4598218015220641</v>
      </c>
      <c r="I17" s="34">
        <f t="shared" si="20"/>
        <v>1.2334039672332764</v>
      </c>
      <c r="J17" s="42">
        <f t="shared" si="1"/>
        <v>1.2228868108130779</v>
      </c>
      <c r="K17" s="43">
        <f t="shared" si="2"/>
        <v>2.747704102589767E-2</v>
      </c>
      <c r="L17" s="43">
        <f t="shared" si="3"/>
        <v>3.5198600914877969E-2</v>
      </c>
      <c r="M17" s="43">
        <f t="shared" si="4"/>
        <v>2.973931062284875E-2</v>
      </c>
      <c r="N17" s="43">
        <f t="shared" si="5"/>
        <v>2.9485725431006884E-2</v>
      </c>
      <c r="O17" s="42">
        <f t="shared" si="6"/>
        <v>1.1398415532049888</v>
      </c>
      <c r="P17" s="42">
        <f t="shared" si="7"/>
        <v>1.4607952560032751</v>
      </c>
      <c r="Q17" s="42">
        <f t="shared" si="8"/>
        <v>1.233871634819254</v>
      </c>
      <c r="R17" s="42">
        <f t="shared" si="9"/>
        <v>1.2233128844595771</v>
      </c>
      <c r="S17" s="3"/>
    </row>
    <row r="18" spans="1:19" x14ac:dyDescent="0.3">
      <c r="A18" s="45">
        <v>11</v>
      </c>
      <c r="B18" s="45" t="s">
        <v>25</v>
      </c>
      <c r="C18" s="41">
        <v>248265</v>
      </c>
      <c r="D18" s="49">
        <v>0.58859411593104249</v>
      </c>
      <c r="E18" s="49">
        <v>0.19745668830747204</v>
      </c>
      <c r="F18" s="49">
        <v>0.21394919576148561</v>
      </c>
      <c r="G18" s="34">
        <f t="shared" ref="G18:I18" si="21">H45</f>
        <v>1.1345010621932983</v>
      </c>
      <c r="H18" s="34">
        <f t="shared" si="21"/>
        <v>1.2659900432815552</v>
      </c>
      <c r="I18" s="34">
        <f t="shared" si="21"/>
        <v>1.209712684765625</v>
      </c>
      <c r="J18" s="42">
        <f t="shared" si="1"/>
        <v>1.1765559071091751</v>
      </c>
      <c r="K18" s="43">
        <f t="shared" si="2"/>
        <v>5.1176253892937354E-2</v>
      </c>
      <c r="L18" s="43">
        <f t="shared" si="3"/>
        <v>5.7107595611813382E-2</v>
      </c>
      <c r="M18" s="43">
        <f t="shared" si="4"/>
        <v>5.456897799054191E-2</v>
      </c>
      <c r="N18" s="43">
        <f t="shared" si="5"/>
        <v>5.3073307578089673E-2</v>
      </c>
      <c r="O18" s="42">
        <f t="shared" si="6"/>
        <v>1.1347625275384827</v>
      </c>
      <c r="P18" s="42">
        <f t="shared" si="7"/>
        <v>1.266834244731017</v>
      </c>
      <c r="Q18" s="42">
        <f t="shared" si="8"/>
        <v>1.2101713693702154</v>
      </c>
      <c r="R18" s="42">
        <f t="shared" si="9"/>
        <v>1.176965838315579</v>
      </c>
      <c r="S18" s="3"/>
    </row>
    <row r="19" spans="1:19" x14ac:dyDescent="0.3">
      <c r="A19" s="45">
        <v>12</v>
      </c>
      <c r="B19" s="45" t="s">
        <v>26</v>
      </c>
      <c r="C19" s="41">
        <v>163537</v>
      </c>
      <c r="D19" s="49">
        <v>0.58859411593104249</v>
      </c>
      <c r="E19" s="49">
        <v>0.19745668830747204</v>
      </c>
      <c r="F19" s="49">
        <v>0.21394919576148561</v>
      </c>
      <c r="G19" s="34">
        <f t="shared" ref="G19:I19" si="22">H46</f>
        <v>1.1929962501045228</v>
      </c>
      <c r="H19" s="34">
        <f t="shared" si="22"/>
        <v>1.3481103025215149</v>
      </c>
      <c r="I19" s="34">
        <f t="shared" si="22"/>
        <v>1.2892135801750184</v>
      </c>
      <c r="J19" s="42">
        <f t="shared" si="1"/>
        <v>1.2442101775916337</v>
      </c>
      <c r="K19" s="43">
        <f t="shared" si="2"/>
        <v>3.5448935064593942E-2</v>
      </c>
      <c r="L19" s="43">
        <f t="shared" si="3"/>
        <v>4.0058025806710036E-2</v>
      </c>
      <c r="M19" s="43">
        <f t="shared" si="4"/>
        <v>3.8307956528792812E-2</v>
      </c>
      <c r="N19" s="43">
        <f t="shared" si="5"/>
        <v>3.697071620157099E-2</v>
      </c>
      <c r="O19" s="42">
        <f t="shared" si="6"/>
        <v>1.1932711966750744</v>
      </c>
      <c r="P19" s="42">
        <f t="shared" si="7"/>
        <v>1.3490092643083493</v>
      </c>
      <c r="Q19" s="42">
        <f t="shared" si="8"/>
        <v>1.2897024089925568</v>
      </c>
      <c r="R19" s="42">
        <f t="shared" si="9"/>
        <v>1.2446436806457923</v>
      </c>
      <c r="S19" s="3"/>
    </row>
    <row r="20" spans="1:19" x14ac:dyDescent="0.3">
      <c r="A20" s="45">
        <v>13</v>
      </c>
      <c r="B20" s="45" t="s">
        <v>27</v>
      </c>
      <c r="C20" s="41">
        <v>272617</v>
      </c>
      <c r="D20" s="49">
        <v>0.58859411593104249</v>
      </c>
      <c r="E20" s="49">
        <v>0.19745668830747204</v>
      </c>
      <c r="F20" s="49">
        <v>0.21394919576148561</v>
      </c>
      <c r="G20" s="34">
        <f t="shared" ref="G20:I20" si="23">H47</f>
        <v>0.99165546564636231</v>
      </c>
      <c r="H20" s="34">
        <f t="shared" si="23"/>
        <v>1.0256178181388855</v>
      </c>
      <c r="I20" s="34">
        <f t="shared" si="23"/>
        <v>1.0432796975746155</v>
      </c>
      <c r="J20" s="42">
        <f t="shared" si="1"/>
        <v>1.0094065221995212</v>
      </c>
      <c r="K20" s="43">
        <f t="shared" si="2"/>
        <v>4.9120392901549646E-2</v>
      </c>
      <c r="L20" s="43">
        <f t="shared" si="3"/>
        <v>5.0802674859433378E-2</v>
      </c>
      <c r="M20" s="43">
        <f t="shared" si="4"/>
        <v>5.1677533605557852E-2</v>
      </c>
      <c r="N20" s="43">
        <f t="shared" si="5"/>
        <v>4.99996689228243E-2</v>
      </c>
      <c r="O20" s="42">
        <f t="shared" si="6"/>
        <v>0.99188400975907376</v>
      </c>
      <c r="P20" s="42">
        <f t="shared" si="7"/>
        <v>1.0263017319289358</v>
      </c>
      <c r="Q20" s="42">
        <f t="shared" si="8"/>
        <v>1.043675276079814</v>
      </c>
      <c r="R20" s="42">
        <f t="shared" si="9"/>
        <v>1.0097582158427192</v>
      </c>
      <c r="S20" s="3"/>
    </row>
    <row r="21" spans="1:19" x14ac:dyDescent="0.3">
      <c r="A21" s="45">
        <v>14</v>
      </c>
      <c r="B21" s="45" t="s">
        <v>28</v>
      </c>
      <c r="C21" s="41">
        <v>192150</v>
      </c>
      <c r="D21" s="49">
        <v>0.58859411593104249</v>
      </c>
      <c r="E21" s="49">
        <v>0.19745668830747204</v>
      </c>
      <c r="F21" s="49">
        <v>0.21394919576148561</v>
      </c>
      <c r="G21" s="34">
        <f t="shared" ref="G21:I21" si="24">H48</f>
        <v>1.0952739813476562</v>
      </c>
      <c r="H21" s="34">
        <f t="shared" si="24"/>
        <v>1.2900855621498106</v>
      </c>
      <c r="I21" s="34">
        <f t="shared" si="24"/>
        <v>1.1020892667572022</v>
      </c>
      <c r="J21" s="42">
        <f t="shared" si="1"/>
        <v>1.1351989557690505</v>
      </c>
      <c r="K21" s="43">
        <f t="shared" si="2"/>
        <v>3.8239415690338681E-2</v>
      </c>
      <c r="L21" s="43">
        <f t="shared" si="3"/>
        <v>4.5040892897365487E-2</v>
      </c>
      <c r="M21" s="43">
        <f t="shared" si="4"/>
        <v>3.8477358466540906E-2</v>
      </c>
      <c r="N21" s="43">
        <f t="shared" si="5"/>
        <v>3.9633320520842667E-2</v>
      </c>
      <c r="O21" s="42">
        <f t="shared" si="6"/>
        <v>1.0955264061352108</v>
      </c>
      <c r="P21" s="42">
        <f t="shared" si="7"/>
        <v>1.2909458312390316</v>
      </c>
      <c r="Q21" s="42">
        <f t="shared" si="8"/>
        <v>1.1025071439820275</v>
      </c>
      <c r="R21" s="42">
        <f t="shared" si="9"/>
        <v>1.135594477541229</v>
      </c>
      <c r="S21" s="3"/>
    </row>
    <row r="22" spans="1:19" x14ac:dyDescent="0.3">
      <c r="A22" s="45">
        <v>15</v>
      </c>
      <c r="B22" s="45" t="s">
        <v>29</v>
      </c>
      <c r="C22" s="41">
        <v>175816</v>
      </c>
      <c r="D22" s="49">
        <v>0.58859411593104249</v>
      </c>
      <c r="E22" s="49">
        <v>0.19745668830747204</v>
      </c>
      <c r="F22" s="49">
        <v>0.21394919576148561</v>
      </c>
      <c r="G22" s="34">
        <f t="shared" ref="G22:I22" si="25">H49</f>
        <v>0.96546953861999518</v>
      </c>
      <c r="H22" s="34">
        <f t="shared" si="25"/>
        <v>0.99285559275779722</v>
      </c>
      <c r="I22" s="34">
        <f t="shared" si="25"/>
        <v>0.86205600895576473</v>
      </c>
      <c r="J22" s="42">
        <f t="shared" si="1"/>
        <v>0.94875185667333628</v>
      </c>
      <c r="K22" s="43">
        <f t="shared" si="2"/>
        <v>3.084217939213096E-2</v>
      </c>
      <c r="L22" s="43">
        <f t="shared" si="3"/>
        <v>3.1717034124231575E-2</v>
      </c>
      <c r="M22" s="43">
        <f t="shared" si="4"/>
        <v>2.7538606875450011E-2</v>
      </c>
      <c r="N22" s="43">
        <f t="shared" si="5"/>
        <v>3.030812862719804E-2</v>
      </c>
      <c r="O22" s="42">
        <f t="shared" si="6"/>
        <v>0.96569204773399486</v>
      </c>
      <c r="P22" s="42">
        <f t="shared" si="7"/>
        <v>0.99351765967922401</v>
      </c>
      <c r="Q22" s="42">
        <f t="shared" si="8"/>
        <v>0.86238287319764817</v>
      </c>
      <c r="R22" s="42">
        <f t="shared" si="9"/>
        <v>0.94908241724494535</v>
      </c>
      <c r="S22" s="3"/>
    </row>
    <row r="23" spans="1:19" x14ac:dyDescent="0.3">
      <c r="A23" s="45">
        <v>16</v>
      </c>
      <c r="B23" s="45" t="s">
        <v>30</v>
      </c>
      <c r="C23" s="41">
        <v>67988</v>
      </c>
      <c r="D23" s="49">
        <v>0.58859411593104249</v>
      </c>
      <c r="E23" s="49">
        <v>0.19745668830747204</v>
      </c>
      <c r="F23" s="49">
        <v>0.21394919576148561</v>
      </c>
      <c r="G23" s="34">
        <f t="shared" ref="G23:I23" si="26">H50</f>
        <v>1.1345740989593507</v>
      </c>
      <c r="H23" s="34">
        <f t="shared" si="26"/>
        <v>1.2300452396827697</v>
      </c>
      <c r="I23" s="34">
        <f t="shared" si="26"/>
        <v>1.1552415975250243</v>
      </c>
      <c r="J23" s="42">
        <f t="shared" si="1"/>
        <v>1.1578473089320613</v>
      </c>
      <c r="K23" s="43">
        <f t="shared" si="2"/>
        <v>1.4015649182080944E-2</v>
      </c>
      <c r="L23" s="43">
        <f t="shared" si="3"/>
        <v>1.5195025669363564E-2</v>
      </c>
      <c r="M23" s="43">
        <f t="shared" si="4"/>
        <v>1.4270959443114869E-2</v>
      </c>
      <c r="N23" s="43">
        <f t="shared" si="5"/>
        <v>1.4303148382545336E-2</v>
      </c>
      <c r="O23" s="42">
        <f t="shared" si="6"/>
        <v>1.134835581137118</v>
      </c>
      <c r="P23" s="42">
        <f t="shared" si="7"/>
        <v>1.2308654720216845</v>
      </c>
      <c r="Q23" s="42">
        <f t="shared" si="8"/>
        <v>1.1556796284244606</v>
      </c>
      <c r="R23" s="42">
        <f t="shared" si="9"/>
        <v>1.1582507217586973</v>
      </c>
      <c r="S23" s="3"/>
    </row>
    <row r="24" spans="1:19" x14ac:dyDescent="0.3">
      <c r="A24" s="45">
        <v>17</v>
      </c>
      <c r="B24" s="45" t="s">
        <v>31</v>
      </c>
      <c r="C24" s="41">
        <v>413830</v>
      </c>
      <c r="D24" s="49">
        <v>0.58859411593104249</v>
      </c>
      <c r="E24" s="49">
        <v>0.19745668830747204</v>
      </c>
      <c r="F24" s="49">
        <v>0.21394919576148561</v>
      </c>
      <c r="G24" s="34">
        <f t="shared" ref="G24:I24" si="27">H51</f>
        <v>0.98308898789710997</v>
      </c>
      <c r="H24" s="34">
        <f t="shared" si="27"/>
        <v>0.97713417571411132</v>
      </c>
      <c r="I24" s="34">
        <f t="shared" si="27"/>
        <v>1.157460168865204</v>
      </c>
      <c r="J24" s="42">
        <f t="shared" si="1"/>
        <v>1.0192197443360664</v>
      </c>
      <c r="K24" s="43">
        <f t="shared" si="2"/>
        <v>7.3920158618233409E-2</v>
      </c>
      <c r="L24" s="43">
        <f t="shared" si="3"/>
        <v>7.3472406007301802E-2</v>
      </c>
      <c r="M24" s="43">
        <f t="shared" si="4"/>
        <v>8.703142882296E-2</v>
      </c>
      <c r="N24" s="43">
        <f t="shared" si="5"/>
        <v>7.6636892586210634E-2</v>
      </c>
      <c r="O24" s="42">
        <f t="shared" si="6"/>
        <v>0.98331555771721268</v>
      </c>
      <c r="P24" s="42">
        <f t="shared" si="7"/>
        <v>0.97778575910675658</v>
      </c>
      <c r="Q24" s="42">
        <f t="shared" si="8"/>
        <v>1.1578990409763847</v>
      </c>
      <c r="R24" s="42">
        <f t="shared" si="9"/>
        <v>1.0195748570653993</v>
      </c>
      <c r="S24" s="3"/>
    </row>
    <row r="25" spans="1:19" x14ac:dyDescent="0.3">
      <c r="A25" s="45">
        <v>18</v>
      </c>
      <c r="B25" s="45" t="s">
        <v>32</v>
      </c>
      <c r="C25" s="41">
        <v>71664</v>
      </c>
      <c r="D25" s="49">
        <v>0.58859411593104249</v>
      </c>
      <c r="E25" s="49">
        <v>0.19745668830747204</v>
      </c>
      <c r="F25" s="49">
        <v>0.21394919576148561</v>
      </c>
      <c r="G25" s="34">
        <f t="shared" ref="G25:I25" si="28">H52</f>
        <v>1.1440896858299254</v>
      </c>
      <c r="H25" s="34">
        <f t="shared" si="28"/>
        <v>1.4120447243240357</v>
      </c>
      <c r="I25" s="34">
        <f t="shared" si="28"/>
        <v>1.2928676572235107</v>
      </c>
      <c r="J25" s="42">
        <f t="shared" si="1"/>
        <v>1.2288301276729567</v>
      </c>
      <c r="K25" s="43">
        <f t="shared" si="2"/>
        <v>1.4897356242189888E-2</v>
      </c>
      <c r="L25" s="43">
        <f t="shared" si="3"/>
        <v>1.8386437312299168E-2</v>
      </c>
      <c r="M25" s="43">
        <f t="shared" si="4"/>
        <v>1.6834615591952137E-2</v>
      </c>
      <c r="N25" s="43">
        <f t="shared" si="5"/>
        <v>1.6000773715393012E-2</v>
      </c>
      <c r="O25" s="42">
        <f t="shared" si="6"/>
        <v>1.144353361038875</v>
      </c>
      <c r="P25" s="42">
        <f t="shared" si="7"/>
        <v>1.4129863195674621</v>
      </c>
      <c r="Q25" s="42">
        <f t="shared" si="8"/>
        <v>1.2933578715509371</v>
      </c>
      <c r="R25" s="42">
        <f t="shared" si="9"/>
        <v>1.2292582720676759</v>
      </c>
      <c r="S25" s="3"/>
    </row>
    <row r="26" spans="1:19" x14ac:dyDescent="0.3">
      <c r="A26" s="45">
        <v>19</v>
      </c>
      <c r="B26" s="45" t="s">
        <v>33</v>
      </c>
      <c r="C26" s="41">
        <v>176665</v>
      </c>
      <c r="D26" s="49">
        <v>0.58859411593104249</v>
      </c>
      <c r="E26" s="49">
        <v>0.19745668830747204</v>
      </c>
      <c r="F26" s="49">
        <v>0.21394919576148561</v>
      </c>
      <c r="G26" s="34">
        <f t="shared" ref="G26:I26" si="29">H53</f>
        <v>1.1071639721725464</v>
      </c>
      <c r="H26" s="34">
        <f t="shared" si="29"/>
        <v>1.2093385699241637</v>
      </c>
      <c r="I26" s="34">
        <f t="shared" si="29"/>
        <v>1.325649148725891</v>
      </c>
      <c r="J26" s="42">
        <f t="shared" si="1"/>
        <v>1.1740837576831233</v>
      </c>
      <c r="K26" s="43">
        <f t="shared" si="2"/>
        <v>3.5539437571745464E-2</v>
      </c>
      <c r="L26" s="43">
        <f t="shared" si="3"/>
        <v>3.8819193623675495E-2</v>
      </c>
      <c r="M26" s="43">
        <f t="shared" si="4"/>
        <v>4.255270795231314E-2</v>
      </c>
      <c r="N26" s="43">
        <f t="shared" si="5"/>
        <v>3.7687530897796265E-2</v>
      </c>
      <c r="O26" s="42">
        <f t="shared" si="6"/>
        <v>1.1074191372136439</v>
      </c>
      <c r="P26" s="42">
        <f t="shared" si="7"/>
        <v>1.2101449944130749</v>
      </c>
      <c r="Q26" s="42">
        <f t="shared" si="8"/>
        <v>1.3261517927530775</v>
      </c>
      <c r="R26" s="42">
        <f t="shared" si="9"/>
        <v>1.1744928275524751</v>
      </c>
      <c r="S26" s="3"/>
    </row>
    <row r="27" spans="1:19" x14ac:dyDescent="0.3">
      <c r="A27" s="47" t="s">
        <v>34</v>
      </c>
      <c r="B27" s="47"/>
      <c r="C27" s="48">
        <v>5503664</v>
      </c>
      <c r="D27" s="49">
        <v>0.58859411593104249</v>
      </c>
      <c r="E27" s="49">
        <v>0.19745668830747204</v>
      </c>
      <c r="F27" s="49">
        <v>0.21394919576148561</v>
      </c>
      <c r="G27" s="34">
        <f t="shared" ref="G27:I27" si="30">H54</f>
        <v>0</v>
      </c>
      <c r="H27" s="34">
        <f t="shared" si="30"/>
        <v>0</v>
      </c>
      <c r="I27" s="34">
        <f t="shared" si="30"/>
        <v>0</v>
      </c>
      <c r="J27" s="42">
        <f t="shared" si="1"/>
        <v>0</v>
      </c>
      <c r="K27" s="43">
        <f>SUM(K5:K26)</f>
        <v>0.99976958584828179</v>
      </c>
      <c r="L27" s="43">
        <f>SUM(L5:L26)</f>
        <v>0.99933361333341519</v>
      </c>
      <c r="M27" s="43">
        <f>SUM(M5:M26)</f>
        <v>0.99962097549471096</v>
      </c>
      <c r="N27" s="43">
        <f>SUM(N5:N26)</f>
        <v>0.99965170509367496</v>
      </c>
      <c r="O27" s="42"/>
      <c r="P27" s="42"/>
      <c r="Q27" s="42"/>
      <c r="R27" s="46"/>
      <c r="S27" s="3"/>
    </row>
    <row r="28" spans="1:19" s="349" customFormat="1" x14ac:dyDescent="0.3">
      <c r="A28" s="344"/>
      <c r="B28" s="344"/>
      <c r="C28" s="80"/>
      <c r="D28" s="345"/>
      <c r="E28" s="345"/>
      <c r="F28" s="345"/>
      <c r="G28" s="346"/>
      <c r="H28" s="346"/>
      <c r="I28" s="346"/>
      <c r="J28" s="347"/>
      <c r="K28" s="347"/>
      <c r="L28" s="347"/>
      <c r="M28" s="347"/>
      <c r="N28" s="347"/>
      <c r="O28" s="348"/>
      <c r="P28" s="348"/>
      <c r="Q28" s="348"/>
      <c r="R28" s="348"/>
      <c r="S28" s="5"/>
    </row>
    <row r="29" spans="1:19" s="349" customFormat="1" x14ac:dyDescent="0.3">
      <c r="A29" s="344"/>
      <c r="B29" s="344"/>
      <c r="C29" s="80"/>
      <c r="D29" s="345"/>
      <c r="E29" s="345"/>
      <c r="F29" s="345"/>
      <c r="G29" s="346"/>
      <c r="H29" s="346"/>
      <c r="I29" s="346"/>
      <c r="J29" s="347"/>
      <c r="K29" s="347"/>
      <c r="L29" s="347"/>
      <c r="M29" s="347"/>
      <c r="N29" s="347"/>
      <c r="O29" s="348"/>
      <c r="P29" s="348"/>
      <c r="Q29" s="348"/>
      <c r="R29" s="348"/>
      <c r="S29" s="5"/>
    </row>
    <row r="30" spans="1:19" s="349" customFormat="1" x14ac:dyDescent="0.3">
      <c r="A30" s="350" t="s">
        <v>793</v>
      </c>
      <c r="B30" s="351"/>
      <c r="C30" s="352"/>
      <c r="D30" s="353"/>
      <c r="E30" s="353"/>
      <c r="F30" s="353"/>
      <c r="G30" s="5"/>
      <c r="H30" s="5"/>
      <c r="I30" s="5"/>
      <c r="J30" s="354"/>
      <c r="K30" s="355"/>
      <c r="L30" s="355"/>
      <c r="M30" s="355"/>
      <c r="N30" s="355"/>
      <c r="O30" s="354"/>
      <c r="P30" s="354"/>
      <c r="Q30" s="354"/>
      <c r="R30" s="354"/>
      <c r="S30" s="5"/>
    </row>
    <row r="31" spans="1:19" ht="42" x14ac:dyDescent="0.3">
      <c r="A31" s="29" t="s">
        <v>4</v>
      </c>
      <c r="B31" s="30" t="s">
        <v>62</v>
      </c>
      <c r="C31" s="30" t="s">
        <v>63</v>
      </c>
      <c r="D31" s="30" t="s">
        <v>64</v>
      </c>
      <c r="E31" s="30" t="s">
        <v>65</v>
      </c>
      <c r="F31" s="30" t="s">
        <v>66</v>
      </c>
      <c r="G31" s="30" t="s">
        <v>67</v>
      </c>
      <c r="H31" s="38" t="s">
        <v>51</v>
      </c>
      <c r="I31" s="38" t="s">
        <v>52</v>
      </c>
      <c r="J31" s="38" t="s">
        <v>53</v>
      </c>
      <c r="K31" s="3"/>
      <c r="L31" s="3"/>
      <c r="M31" s="3"/>
      <c r="N31" s="3"/>
      <c r="O31" s="3"/>
      <c r="P31" s="3"/>
      <c r="Q31" s="3"/>
      <c r="R31" s="3"/>
      <c r="S31" s="3"/>
    </row>
    <row r="32" spans="1:19" x14ac:dyDescent="0.3">
      <c r="A32" s="31" t="s">
        <v>12</v>
      </c>
      <c r="B32" s="32">
        <v>0.8964858</v>
      </c>
      <c r="C32" s="32">
        <v>0.75132779999999999</v>
      </c>
      <c r="D32" s="33">
        <v>0.81577060000000001</v>
      </c>
      <c r="E32" s="32">
        <v>0.88743984699249268</v>
      </c>
      <c r="F32" s="32">
        <v>0.73751652240753174</v>
      </c>
      <c r="G32" s="33">
        <v>0.80568879842758179</v>
      </c>
      <c r="H32" s="34">
        <f>(B32+E32)/2</f>
        <v>0.89196282349624634</v>
      </c>
      <c r="I32" s="34">
        <f>(C32+F32)/2</f>
        <v>0.74442216120376581</v>
      </c>
      <c r="J32" s="34">
        <f>(D32+G32)/2</f>
        <v>0.8107296992137909</v>
      </c>
      <c r="K32" s="3"/>
      <c r="L32" s="3"/>
      <c r="M32" s="54"/>
      <c r="N32" s="3"/>
      <c r="O32" s="54"/>
      <c r="P32" s="54"/>
      <c r="Q32" s="54"/>
      <c r="R32" s="3"/>
      <c r="S32" s="3"/>
    </row>
    <row r="33" spans="1:19" x14ac:dyDescent="0.3">
      <c r="A33" s="31" t="s">
        <v>68</v>
      </c>
      <c r="B33" s="32">
        <v>0.87473979999999996</v>
      </c>
      <c r="C33" s="32">
        <v>0.55659970000000003</v>
      </c>
      <c r="D33" s="33">
        <v>0.82337559999999999</v>
      </c>
      <c r="E33" s="32">
        <v>0.8859938383102417</v>
      </c>
      <c r="F33" s="32">
        <v>0.5633055567741394</v>
      </c>
      <c r="G33" s="33">
        <v>0.82814830541610718</v>
      </c>
      <c r="H33" s="34">
        <f t="shared" ref="H33:H53" si="31">(B33+E33)/2</f>
        <v>0.88036681915512083</v>
      </c>
      <c r="I33" s="34">
        <f t="shared" ref="I33:I53" si="32">(C33+F33)/2</f>
        <v>0.55995262838706972</v>
      </c>
      <c r="J33" s="34">
        <f t="shared" ref="J33:J53" si="33">(D33+G33)/2</f>
        <v>0.82576195270805353</v>
      </c>
      <c r="K33" s="3"/>
      <c r="L33" s="3"/>
      <c r="M33" s="54"/>
      <c r="N33" s="3"/>
      <c r="O33" s="54"/>
      <c r="P33" s="54"/>
      <c r="Q33" s="54"/>
      <c r="R33" s="3"/>
      <c r="S33" s="3"/>
    </row>
    <row r="34" spans="1:19" x14ac:dyDescent="0.3">
      <c r="A34" s="31" t="s">
        <v>14</v>
      </c>
      <c r="B34" s="32">
        <v>0.85634060000000001</v>
      </c>
      <c r="C34" s="32">
        <v>0.61399789999999999</v>
      </c>
      <c r="D34" s="33">
        <v>0.75222129999999998</v>
      </c>
      <c r="E34" s="32">
        <v>0.84561002254486084</v>
      </c>
      <c r="F34" s="32">
        <v>0.61064857244491577</v>
      </c>
      <c r="G34" s="33">
        <v>0.75243544578552246</v>
      </c>
      <c r="H34" s="34">
        <f t="shared" si="31"/>
        <v>0.85097531127243042</v>
      </c>
      <c r="I34" s="34">
        <f t="shared" si="32"/>
        <v>0.61232323622245788</v>
      </c>
      <c r="J34" s="34">
        <f t="shared" si="33"/>
        <v>0.75232837289276122</v>
      </c>
      <c r="K34" s="3"/>
      <c r="L34" s="3"/>
      <c r="M34" s="54"/>
      <c r="N34" s="3"/>
      <c r="O34" s="54"/>
      <c r="P34" s="54"/>
      <c r="Q34" s="54"/>
      <c r="R34" s="3"/>
      <c r="S34" s="3"/>
    </row>
    <row r="35" spans="1:19" x14ac:dyDescent="0.3">
      <c r="A35" s="31" t="s">
        <v>15</v>
      </c>
      <c r="B35" s="32">
        <v>0.98186039999999997</v>
      </c>
      <c r="C35" s="32">
        <v>0.91324859999999997</v>
      </c>
      <c r="D35" s="33">
        <v>0.86558060000000003</v>
      </c>
      <c r="E35" s="32">
        <v>0.95611411333084106</v>
      </c>
      <c r="F35" s="32">
        <v>0.89665329456329346</v>
      </c>
      <c r="G35" s="33">
        <v>0.84447729587554932</v>
      </c>
      <c r="H35" s="34">
        <f t="shared" si="31"/>
        <v>0.96898725666542052</v>
      </c>
      <c r="I35" s="34">
        <f t="shared" si="32"/>
        <v>0.90495094728164671</v>
      </c>
      <c r="J35" s="34">
        <f t="shared" si="33"/>
        <v>0.85502894793777462</v>
      </c>
      <c r="K35" s="3"/>
      <c r="L35" s="55"/>
      <c r="M35" s="54"/>
      <c r="N35" s="3"/>
      <c r="O35" s="54"/>
      <c r="P35" s="54"/>
      <c r="Q35" s="54"/>
      <c r="R35" s="3"/>
      <c r="S35" s="3"/>
    </row>
    <row r="36" spans="1:19" x14ac:dyDescent="0.3">
      <c r="A36" s="31" t="s">
        <v>16</v>
      </c>
      <c r="B36" s="32">
        <v>0.93788079999999996</v>
      </c>
      <c r="C36" s="32">
        <v>0.74931420000000004</v>
      </c>
      <c r="D36" s="33">
        <v>0.86504230000000004</v>
      </c>
      <c r="E36" s="32">
        <v>0.90482604503631592</v>
      </c>
      <c r="F36" s="32">
        <v>0.71538722515106201</v>
      </c>
      <c r="G36" s="33">
        <v>0.83754605054855347</v>
      </c>
      <c r="H36" s="34">
        <f t="shared" si="31"/>
        <v>0.92135342251815788</v>
      </c>
      <c r="I36" s="34">
        <f t="shared" si="32"/>
        <v>0.73235071257553108</v>
      </c>
      <c r="J36" s="34">
        <f t="shared" si="33"/>
        <v>0.85129417527427675</v>
      </c>
      <c r="K36" s="3"/>
      <c r="L36" s="3"/>
      <c r="M36" s="54"/>
      <c r="N36" s="3"/>
      <c r="O36" s="54"/>
      <c r="P36" s="54"/>
      <c r="Q36" s="54"/>
      <c r="R36" s="3"/>
      <c r="S36" s="3"/>
    </row>
    <row r="37" spans="1:19" x14ac:dyDescent="0.3">
      <c r="A37" s="31" t="s">
        <v>17</v>
      </c>
      <c r="B37" s="32">
        <v>1.0139313000000001</v>
      </c>
      <c r="C37" s="32">
        <v>1.0817606</v>
      </c>
      <c r="D37" s="33">
        <v>1.0076418</v>
      </c>
      <c r="E37" s="32">
        <v>1.012992262840271</v>
      </c>
      <c r="F37" s="32">
        <v>1.0674071311950684</v>
      </c>
      <c r="G37" s="33">
        <v>1.0096794366836548</v>
      </c>
      <c r="H37" s="34">
        <f t="shared" si="31"/>
        <v>1.0134617814201357</v>
      </c>
      <c r="I37" s="34">
        <f t="shared" si="32"/>
        <v>1.0745838655975342</v>
      </c>
      <c r="J37" s="34">
        <f t="shared" si="33"/>
        <v>1.0086606183418274</v>
      </c>
      <c r="K37" s="3"/>
      <c r="L37" s="3"/>
      <c r="M37" s="54"/>
      <c r="N37" s="3"/>
      <c r="O37" s="54"/>
      <c r="P37" s="54"/>
      <c r="Q37" s="54"/>
      <c r="R37" s="3"/>
      <c r="S37" s="3"/>
    </row>
    <row r="38" spans="1:19" x14ac:dyDescent="0.3">
      <c r="A38" s="31" t="s">
        <v>18</v>
      </c>
      <c r="B38" s="32">
        <v>1.042222</v>
      </c>
      <c r="C38" s="32">
        <v>1.1611043999999999</v>
      </c>
      <c r="D38" s="33">
        <v>1.102433</v>
      </c>
      <c r="E38" s="32">
        <v>1.060452938079834</v>
      </c>
      <c r="F38" s="32">
        <v>1.1737858057022095</v>
      </c>
      <c r="G38" s="33">
        <v>1.1089136600494385</v>
      </c>
      <c r="H38" s="34">
        <f t="shared" si="31"/>
        <v>1.0513374690399169</v>
      </c>
      <c r="I38" s="34">
        <f t="shared" si="32"/>
        <v>1.1674451028511048</v>
      </c>
      <c r="J38" s="34">
        <f t="shared" si="33"/>
        <v>1.1056733300247192</v>
      </c>
      <c r="K38" s="3"/>
      <c r="L38" s="3"/>
      <c r="M38" s="54"/>
      <c r="N38" s="3"/>
      <c r="O38" s="54"/>
      <c r="P38" s="54"/>
      <c r="Q38" s="54"/>
      <c r="R38" s="3"/>
      <c r="S38" s="3"/>
    </row>
    <row r="39" spans="1:19" x14ac:dyDescent="0.3">
      <c r="A39" s="31" t="s">
        <v>19</v>
      </c>
      <c r="B39" s="32">
        <v>1.0510676000000001</v>
      </c>
      <c r="C39" s="32">
        <v>1.0896148999999999</v>
      </c>
      <c r="D39" s="33">
        <v>1.0195402</v>
      </c>
      <c r="E39" s="32">
        <v>1.0488147735595703</v>
      </c>
      <c r="F39" s="32">
        <v>1.1193538904190063</v>
      </c>
      <c r="G39" s="33">
        <v>1.0155124664306641</v>
      </c>
      <c r="H39" s="34">
        <f t="shared" si="31"/>
        <v>1.0499411867797852</v>
      </c>
      <c r="I39" s="34">
        <f t="shared" si="32"/>
        <v>1.1044843952095031</v>
      </c>
      <c r="J39" s="34">
        <f t="shared" si="33"/>
        <v>1.0175263332153319</v>
      </c>
      <c r="K39" s="3"/>
      <c r="L39" s="3"/>
      <c r="M39" s="54"/>
      <c r="N39" s="3"/>
      <c r="O39" s="54"/>
      <c r="P39" s="54"/>
      <c r="Q39" s="54"/>
      <c r="R39" s="3"/>
      <c r="S39" s="3"/>
    </row>
    <row r="40" spans="1:19" x14ac:dyDescent="0.3">
      <c r="A40" s="31" t="s">
        <v>20</v>
      </c>
      <c r="B40" s="32">
        <v>0.99615109999999996</v>
      </c>
      <c r="C40" s="32">
        <v>0.99768279999999998</v>
      </c>
      <c r="D40" s="33">
        <v>0.94394889999999998</v>
      </c>
      <c r="E40" s="32">
        <v>1.0101245641708374</v>
      </c>
      <c r="F40" s="32">
        <v>1.0068557262420654</v>
      </c>
      <c r="G40" s="33">
        <v>0.94969689846038818</v>
      </c>
      <c r="H40" s="34">
        <f t="shared" si="31"/>
        <v>1.0031378320854187</v>
      </c>
      <c r="I40" s="34">
        <f t="shared" si="32"/>
        <v>1.0022692631210326</v>
      </c>
      <c r="J40" s="34">
        <f t="shared" si="33"/>
        <v>0.94682289923019414</v>
      </c>
      <c r="K40" s="3"/>
      <c r="L40" s="3"/>
      <c r="M40" s="54"/>
      <c r="N40" s="3"/>
      <c r="O40" s="54"/>
      <c r="P40" s="54"/>
      <c r="Q40" s="54"/>
      <c r="R40" s="3"/>
      <c r="S40" s="3"/>
    </row>
    <row r="41" spans="1:19" x14ac:dyDescent="0.3">
      <c r="A41" s="31" t="s">
        <v>21</v>
      </c>
      <c r="B41" s="32">
        <v>1.0799388999999999</v>
      </c>
      <c r="C41" s="32">
        <v>1.1690362999999999</v>
      </c>
      <c r="D41" s="33">
        <v>1.0542362999999999</v>
      </c>
      <c r="E41" s="32">
        <v>1.0913238525390625</v>
      </c>
      <c r="F41" s="32">
        <v>1.1507763862609863</v>
      </c>
      <c r="G41" s="33">
        <v>1.0749603509902954</v>
      </c>
      <c r="H41" s="34">
        <f t="shared" si="31"/>
        <v>1.0856313762695313</v>
      </c>
      <c r="I41" s="34">
        <f t="shared" si="32"/>
        <v>1.1599063431304932</v>
      </c>
      <c r="J41" s="34">
        <f t="shared" si="33"/>
        <v>1.0645983254951477</v>
      </c>
      <c r="K41" s="3"/>
      <c r="L41" s="3"/>
      <c r="M41" s="54"/>
      <c r="N41" s="3"/>
      <c r="O41" s="54"/>
      <c r="P41" s="54"/>
      <c r="Q41" s="54"/>
      <c r="R41" s="3"/>
      <c r="S41" s="3"/>
    </row>
    <row r="42" spans="1:19" x14ac:dyDescent="0.3">
      <c r="A42" s="31" t="s">
        <v>22</v>
      </c>
      <c r="B42" s="32">
        <v>1.0990494</v>
      </c>
      <c r="C42" s="32">
        <v>1.37896</v>
      </c>
      <c r="D42" s="33">
        <v>1.1290560000000001</v>
      </c>
      <c r="E42" s="32">
        <v>1.1185270547866821</v>
      </c>
      <c r="F42" s="32">
        <v>1.3929388523101807</v>
      </c>
      <c r="G42" s="33">
        <v>1.1573865413665771</v>
      </c>
      <c r="H42" s="34">
        <f t="shared" si="31"/>
        <v>1.1087882273933412</v>
      </c>
      <c r="I42" s="34">
        <f t="shared" si="32"/>
        <v>1.3859494261550904</v>
      </c>
      <c r="J42" s="34">
        <f t="shared" si="33"/>
        <v>1.1432212706832887</v>
      </c>
      <c r="K42" s="3"/>
      <c r="L42" s="3"/>
      <c r="M42" s="54"/>
      <c r="N42" s="3"/>
      <c r="O42" s="54"/>
      <c r="P42" s="54"/>
      <c r="Q42" s="54"/>
      <c r="R42" s="3"/>
      <c r="S42" s="3"/>
    </row>
    <row r="43" spans="1:19" x14ac:dyDescent="0.3">
      <c r="A43" s="31" t="s">
        <v>23</v>
      </c>
      <c r="B43" s="32">
        <v>1.0318769000000001</v>
      </c>
      <c r="C43" s="32">
        <v>1.2059143999999999</v>
      </c>
      <c r="D43" s="33">
        <v>1.0124587</v>
      </c>
      <c r="E43" s="32">
        <v>1.0308804512023926</v>
      </c>
      <c r="F43" s="32">
        <v>1.2111331224441528</v>
      </c>
      <c r="G43" s="33">
        <v>1.0006085634231567</v>
      </c>
      <c r="H43" s="34">
        <f t="shared" si="31"/>
        <v>1.0313786756011964</v>
      </c>
      <c r="I43" s="34">
        <f t="shared" si="32"/>
        <v>1.2085237612220765</v>
      </c>
      <c r="J43" s="34">
        <f t="shared" si="33"/>
        <v>1.0065336317115783</v>
      </c>
      <c r="K43" s="3"/>
      <c r="L43" s="3"/>
      <c r="M43" s="54"/>
      <c r="N43" s="3"/>
      <c r="O43" s="54"/>
      <c r="P43" s="54"/>
      <c r="Q43" s="54"/>
      <c r="R43" s="3"/>
      <c r="S43" s="3"/>
    </row>
    <row r="44" spans="1:19" x14ac:dyDescent="0.3">
      <c r="A44" s="31" t="s">
        <v>24</v>
      </c>
      <c r="B44" s="32">
        <v>1.1398166000000001</v>
      </c>
      <c r="C44" s="32">
        <v>1.4545606</v>
      </c>
      <c r="D44" s="33">
        <v>1.2380887</v>
      </c>
      <c r="E44" s="32">
        <v>1.1393412351608276</v>
      </c>
      <c r="F44" s="32">
        <v>1.4650830030441284</v>
      </c>
      <c r="G44" s="33">
        <v>1.2287192344665527</v>
      </c>
      <c r="H44" s="34">
        <f t="shared" si="31"/>
        <v>1.1395789175804139</v>
      </c>
      <c r="I44" s="34">
        <f t="shared" si="32"/>
        <v>1.4598218015220641</v>
      </c>
      <c r="J44" s="34">
        <f t="shared" si="33"/>
        <v>1.2334039672332764</v>
      </c>
      <c r="K44" s="3"/>
      <c r="L44" s="3"/>
      <c r="M44" s="54"/>
      <c r="N44" s="3"/>
      <c r="O44" s="54"/>
      <c r="P44" s="54"/>
      <c r="Q44" s="54"/>
      <c r="R44" s="3"/>
      <c r="S44" s="3"/>
    </row>
    <row r="45" spans="1:19" x14ac:dyDescent="0.3">
      <c r="A45" s="31" t="s">
        <v>25</v>
      </c>
      <c r="B45" s="32">
        <v>1.1337208000000001</v>
      </c>
      <c r="C45" s="32">
        <v>1.259023</v>
      </c>
      <c r="D45" s="33">
        <v>1.2106241</v>
      </c>
      <c r="E45" s="32">
        <v>1.1352813243865967</v>
      </c>
      <c r="F45" s="32">
        <v>1.2729570865631104</v>
      </c>
      <c r="G45" s="33">
        <v>1.20880126953125</v>
      </c>
      <c r="H45" s="34">
        <f t="shared" si="31"/>
        <v>1.1345010621932983</v>
      </c>
      <c r="I45" s="34">
        <f t="shared" si="32"/>
        <v>1.2659900432815552</v>
      </c>
      <c r="J45" s="34">
        <f t="shared" si="33"/>
        <v>1.209712684765625</v>
      </c>
      <c r="K45" s="3"/>
      <c r="L45" s="3"/>
      <c r="M45" s="54"/>
      <c r="N45" s="3"/>
      <c r="O45" s="54"/>
      <c r="P45" s="54"/>
      <c r="Q45" s="54"/>
      <c r="R45" s="3"/>
      <c r="S45" s="3"/>
    </row>
    <row r="46" spans="1:19" x14ac:dyDescent="0.3">
      <c r="A46" s="31" t="s">
        <v>26</v>
      </c>
      <c r="B46" s="32">
        <v>1.2000092</v>
      </c>
      <c r="C46" s="32">
        <v>1.3600336</v>
      </c>
      <c r="D46" s="33">
        <v>1.3026137</v>
      </c>
      <c r="E46" s="32">
        <v>1.1859833002090454</v>
      </c>
      <c r="F46" s="32">
        <v>1.3361870050430298</v>
      </c>
      <c r="G46" s="33">
        <v>1.2758134603500366</v>
      </c>
      <c r="H46" s="34">
        <f t="shared" si="31"/>
        <v>1.1929962501045228</v>
      </c>
      <c r="I46" s="34">
        <f t="shared" si="32"/>
        <v>1.3481103025215149</v>
      </c>
      <c r="J46" s="34">
        <f t="shared" si="33"/>
        <v>1.2892135801750184</v>
      </c>
      <c r="K46" s="3"/>
      <c r="L46" s="3"/>
      <c r="M46" s="54"/>
      <c r="N46" s="3"/>
      <c r="O46" s="54"/>
      <c r="P46" s="54"/>
      <c r="Q46" s="54"/>
      <c r="R46" s="3"/>
      <c r="S46" s="3"/>
    </row>
    <row r="47" spans="1:19" x14ac:dyDescent="0.3">
      <c r="A47" s="31" t="s">
        <v>27</v>
      </c>
      <c r="B47" s="32">
        <v>0.98886370000000001</v>
      </c>
      <c r="C47" s="32">
        <v>1.0212756000000001</v>
      </c>
      <c r="D47" s="33">
        <v>1.041728</v>
      </c>
      <c r="E47" s="32">
        <v>0.99444723129272461</v>
      </c>
      <c r="F47" s="32">
        <v>1.029960036277771</v>
      </c>
      <c r="G47" s="33">
        <v>1.044831395149231</v>
      </c>
      <c r="H47" s="34">
        <f t="shared" si="31"/>
        <v>0.99165546564636231</v>
      </c>
      <c r="I47" s="34">
        <f t="shared" si="32"/>
        <v>1.0256178181388855</v>
      </c>
      <c r="J47" s="34">
        <f t="shared" si="33"/>
        <v>1.0432796975746155</v>
      </c>
      <c r="K47" s="3"/>
      <c r="L47" s="3"/>
      <c r="M47" s="54"/>
      <c r="N47" s="3"/>
      <c r="O47" s="54"/>
      <c r="P47" s="54"/>
      <c r="Q47" s="54"/>
      <c r="R47" s="3"/>
      <c r="S47" s="3"/>
    </row>
    <row r="48" spans="1:19" x14ac:dyDescent="0.3">
      <c r="A48" s="31" t="s">
        <v>28</v>
      </c>
      <c r="B48" s="32">
        <v>1.0933037000000001</v>
      </c>
      <c r="C48" s="32">
        <v>1.2787135999999999</v>
      </c>
      <c r="D48" s="33">
        <v>1.1019909000000001</v>
      </c>
      <c r="E48" s="32">
        <v>1.0972442626953125</v>
      </c>
      <c r="F48" s="32">
        <v>1.3014575242996216</v>
      </c>
      <c r="G48" s="33">
        <v>1.1021876335144043</v>
      </c>
      <c r="H48" s="34">
        <f t="shared" si="31"/>
        <v>1.0952739813476562</v>
      </c>
      <c r="I48" s="34">
        <f t="shared" si="32"/>
        <v>1.2900855621498106</v>
      </c>
      <c r="J48" s="34">
        <f t="shared" si="33"/>
        <v>1.1020892667572022</v>
      </c>
      <c r="K48" s="3"/>
      <c r="L48" s="3"/>
      <c r="M48" s="54"/>
      <c r="N48" s="3"/>
      <c r="O48" s="54"/>
      <c r="P48" s="54"/>
      <c r="Q48" s="54"/>
      <c r="R48" s="3"/>
      <c r="S48" s="3"/>
    </row>
    <row r="49" spans="1:19" x14ac:dyDescent="0.3">
      <c r="A49" s="31" t="s">
        <v>29</v>
      </c>
      <c r="B49" s="32">
        <v>0.95553100000000002</v>
      </c>
      <c r="C49" s="32">
        <v>0.98574819999999996</v>
      </c>
      <c r="D49" s="33">
        <v>0.85848610000000003</v>
      </c>
      <c r="E49" s="32">
        <v>0.97540807723999023</v>
      </c>
      <c r="F49" s="32">
        <v>0.99996298551559448</v>
      </c>
      <c r="G49" s="33">
        <v>0.86562591791152954</v>
      </c>
      <c r="H49" s="34">
        <f t="shared" si="31"/>
        <v>0.96546953861999518</v>
      </c>
      <c r="I49" s="34">
        <f t="shared" si="32"/>
        <v>0.99285559275779722</v>
      </c>
      <c r="J49" s="34">
        <f t="shared" si="33"/>
        <v>0.86205600895576473</v>
      </c>
      <c r="K49" s="3"/>
      <c r="L49" s="3"/>
      <c r="M49" s="54"/>
      <c r="N49" s="3"/>
      <c r="O49" s="54"/>
      <c r="P49" s="54"/>
      <c r="Q49" s="54"/>
      <c r="R49" s="3"/>
      <c r="S49" s="3"/>
    </row>
    <row r="50" spans="1:19" x14ac:dyDescent="0.3">
      <c r="A50" s="31" t="s">
        <v>30</v>
      </c>
      <c r="B50" s="32">
        <v>1.1394833</v>
      </c>
      <c r="C50" s="32">
        <v>1.2315137</v>
      </c>
      <c r="D50" s="33">
        <v>1.1479728</v>
      </c>
      <c r="E50" s="32">
        <v>1.1296648979187012</v>
      </c>
      <c r="F50" s="32">
        <v>1.2285767793655396</v>
      </c>
      <c r="G50" s="33">
        <v>1.1625103950500488</v>
      </c>
      <c r="H50" s="34">
        <f t="shared" si="31"/>
        <v>1.1345740989593507</v>
      </c>
      <c r="I50" s="34">
        <f t="shared" si="32"/>
        <v>1.2300452396827697</v>
      </c>
      <c r="J50" s="34">
        <f t="shared" si="33"/>
        <v>1.1552415975250243</v>
      </c>
      <c r="K50" s="3"/>
      <c r="L50" s="3"/>
      <c r="M50" s="54"/>
      <c r="N50" s="3"/>
      <c r="O50" s="54"/>
      <c r="P50" s="54"/>
      <c r="Q50" s="54"/>
      <c r="R50" s="3"/>
      <c r="S50" s="3"/>
    </row>
    <row r="51" spans="1:19" x14ac:dyDescent="0.3">
      <c r="A51" s="31" t="s">
        <v>31</v>
      </c>
      <c r="B51" s="32">
        <v>0.97489139999999996</v>
      </c>
      <c r="C51" s="32">
        <v>0.96368969999999998</v>
      </c>
      <c r="D51" s="33">
        <v>1.146606</v>
      </c>
      <c r="E51" s="32">
        <v>0.99128657579421997</v>
      </c>
      <c r="F51" s="32">
        <v>0.99057865142822266</v>
      </c>
      <c r="G51" s="33">
        <v>1.1683143377304077</v>
      </c>
      <c r="H51" s="34">
        <f t="shared" si="31"/>
        <v>0.98308898789710997</v>
      </c>
      <c r="I51" s="34">
        <f t="shared" si="32"/>
        <v>0.97713417571411132</v>
      </c>
      <c r="J51" s="34">
        <f t="shared" si="33"/>
        <v>1.157460168865204</v>
      </c>
      <c r="K51" s="3"/>
      <c r="L51" s="3"/>
      <c r="M51" s="54"/>
      <c r="N51" s="3"/>
      <c r="O51" s="54"/>
      <c r="P51" s="54"/>
      <c r="Q51" s="54"/>
      <c r="R51" s="3"/>
      <c r="S51" s="3"/>
    </row>
    <row r="52" spans="1:19" x14ac:dyDescent="0.3">
      <c r="A52" s="31" t="s">
        <v>32</v>
      </c>
      <c r="B52" s="32">
        <v>1.1500226</v>
      </c>
      <c r="C52" s="32">
        <v>1.4178105999999999</v>
      </c>
      <c r="D52" s="33">
        <v>1.2908615999999999</v>
      </c>
      <c r="E52" s="32">
        <v>1.1381567716598511</v>
      </c>
      <c r="F52" s="32">
        <v>1.4062788486480713</v>
      </c>
      <c r="G52" s="33">
        <v>1.2948737144470215</v>
      </c>
      <c r="H52" s="34">
        <f t="shared" si="31"/>
        <v>1.1440896858299254</v>
      </c>
      <c r="I52" s="34">
        <f t="shared" si="32"/>
        <v>1.4120447243240357</v>
      </c>
      <c r="J52" s="34">
        <f t="shared" si="33"/>
        <v>1.2928676572235107</v>
      </c>
      <c r="K52" s="3"/>
      <c r="L52" s="3"/>
      <c r="M52" s="54"/>
      <c r="N52" s="3"/>
      <c r="O52" s="54"/>
      <c r="P52" s="54"/>
      <c r="Q52" s="54"/>
      <c r="R52" s="3"/>
      <c r="S52" s="3"/>
    </row>
    <row r="53" spans="1:19" x14ac:dyDescent="0.3">
      <c r="A53" s="31" t="s">
        <v>33</v>
      </c>
      <c r="B53" s="32">
        <v>1.1220621</v>
      </c>
      <c r="C53" s="32">
        <v>1.2110985999999999</v>
      </c>
      <c r="D53" s="33">
        <v>1.3297763</v>
      </c>
      <c r="E53" s="32">
        <v>1.0922658443450928</v>
      </c>
      <c r="F53" s="32">
        <v>1.2075785398483276</v>
      </c>
      <c r="G53" s="33">
        <v>1.3215219974517822</v>
      </c>
      <c r="H53" s="34">
        <f t="shared" si="31"/>
        <v>1.1071639721725464</v>
      </c>
      <c r="I53" s="34">
        <f t="shared" si="32"/>
        <v>1.2093385699241637</v>
      </c>
      <c r="J53" s="34">
        <f t="shared" si="33"/>
        <v>1.325649148725891</v>
      </c>
      <c r="K53" s="3"/>
      <c r="L53" s="3"/>
      <c r="M53" s="54"/>
      <c r="N53" s="3"/>
      <c r="O53" s="54"/>
      <c r="P53" s="54"/>
      <c r="Q53" s="54"/>
      <c r="R53" s="3"/>
      <c r="S53" s="3"/>
    </row>
    <row r="54" spans="1:19" x14ac:dyDescent="0.3">
      <c r="A54" s="3"/>
      <c r="B54" s="3"/>
      <c r="C54" s="3"/>
      <c r="D54" s="3"/>
      <c r="E54" s="3"/>
      <c r="F54" s="3"/>
      <c r="G54" s="3"/>
      <c r="H54" s="3"/>
      <c r="I54" s="3"/>
      <c r="J54" s="3"/>
      <c r="K54" s="3"/>
      <c r="L54" s="3"/>
      <c r="M54" s="3"/>
      <c r="N54" s="3"/>
      <c r="O54" s="3"/>
      <c r="P54" s="3"/>
      <c r="Q54" s="3"/>
      <c r="R54" s="3"/>
      <c r="S54" s="3"/>
    </row>
    <row r="55" spans="1:19" x14ac:dyDescent="0.3">
      <c r="A55" s="35"/>
      <c r="B55" s="35"/>
      <c r="C55" s="35"/>
      <c r="D55" s="35"/>
      <c r="E55" s="35"/>
      <c r="F55" s="35"/>
      <c r="G55" s="35"/>
      <c r="H55" s="35"/>
      <c r="I55" s="35"/>
      <c r="J55" s="35"/>
      <c r="K55" s="35"/>
      <c r="L55" s="35"/>
      <c r="M55" s="35"/>
      <c r="N55" s="35"/>
      <c r="O55" s="35"/>
      <c r="P55" s="35"/>
      <c r="Q55" s="35"/>
      <c r="R55" s="35"/>
    </row>
  </sheetData>
  <pageMargins left="0.7" right="0.7" top="0.75" bottom="0.75" header="0.3" footer="0.3"/>
  <tableParts count="2">
    <tablePart r:id="rId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197"/>
  <sheetViews>
    <sheetView workbookViewId="0"/>
  </sheetViews>
  <sheetFormatPr defaultRowHeight="14" x14ac:dyDescent="0.3"/>
  <cols>
    <col min="1" max="1" width="49.08203125" customWidth="1"/>
    <col min="2" max="2" width="14.25" customWidth="1"/>
    <col min="4" max="4" width="50.75" customWidth="1"/>
    <col min="5" max="5" width="14.33203125" customWidth="1"/>
    <col min="7" max="7" width="48" customWidth="1"/>
    <col min="8" max="8" width="15.5" customWidth="1"/>
  </cols>
  <sheetData>
    <row r="1" spans="1:8" ht="18" x14ac:dyDescent="0.4">
      <c r="A1" s="560" t="s">
        <v>867</v>
      </c>
      <c r="B1" s="3"/>
      <c r="C1" s="3"/>
      <c r="D1" s="3"/>
      <c r="E1" s="3"/>
      <c r="F1" s="3"/>
      <c r="G1" s="3"/>
      <c r="H1" s="3"/>
    </row>
    <row r="2" spans="1:8" x14ac:dyDescent="0.3">
      <c r="A2" s="3" t="s">
        <v>815</v>
      </c>
      <c r="B2" s="3"/>
      <c r="C2" s="3"/>
      <c r="D2" s="3"/>
      <c r="E2" s="3"/>
      <c r="F2" s="3"/>
      <c r="G2" s="3"/>
      <c r="H2" s="3"/>
    </row>
    <row r="3" spans="1:8" x14ac:dyDescent="0.3">
      <c r="A3" s="3" t="s">
        <v>69</v>
      </c>
      <c r="B3" s="3"/>
      <c r="C3" s="3"/>
      <c r="D3" s="3"/>
      <c r="E3" s="3"/>
      <c r="F3" s="3"/>
      <c r="G3" s="3"/>
      <c r="H3" s="3"/>
    </row>
    <row r="4" spans="1:8" x14ac:dyDescent="0.3">
      <c r="A4" s="3"/>
      <c r="B4" s="3"/>
      <c r="C4" s="3"/>
      <c r="D4" s="3"/>
      <c r="E4" s="3"/>
      <c r="F4" s="3"/>
      <c r="G4" s="3"/>
      <c r="H4" s="3"/>
    </row>
    <row r="5" spans="1:8" ht="14.5" thickBot="1" x14ac:dyDescent="0.35">
      <c r="A5" s="56" t="s">
        <v>70</v>
      </c>
      <c r="B5" s="57" t="s">
        <v>71</v>
      </c>
      <c r="C5" s="3"/>
      <c r="D5" s="56" t="s">
        <v>72</v>
      </c>
      <c r="E5" s="57" t="s">
        <v>71</v>
      </c>
      <c r="F5" s="3"/>
      <c r="G5" s="56" t="s">
        <v>73</v>
      </c>
      <c r="H5" s="57" t="s">
        <v>71</v>
      </c>
    </row>
    <row r="6" spans="1:8" ht="14.5" thickBot="1" x14ac:dyDescent="0.35">
      <c r="A6" s="58" t="s">
        <v>74</v>
      </c>
      <c r="B6" s="59">
        <v>1.4145993569999999</v>
      </c>
      <c r="C6" s="3"/>
      <c r="D6" s="58" t="s">
        <v>75</v>
      </c>
      <c r="E6" s="59">
        <v>2.3114774809999998</v>
      </c>
      <c r="F6" s="3"/>
      <c r="G6" s="58" t="s">
        <v>76</v>
      </c>
      <c r="H6" s="59">
        <v>7.8393279999999996E-3</v>
      </c>
    </row>
    <row r="7" spans="1:8" ht="14.5" thickBot="1" x14ac:dyDescent="0.35">
      <c r="A7" s="58" t="s">
        <v>77</v>
      </c>
      <c r="B7" s="59">
        <v>0.90365364800000003</v>
      </c>
      <c r="C7" s="3"/>
      <c r="D7" s="58" t="s">
        <v>78</v>
      </c>
      <c r="E7" s="59">
        <v>2.3587004309999999</v>
      </c>
      <c r="F7" s="3"/>
      <c r="G7" s="58" t="s">
        <v>79</v>
      </c>
      <c r="H7" s="59">
        <v>6.9653892949999996</v>
      </c>
    </row>
    <row r="8" spans="1:8" ht="14.5" thickBot="1" x14ac:dyDescent="0.35">
      <c r="A8" s="58" t="s">
        <v>80</v>
      </c>
      <c r="B8" s="59">
        <v>1.0034076430000001</v>
      </c>
      <c r="C8" s="3"/>
      <c r="D8" s="58" t="s">
        <v>81</v>
      </c>
      <c r="E8" s="59">
        <v>2.5251351830000002</v>
      </c>
      <c r="F8" s="3"/>
      <c r="G8" s="58" t="s">
        <v>82</v>
      </c>
      <c r="H8" s="59">
        <v>6.9895841839999999</v>
      </c>
    </row>
    <row r="9" spans="1:8" ht="14.5" thickBot="1" x14ac:dyDescent="0.35">
      <c r="A9" s="58" t="s">
        <v>83</v>
      </c>
      <c r="B9" s="59">
        <v>1.2195660349999999</v>
      </c>
      <c r="C9" s="3"/>
      <c r="D9" s="58" t="s">
        <v>84</v>
      </c>
      <c r="E9" s="59">
        <v>3.0563532009999999</v>
      </c>
      <c r="F9" s="3"/>
      <c r="G9" s="58" t="s">
        <v>85</v>
      </c>
      <c r="H9" s="59">
        <v>7.0256288290000004</v>
      </c>
    </row>
    <row r="10" spans="1:8" ht="14.5" thickBot="1" x14ac:dyDescent="0.35">
      <c r="A10" s="58" t="s">
        <v>86</v>
      </c>
      <c r="B10" s="59">
        <v>1.020826596</v>
      </c>
      <c r="C10" s="3"/>
      <c r="D10" s="58" t="s">
        <v>87</v>
      </c>
      <c r="E10" s="59">
        <v>4.0246329540000003</v>
      </c>
      <c r="F10" s="3"/>
      <c r="G10" s="58" t="s">
        <v>88</v>
      </c>
      <c r="H10" s="59">
        <v>8.8021765009999999</v>
      </c>
    </row>
    <row r="11" spans="1:8" ht="14.5" thickBot="1" x14ac:dyDescent="0.35">
      <c r="A11" s="58" t="s">
        <v>89</v>
      </c>
      <c r="B11" s="59">
        <v>0.98560329099999999</v>
      </c>
      <c r="C11" s="3"/>
      <c r="D11" s="58" t="s">
        <v>90</v>
      </c>
      <c r="E11" s="59">
        <v>5.0617126609999996</v>
      </c>
      <c r="F11" s="3"/>
      <c r="G11" s="58" t="s">
        <v>91</v>
      </c>
      <c r="H11" s="59">
        <v>6.7179123220000001</v>
      </c>
    </row>
    <row r="12" spans="1:8" ht="14.5" thickBot="1" x14ac:dyDescent="0.35">
      <c r="A12" s="58" t="s">
        <v>92</v>
      </c>
      <c r="B12" s="59">
        <v>0.96095506399999997</v>
      </c>
      <c r="C12" s="3"/>
      <c r="D12" s="58" t="s">
        <v>93</v>
      </c>
      <c r="E12" s="59">
        <v>5.7374435400000001</v>
      </c>
      <c r="F12" s="3"/>
      <c r="G12" s="58" t="s">
        <v>94</v>
      </c>
      <c r="H12" s="59">
        <v>6.7265639249999998</v>
      </c>
    </row>
    <row r="13" spans="1:8" ht="14.5" thickBot="1" x14ac:dyDescent="0.35">
      <c r="A13" s="58" t="s">
        <v>95</v>
      </c>
      <c r="B13" s="59">
        <v>0.93700505499999998</v>
      </c>
      <c r="C13" s="3"/>
      <c r="D13" s="58" t="s">
        <v>96</v>
      </c>
      <c r="E13" s="59">
        <v>2.32779954</v>
      </c>
      <c r="F13" s="3"/>
      <c r="G13" s="58" t="s">
        <v>97</v>
      </c>
      <c r="H13" s="59">
        <v>6.8816574949999998</v>
      </c>
    </row>
    <row r="14" spans="1:8" ht="14.5" thickBot="1" x14ac:dyDescent="0.35">
      <c r="A14" s="58" t="s">
        <v>98</v>
      </c>
      <c r="B14" s="59">
        <v>0.90052346699999997</v>
      </c>
      <c r="C14" s="3"/>
      <c r="D14" s="58" t="s">
        <v>99</v>
      </c>
      <c r="E14" s="59">
        <v>2.3672283670000001</v>
      </c>
      <c r="F14" s="3"/>
      <c r="G14" s="58" t="s">
        <v>100</v>
      </c>
      <c r="H14" s="59">
        <v>6.957208885</v>
      </c>
    </row>
    <row r="15" spans="1:8" ht="14.5" thickBot="1" x14ac:dyDescent="0.35">
      <c r="A15" s="58" t="s">
        <v>101</v>
      </c>
      <c r="B15" s="59">
        <v>0.94724325600000003</v>
      </c>
      <c r="C15" s="3"/>
      <c r="D15" s="58" t="s">
        <v>102</v>
      </c>
      <c r="E15" s="59">
        <v>2.4070270640000002</v>
      </c>
      <c r="F15" s="3"/>
      <c r="G15" s="58" t="s">
        <v>103</v>
      </c>
      <c r="H15" s="59">
        <v>7.0029629409999998</v>
      </c>
    </row>
    <row r="16" spans="1:8" ht="14.5" thickBot="1" x14ac:dyDescent="0.35">
      <c r="A16" s="58" t="s">
        <v>104</v>
      </c>
      <c r="B16" s="59">
        <v>1.00038849</v>
      </c>
      <c r="C16" s="3"/>
      <c r="D16" s="58" t="s">
        <v>105</v>
      </c>
      <c r="E16" s="59">
        <v>2.6721377569999998</v>
      </c>
      <c r="F16" s="3"/>
      <c r="G16" s="58" t="s">
        <v>106</v>
      </c>
      <c r="H16" s="59">
        <v>7.0696916879999998</v>
      </c>
    </row>
    <row r="17" spans="1:8" ht="14.5" thickBot="1" x14ac:dyDescent="0.35">
      <c r="A17" s="58" t="s">
        <v>107</v>
      </c>
      <c r="B17" s="59">
        <v>0.96567817700000003</v>
      </c>
      <c r="C17" s="3"/>
      <c r="D17" s="58" t="s">
        <v>108</v>
      </c>
      <c r="E17" s="59">
        <v>3.3266804589999999</v>
      </c>
      <c r="F17" s="3"/>
      <c r="G17" s="58" t="s">
        <v>109</v>
      </c>
      <c r="H17" s="59">
        <v>7.1288464679999999</v>
      </c>
    </row>
    <row r="18" spans="1:8" ht="14.5" thickBot="1" x14ac:dyDescent="0.35">
      <c r="A18" s="58" t="s">
        <v>110</v>
      </c>
      <c r="B18" s="59">
        <v>0.97966629999999999</v>
      </c>
      <c r="C18" s="3"/>
      <c r="D18" s="58" t="s">
        <v>111</v>
      </c>
      <c r="E18" s="59">
        <v>4.1505045709999999</v>
      </c>
      <c r="F18" s="3"/>
      <c r="G18" s="58" t="s">
        <v>112</v>
      </c>
      <c r="H18" s="59">
        <v>7.0932056210000001</v>
      </c>
    </row>
    <row r="19" spans="1:8" ht="14.5" thickBot="1" x14ac:dyDescent="0.35">
      <c r="A19" s="58" t="s">
        <v>113</v>
      </c>
      <c r="B19" s="59">
        <v>1.0700920629999999</v>
      </c>
      <c r="C19" s="3"/>
      <c r="D19" s="58" t="s">
        <v>114</v>
      </c>
      <c r="E19" s="59">
        <v>4.4877224389999997</v>
      </c>
      <c r="F19" s="3"/>
      <c r="G19" s="58" t="s">
        <v>115</v>
      </c>
      <c r="H19" s="59">
        <v>6.9828234399999998</v>
      </c>
    </row>
    <row r="20" spans="1:8" ht="14.5" thickBot="1" x14ac:dyDescent="0.35">
      <c r="A20" s="58" t="s">
        <v>78</v>
      </c>
      <c r="B20" s="59">
        <v>1.2306156109999999</v>
      </c>
      <c r="C20" s="3"/>
      <c r="D20" s="58" t="s">
        <v>116</v>
      </c>
      <c r="E20" s="59">
        <v>0.67831545999999998</v>
      </c>
      <c r="F20" s="3"/>
      <c r="G20" s="58" t="s">
        <v>117</v>
      </c>
      <c r="H20" s="59">
        <v>7.0038401009999998</v>
      </c>
    </row>
    <row r="21" spans="1:8" ht="14.5" thickBot="1" x14ac:dyDescent="0.35">
      <c r="A21" s="58" t="s">
        <v>81</v>
      </c>
      <c r="B21" s="59">
        <v>1.250363149</v>
      </c>
      <c r="C21" s="3"/>
      <c r="D21" s="58" t="s">
        <v>118</v>
      </c>
      <c r="E21" s="59">
        <v>0.28944421300000001</v>
      </c>
      <c r="F21" s="3"/>
      <c r="G21" s="58" t="s">
        <v>119</v>
      </c>
      <c r="H21" s="59">
        <v>6.8111587719999998</v>
      </c>
    </row>
    <row r="22" spans="1:8" s="64" customFormat="1" ht="14.5" thickBot="1" x14ac:dyDescent="0.35">
      <c r="A22" s="58" t="s">
        <v>84</v>
      </c>
      <c r="B22" s="59">
        <v>1.3741422459999999</v>
      </c>
      <c r="C22" s="63"/>
      <c r="D22" s="58" t="s">
        <v>120</v>
      </c>
      <c r="E22" s="59">
        <v>0.11542516</v>
      </c>
      <c r="F22" s="63"/>
      <c r="G22" s="58" t="s">
        <v>121</v>
      </c>
      <c r="H22" s="59">
        <v>6.6362332930000001</v>
      </c>
    </row>
    <row r="23" spans="1:8" ht="14.5" thickBot="1" x14ac:dyDescent="0.35">
      <c r="A23" s="58" t="s">
        <v>87</v>
      </c>
      <c r="B23" s="59">
        <v>1.1178970349999999</v>
      </c>
      <c r="C23" s="3"/>
      <c r="D23" s="58" t="s">
        <v>122</v>
      </c>
      <c r="E23" s="59">
        <v>0.20051866700000001</v>
      </c>
      <c r="F23" s="3"/>
      <c r="G23" s="58" t="s">
        <v>123</v>
      </c>
      <c r="H23" s="59">
        <v>6.2585840130000001</v>
      </c>
    </row>
    <row r="24" spans="1:8" ht="14.5" thickBot="1" x14ac:dyDescent="0.35">
      <c r="A24" s="58" t="s">
        <v>90</v>
      </c>
      <c r="B24" s="59">
        <v>0.67381324399999998</v>
      </c>
      <c r="C24" s="3"/>
      <c r="D24" s="58" t="s">
        <v>124</v>
      </c>
      <c r="E24" s="59">
        <v>0.440444428</v>
      </c>
      <c r="F24" s="3"/>
      <c r="G24" s="58" t="s">
        <v>125</v>
      </c>
      <c r="H24" s="59">
        <v>5.740335258</v>
      </c>
    </row>
    <row r="25" spans="1:8" ht="14.5" thickBot="1" x14ac:dyDescent="0.35">
      <c r="A25" s="58" t="s">
        <v>93</v>
      </c>
      <c r="B25" s="59">
        <v>0.42386813800000001</v>
      </c>
      <c r="C25" s="3"/>
      <c r="D25" s="58" t="s">
        <v>126</v>
      </c>
      <c r="E25" s="59">
        <v>0.84605207599999999</v>
      </c>
      <c r="F25" s="3"/>
      <c r="G25" s="58" t="s">
        <v>127</v>
      </c>
      <c r="H25" s="59">
        <v>5.2555346639999998</v>
      </c>
    </row>
    <row r="26" spans="1:8" ht="14.5" thickBot="1" x14ac:dyDescent="0.35">
      <c r="A26" s="58" t="s">
        <v>128</v>
      </c>
      <c r="B26" s="59">
        <v>1.569821216</v>
      </c>
      <c r="C26" s="3"/>
      <c r="D26" s="58" t="s">
        <v>129</v>
      </c>
      <c r="E26" s="59">
        <v>1.5204589879999999</v>
      </c>
      <c r="F26" s="3"/>
      <c r="G26" s="58" t="s">
        <v>130</v>
      </c>
      <c r="H26" s="59">
        <v>6.9316212259999999</v>
      </c>
    </row>
    <row r="27" spans="1:8" ht="14.5" thickBot="1" x14ac:dyDescent="0.35">
      <c r="A27" s="58" t="s">
        <v>131</v>
      </c>
      <c r="B27" s="59">
        <v>0.99573749300000003</v>
      </c>
      <c r="C27" s="3"/>
      <c r="D27" s="58" t="s">
        <v>132</v>
      </c>
      <c r="E27" s="59">
        <v>0.72483695299999995</v>
      </c>
      <c r="F27" s="3"/>
      <c r="G27" s="58" t="s">
        <v>133</v>
      </c>
      <c r="H27" s="59">
        <v>1.7270621829999999</v>
      </c>
    </row>
    <row r="28" spans="1:8" ht="14.5" thickBot="1" x14ac:dyDescent="0.35">
      <c r="A28" s="58" t="s">
        <v>134</v>
      </c>
      <c r="B28" s="59">
        <v>1.0166063519999999</v>
      </c>
      <c r="C28" s="3"/>
      <c r="D28" s="58" t="s">
        <v>135</v>
      </c>
      <c r="E28" s="59">
        <v>0.13011701000000001</v>
      </c>
      <c r="F28" s="3"/>
      <c r="G28" s="58" t="s">
        <v>118</v>
      </c>
      <c r="H28" s="59">
        <v>1.0270140919999999</v>
      </c>
    </row>
    <row r="29" spans="1:8" ht="14.5" thickBot="1" x14ac:dyDescent="0.35">
      <c r="A29" s="58" t="s">
        <v>136</v>
      </c>
      <c r="B29" s="59">
        <v>0.93411561600000004</v>
      </c>
      <c r="C29" s="3"/>
      <c r="D29" s="58" t="s">
        <v>137</v>
      </c>
      <c r="E29" s="59">
        <v>0.753933772</v>
      </c>
      <c r="F29" s="3"/>
      <c r="G29" s="58" t="s">
        <v>126</v>
      </c>
      <c r="H29" s="59">
        <v>3.806210031</v>
      </c>
    </row>
    <row r="30" spans="1:8" ht="14.5" thickBot="1" x14ac:dyDescent="0.35">
      <c r="A30" s="58" t="s">
        <v>138</v>
      </c>
      <c r="B30" s="59">
        <v>0.92756834899999996</v>
      </c>
      <c r="C30" s="3"/>
      <c r="D30" s="58" t="s">
        <v>139</v>
      </c>
      <c r="E30" s="59">
        <v>3.9407874550000002</v>
      </c>
      <c r="F30" s="3"/>
      <c r="G30" s="58" t="s">
        <v>140</v>
      </c>
      <c r="H30" s="59">
        <v>6.1123107360000004</v>
      </c>
    </row>
    <row r="31" spans="1:8" ht="14.5" thickBot="1" x14ac:dyDescent="0.35">
      <c r="A31" s="58" t="s">
        <v>141</v>
      </c>
      <c r="B31" s="59">
        <v>0.93636381999999996</v>
      </c>
      <c r="C31" s="3"/>
      <c r="D31" s="58" t="s">
        <v>142</v>
      </c>
      <c r="E31" s="59">
        <v>2.3649112410000002</v>
      </c>
      <c r="F31" s="3"/>
      <c r="G31" s="58" t="s">
        <v>129</v>
      </c>
      <c r="H31" s="59">
        <v>2.6442480339999999</v>
      </c>
    </row>
    <row r="32" spans="1:8" ht="14.5" thickBot="1" x14ac:dyDescent="0.35">
      <c r="A32" s="58" t="s">
        <v>143</v>
      </c>
      <c r="B32" s="59">
        <v>0.88309870000000001</v>
      </c>
      <c r="C32" s="3"/>
      <c r="D32" s="58" t="s">
        <v>144</v>
      </c>
      <c r="E32" s="59">
        <v>1.03369541</v>
      </c>
      <c r="F32" s="3"/>
      <c r="G32" s="58" t="s">
        <v>132</v>
      </c>
      <c r="H32" s="59">
        <v>8.4572313999999996E-2</v>
      </c>
    </row>
    <row r="33" spans="1:8" ht="14.5" thickBot="1" x14ac:dyDescent="0.35">
      <c r="A33" s="58" t="s">
        <v>145</v>
      </c>
      <c r="B33" s="59">
        <v>0.90390701500000004</v>
      </c>
      <c r="C33" s="3"/>
      <c r="D33" s="58" t="s">
        <v>146</v>
      </c>
      <c r="E33" s="59">
        <v>0.63571733799999997</v>
      </c>
      <c r="F33" s="3"/>
      <c r="G33" s="58" t="s">
        <v>147</v>
      </c>
      <c r="H33" s="59">
        <v>43.018700580000001</v>
      </c>
    </row>
    <row r="34" spans="1:8" ht="14.5" thickBot="1" x14ac:dyDescent="0.35">
      <c r="A34" s="58" t="s">
        <v>148</v>
      </c>
      <c r="B34" s="59">
        <v>0.88591428900000002</v>
      </c>
      <c r="C34" s="3"/>
      <c r="D34" s="58" t="s">
        <v>149</v>
      </c>
      <c r="E34" s="59">
        <v>0.85501244300000001</v>
      </c>
      <c r="F34" s="3"/>
      <c r="G34" s="58" t="s">
        <v>150</v>
      </c>
      <c r="H34" s="59">
        <v>7.7863846900000002</v>
      </c>
    </row>
    <row r="35" spans="1:8" ht="14.5" thickBot="1" x14ac:dyDescent="0.35">
      <c r="A35" s="58" t="s">
        <v>151</v>
      </c>
      <c r="B35" s="59">
        <v>0.89903484499999997</v>
      </c>
      <c r="C35" s="3"/>
      <c r="D35" s="58" t="s">
        <v>152</v>
      </c>
      <c r="E35" s="59">
        <v>1.8889344029999999</v>
      </c>
      <c r="F35" s="3"/>
      <c r="G35" s="58" t="s">
        <v>153</v>
      </c>
      <c r="H35" s="59">
        <v>11.339968689999999</v>
      </c>
    </row>
    <row r="36" spans="1:8" ht="14.5" thickBot="1" x14ac:dyDescent="0.35">
      <c r="A36" s="58" t="s">
        <v>154</v>
      </c>
      <c r="B36" s="59">
        <v>0.95723585</v>
      </c>
      <c r="C36" s="3"/>
      <c r="D36" s="58" t="s">
        <v>155</v>
      </c>
      <c r="E36" s="59">
        <v>0.21423489500000001</v>
      </c>
      <c r="F36" s="3"/>
      <c r="G36" s="58" t="s">
        <v>139</v>
      </c>
      <c r="H36" s="59">
        <v>0.37307052000000002</v>
      </c>
    </row>
    <row r="37" spans="1:8" ht="14.5" thickBot="1" x14ac:dyDescent="0.35">
      <c r="A37" s="58" t="s">
        <v>156</v>
      </c>
      <c r="B37" s="59">
        <v>0.97548320799999999</v>
      </c>
      <c r="C37" s="3"/>
      <c r="D37" s="58" t="s">
        <v>157</v>
      </c>
      <c r="E37" s="59">
        <v>1.598062139</v>
      </c>
      <c r="F37" s="3"/>
      <c r="G37" s="58" t="s">
        <v>142</v>
      </c>
      <c r="H37" s="59">
        <v>20.462727910000002</v>
      </c>
    </row>
    <row r="38" spans="1:8" ht="14.5" thickBot="1" x14ac:dyDescent="0.35">
      <c r="A38" s="58" t="s">
        <v>158</v>
      </c>
      <c r="B38" s="59">
        <v>1.012390047</v>
      </c>
      <c r="C38" s="3"/>
      <c r="D38" s="58" t="s">
        <v>159</v>
      </c>
      <c r="E38" s="59">
        <v>1.1157790670000001</v>
      </c>
      <c r="F38" s="3"/>
      <c r="G38" s="58" t="s">
        <v>144</v>
      </c>
      <c r="H38" s="59">
        <v>1.4850106970000001</v>
      </c>
    </row>
    <row r="39" spans="1:8" ht="14.5" thickBot="1" x14ac:dyDescent="0.35">
      <c r="A39" s="58" t="s">
        <v>160</v>
      </c>
      <c r="B39" s="59">
        <v>1.1321484129999999</v>
      </c>
      <c r="C39" s="3"/>
      <c r="D39" s="58" t="s">
        <v>161</v>
      </c>
      <c r="E39" s="59">
        <v>3.2750731999999998E-2</v>
      </c>
      <c r="F39" s="3"/>
      <c r="G39" s="58" t="s">
        <v>146</v>
      </c>
      <c r="H39" s="59">
        <v>3.122478922</v>
      </c>
    </row>
    <row r="40" spans="1:8" ht="14.5" thickBot="1" x14ac:dyDescent="0.35">
      <c r="A40" s="58" t="s">
        <v>99</v>
      </c>
      <c r="B40" s="59">
        <v>1.31998729</v>
      </c>
      <c r="C40" s="3"/>
      <c r="D40" s="58" t="s">
        <v>162</v>
      </c>
      <c r="E40" s="59">
        <v>0.54164994899999996</v>
      </c>
      <c r="F40" s="3"/>
      <c r="G40" s="58" t="s">
        <v>149</v>
      </c>
      <c r="H40" s="59">
        <v>18.437175140000001</v>
      </c>
    </row>
    <row r="41" spans="1:8" ht="14.5" thickBot="1" x14ac:dyDescent="0.35">
      <c r="A41" s="58" t="s">
        <v>102</v>
      </c>
      <c r="B41" s="59">
        <v>1.451287438</v>
      </c>
      <c r="C41" s="3"/>
      <c r="D41" s="58" t="s">
        <v>163</v>
      </c>
      <c r="E41" s="59">
        <v>1.4334575599999999</v>
      </c>
      <c r="F41" s="3"/>
      <c r="G41" s="58" t="s">
        <v>152</v>
      </c>
      <c r="H41" s="59">
        <v>5.4502711120000003</v>
      </c>
    </row>
    <row r="42" spans="1:8" ht="14.5" thickBot="1" x14ac:dyDescent="0.35">
      <c r="A42" s="58" t="s">
        <v>105</v>
      </c>
      <c r="B42" s="59">
        <v>1.635082079</v>
      </c>
      <c r="C42" s="3"/>
      <c r="D42" s="58" t="s">
        <v>164</v>
      </c>
      <c r="E42" s="59">
        <v>0.18883845899999999</v>
      </c>
      <c r="F42" s="3"/>
      <c r="G42" s="58" t="s">
        <v>155</v>
      </c>
      <c r="H42" s="59">
        <v>1.1134122339999999</v>
      </c>
    </row>
    <row r="43" spans="1:8" ht="14.5" thickBot="1" x14ac:dyDescent="0.35">
      <c r="A43" s="58" t="s">
        <v>108</v>
      </c>
      <c r="B43" s="59">
        <v>1.662409851</v>
      </c>
      <c r="C43" s="3"/>
      <c r="D43" s="58" t="s">
        <v>165</v>
      </c>
      <c r="E43" s="59">
        <v>0.30820967599999999</v>
      </c>
      <c r="F43" s="3"/>
      <c r="G43" s="58" t="s">
        <v>157</v>
      </c>
      <c r="H43" s="59">
        <v>3.0385556870000001</v>
      </c>
    </row>
    <row r="44" spans="1:8" ht="14.5" thickBot="1" x14ac:dyDescent="0.35">
      <c r="A44" s="58" t="s">
        <v>111</v>
      </c>
      <c r="B44" s="59">
        <v>1.454006227</v>
      </c>
      <c r="C44" s="3"/>
      <c r="D44" s="58" t="s">
        <v>166</v>
      </c>
      <c r="E44" s="59">
        <v>0.44848775400000002</v>
      </c>
      <c r="F44" s="3"/>
      <c r="G44" s="58" t="s">
        <v>159</v>
      </c>
      <c r="H44" s="59">
        <v>3.9436836390000001</v>
      </c>
    </row>
    <row r="45" spans="1:8" ht="14.5" thickBot="1" x14ac:dyDescent="0.35">
      <c r="A45" s="58" t="s">
        <v>114</v>
      </c>
      <c r="B45" s="59">
        <v>1.4467700889999999</v>
      </c>
      <c r="C45" s="3"/>
      <c r="D45" s="58" t="s">
        <v>167</v>
      </c>
      <c r="E45" s="59">
        <v>0.35002486700000002</v>
      </c>
      <c r="F45" s="3"/>
      <c r="G45" s="58" t="s">
        <v>163</v>
      </c>
      <c r="H45" s="59">
        <v>1.0826609199999999</v>
      </c>
    </row>
    <row r="46" spans="1:8" ht="14.5" thickBot="1" x14ac:dyDescent="0.35">
      <c r="A46" s="58" t="s">
        <v>116</v>
      </c>
      <c r="B46" s="59">
        <v>0.75945327399999996</v>
      </c>
      <c r="C46" s="3"/>
      <c r="D46" s="58" t="s">
        <v>168</v>
      </c>
      <c r="E46" s="59">
        <v>0.11888362</v>
      </c>
      <c r="F46" s="3"/>
      <c r="G46" s="58" t="s">
        <v>166</v>
      </c>
      <c r="H46" s="59">
        <v>0.97566217899999996</v>
      </c>
    </row>
    <row r="47" spans="1:8" ht="14.5" thickBot="1" x14ac:dyDescent="0.35">
      <c r="A47" s="58" t="s">
        <v>133</v>
      </c>
      <c r="B47" s="59">
        <v>1.687825557</v>
      </c>
      <c r="C47" s="3"/>
      <c r="D47" s="58" t="s">
        <v>169</v>
      </c>
      <c r="E47" s="59">
        <v>0.117329611</v>
      </c>
      <c r="F47" s="3"/>
      <c r="G47" s="58" t="s">
        <v>170</v>
      </c>
      <c r="H47" s="59">
        <v>0.28496890200000002</v>
      </c>
    </row>
    <row r="48" spans="1:8" ht="14.5" thickBot="1" x14ac:dyDescent="0.35">
      <c r="A48" s="58" t="s">
        <v>171</v>
      </c>
      <c r="B48" s="59">
        <v>0.49001565600000002</v>
      </c>
      <c r="C48" s="3"/>
      <c r="D48" s="58" t="s">
        <v>172</v>
      </c>
      <c r="E48" s="59">
        <v>0.97676483400000003</v>
      </c>
      <c r="F48" s="3"/>
      <c r="G48" s="58" t="s">
        <v>167</v>
      </c>
      <c r="H48" s="59">
        <v>6.27660894</v>
      </c>
    </row>
    <row r="49" spans="1:8" ht="14.5" thickBot="1" x14ac:dyDescent="0.35">
      <c r="A49" s="58" t="s">
        <v>173</v>
      </c>
      <c r="B49" s="59">
        <v>1.3695732039999999</v>
      </c>
      <c r="C49" s="3"/>
      <c r="D49" s="58" t="s">
        <v>174</v>
      </c>
      <c r="E49" s="59">
        <v>0.13566729999999999</v>
      </c>
      <c r="F49" s="3"/>
      <c r="G49" s="58" t="s">
        <v>168</v>
      </c>
      <c r="H49" s="59">
        <v>1.0273394650000001</v>
      </c>
    </row>
    <row r="50" spans="1:8" ht="14.5" thickBot="1" x14ac:dyDescent="0.35">
      <c r="A50" s="58" t="s">
        <v>118</v>
      </c>
      <c r="B50" s="59">
        <v>0.95658833499999996</v>
      </c>
      <c r="C50" s="3"/>
      <c r="D50" s="58" t="s">
        <v>175</v>
      </c>
      <c r="E50" s="59">
        <v>0.123973017</v>
      </c>
      <c r="F50" s="3"/>
      <c r="G50" s="58" t="s">
        <v>176</v>
      </c>
      <c r="H50" s="59">
        <v>0.96720289999999998</v>
      </c>
    </row>
    <row r="51" spans="1:8" ht="14.5" thickBot="1" x14ac:dyDescent="0.35">
      <c r="A51" s="58" t="s">
        <v>177</v>
      </c>
      <c r="B51" s="59">
        <v>0.19832923299999999</v>
      </c>
      <c r="C51" s="3"/>
      <c r="D51" s="58" t="s">
        <v>178</v>
      </c>
      <c r="E51" s="59">
        <v>0.734207371</v>
      </c>
      <c r="F51" s="3"/>
      <c r="G51" s="58" t="s">
        <v>172</v>
      </c>
      <c r="H51" s="59">
        <v>1.7792132089999999</v>
      </c>
    </row>
    <row r="52" spans="1:8" ht="14.5" thickBot="1" x14ac:dyDescent="0.35">
      <c r="A52" s="58" t="s">
        <v>179</v>
      </c>
      <c r="B52" s="59">
        <v>1.4416996980000001</v>
      </c>
      <c r="C52" s="3"/>
      <c r="D52" s="58" t="s">
        <v>180</v>
      </c>
      <c r="E52" s="59">
        <v>1.010767865</v>
      </c>
      <c r="F52" s="3"/>
      <c r="G52" s="58" t="s">
        <v>174</v>
      </c>
      <c r="H52" s="59">
        <v>0.202071156</v>
      </c>
    </row>
    <row r="53" spans="1:8" ht="14.5" thickBot="1" x14ac:dyDescent="0.35">
      <c r="A53" s="58" t="s">
        <v>181</v>
      </c>
      <c r="B53" s="59">
        <v>2.3766645020000001</v>
      </c>
      <c r="C53" s="3"/>
      <c r="D53" s="58" t="s">
        <v>182</v>
      </c>
      <c r="E53" s="59">
        <v>0.13635222</v>
      </c>
      <c r="F53" s="3"/>
      <c r="G53" s="58" t="s">
        <v>183</v>
      </c>
      <c r="H53" s="59">
        <v>0.247050876</v>
      </c>
    </row>
    <row r="54" spans="1:8" ht="14.5" thickBot="1" x14ac:dyDescent="0.35">
      <c r="A54" s="58" t="s">
        <v>184</v>
      </c>
      <c r="B54" s="59">
        <v>2.15063776</v>
      </c>
      <c r="C54" s="3"/>
      <c r="D54" s="58" t="s">
        <v>185</v>
      </c>
      <c r="E54" s="59">
        <v>0.35709382899999997</v>
      </c>
      <c r="F54" s="3"/>
      <c r="G54" s="58" t="s">
        <v>180</v>
      </c>
      <c r="H54" s="59">
        <v>1.031850605</v>
      </c>
    </row>
    <row r="55" spans="1:8" ht="14.5" thickBot="1" x14ac:dyDescent="0.35">
      <c r="A55" s="58" t="s">
        <v>186</v>
      </c>
      <c r="B55" s="59">
        <v>2.8991193220000002</v>
      </c>
      <c r="C55" s="3"/>
      <c r="D55" s="58" t="s">
        <v>187</v>
      </c>
      <c r="E55" s="59">
        <v>1.158253191</v>
      </c>
      <c r="F55" s="3"/>
      <c r="G55" s="58" t="s">
        <v>188</v>
      </c>
      <c r="H55" s="59">
        <v>0.29320178400000002</v>
      </c>
    </row>
    <row r="56" spans="1:8" ht="14.5" thickBot="1" x14ac:dyDescent="0.35">
      <c r="A56" s="58" t="s">
        <v>189</v>
      </c>
      <c r="B56" s="59">
        <v>0.353836706</v>
      </c>
      <c r="C56" s="3"/>
      <c r="D56" s="58" t="s">
        <v>190</v>
      </c>
      <c r="E56" s="59">
        <v>0.55042791499999999</v>
      </c>
      <c r="F56" s="3"/>
      <c r="G56" s="58" t="s">
        <v>185</v>
      </c>
      <c r="H56" s="59">
        <v>0.65196210499999996</v>
      </c>
    </row>
    <row r="57" spans="1:8" ht="14.5" thickBot="1" x14ac:dyDescent="0.35">
      <c r="A57" s="58" t="s">
        <v>191</v>
      </c>
      <c r="B57" s="59">
        <v>2.297667975</v>
      </c>
      <c r="C57" s="3"/>
      <c r="D57" s="58" t="s">
        <v>192</v>
      </c>
      <c r="E57" s="59">
        <v>1.05849024</v>
      </c>
      <c r="F57" s="3"/>
      <c r="G57" s="58" t="s">
        <v>190</v>
      </c>
      <c r="H57" s="59">
        <v>2.8357386330000001</v>
      </c>
    </row>
    <row r="58" spans="1:8" ht="14.5" thickBot="1" x14ac:dyDescent="0.35">
      <c r="A58" s="58" t="s">
        <v>193</v>
      </c>
      <c r="B58" s="59">
        <v>0.94514910600000002</v>
      </c>
      <c r="C58" s="3"/>
      <c r="D58" s="58" t="s">
        <v>194</v>
      </c>
      <c r="E58" s="59">
        <v>1.00333962</v>
      </c>
      <c r="F58" s="3"/>
      <c r="G58" s="58" t="s">
        <v>192</v>
      </c>
      <c r="H58" s="59">
        <v>5.6421714209999996</v>
      </c>
    </row>
    <row r="59" spans="1:8" ht="14.5" thickBot="1" x14ac:dyDescent="0.35">
      <c r="A59" s="58" t="s">
        <v>195</v>
      </c>
      <c r="B59" s="59">
        <v>1.669459509</v>
      </c>
      <c r="C59" s="3"/>
      <c r="D59" s="58" t="s">
        <v>196</v>
      </c>
      <c r="E59" s="59">
        <v>1.6628088000000001</v>
      </c>
      <c r="F59" s="3"/>
      <c r="G59" s="58" t="s">
        <v>194</v>
      </c>
      <c r="H59" s="59">
        <v>7.0004989799999997</v>
      </c>
    </row>
    <row r="60" spans="1:8" ht="14.5" thickBot="1" x14ac:dyDescent="0.35">
      <c r="A60" s="58" t="s">
        <v>197</v>
      </c>
      <c r="B60" s="59">
        <v>0.76137779500000002</v>
      </c>
      <c r="C60" s="3"/>
      <c r="D60" s="58" t="s">
        <v>198</v>
      </c>
      <c r="E60" s="59">
        <v>2.2774804710000001</v>
      </c>
      <c r="F60" s="3"/>
      <c r="G60" s="58" t="s">
        <v>196</v>
      </c>
      <c r="H60" s="59">
        <v>9.2813654149999998</v>
      </c>
    </row>
    <row r="61" spans="1:8" ht="14.5" thickBot="1" x14ac:dyDescent="0.35">
      <c r="A61" s="58" t="s">
        <v>199</v>
      </c>
      <c r="B61" s="59">
        <v>1.090446593</v>
      </c>
      <c r="C61" s="3"/>
      <c r="D61" s="58" t="s">
        <v>200</v>
      </c>
      <c r="E61" s="59">
        <v>0.20901736400000001</v>
      </c>
      <c r="F61" s="3"/>
      <c r="G61" s="58" t="s">
        <v>198</v>
      </c>
      <c r="H61" s="59">
        <v>22.78245545</v>
      </c>
    </row>
    <row r="62" spans="1:8" ht="14.5" thickBot="1" x14ac:dyDescent="0.35">
      <c r="A62" s="58" t="s">
        <v>201</v>
      </c>
      <c r="B62" s="59">
        <v>1.979249059</v>
      </c>
      <c r="C62" s="3"/>
      <c r="D62" s="58" t="s">
        <v>202</v>
      </c>
      <c r="E62" s="59">
        <v>-5.7185648999999998E-2</v>
      </c>
      <c r="F62" s="3"/>
      <c r="G62" s="58" t="s">
        <v>200</v>
      </c>
      <c r="H62" s="59">
        <v>2.3961070929999999</v>
      </c>
    </row>
    <row r="63" spans="1:8" ht="14.5" thickBot="1" x14ac:dyDescent="0.35">
      <c r="A63" s="58" t="s">
        <v>203</v>
      </c>
      <c r="B63" s="59">
        <v>0.87350234299999996</v>
      </c>
      <c r="C63" s="3"/>
      <c r="D63" s="58" t="s">
        <v>204</v>
      </c>
      <c r="E63" s="59">
        <v>-3.0152924000000001E-2</v>
      </c>
      <c r="F63" s="3"/>
      <c r="G63" s="58" t="s">
        <v>205</v>
      </c>
      <c r="H63" s="59">
        <v>-1.8149768E-2</v>
      </c>
    </row>
    <row r="64" spans="1:8" ht="14.5" thickBot="1" x14ac:dyDescent="0.35">
      <c r="A64" s="58" t="s">
        <v>206</v>
      </c>
      <c r="B64" s="59">
        <v>3.0770671169999999</v>
      </c>
      <c r="C64" s="3"/>
      <c r="D64" s="58" t="s">
        <v>207</v>
      </c>
      <c r="E64" s="59">
        <v>-0.25658336199999998</v>
      </c>
      <c r="F64" s="3"/>
      <c r="G64" s="58" t="s">
        <v>208</v>
      </c>
      <c r="H64" s="59">
        <v>-0.51051338199999996</v>
      </c>
    </row>
    <row r="65" spans="1:8" ht="14.5" thickBot="1" x14ac:dyDescent="0.35">
      <c r="A65" s="58" t="s">
        <v>209</v>
      </c>
      <c r="B65" s="59">
        <v>3.2412192110000002</v>
      </c>
      <c r="C65" s="3"/>
      <c r="D65" s="58" t="s">
        <v>210</v>
      </c>
      <c r="E65" s="59">
        <v>0.46201878800000001</v>
      </c>
      <c r="F65" s="3"/>
      <c r="G65" s="58" t="s">
        <v>211</v>
      </c>
      <c r="H65" s="59">
        <v>4.4538319999999999E-2</v>
      </c>
    </row>
    <row r="66" spans="1:8" ht="14.5" thickBot="1" x14ac:dyDescent="0.35">
      <c r="A66" s="58" t="s">
        <v>212</v>
      </c>
      <c r="B66" s="59">
        <v>0.1621879</v>
      </c>
      <c r="C66" s="3"/>
      <c r="D66" s="58" t="s">
        <v>213</v>
      </c>
      <c r="E66" s="59">
        <v>0.21013527600000001</v>
      </c>
      <c r="F66" s="3"/>
      <c r="G66" s="58" t="s">
        <v>214</v>
      </c>
      <c r="H66" s="59">
        <v>-0.45955501500000001</v>
      </c>
    </row>
    <row r="67" spans="1:8" ht="14.5" thickBot="1" x14ac:dyDescent="0.35">
      <c r="A67" s="58" t="s">
        <v>215</v>
      </c>
      <c r="B67" s="59">
        <v>0.66559991399999996</v>
      </c>
      <c r="C67" s="3"/>
      <c r="D67" s="58" t="s">
        <v>216</v>
      </c>
      <c r="E67" s="59">
        <v>0.35874070600000002</v>
      </c>
      <c r="F67" s="3"/>
      <c r="G67" s="58" t="s">
        <v>217</v>
      </c>
      <c r="H67" s="59">
        <v>-0.20828002600000001</v>
      </c>
    </row>
    <row r="68" spans="1:8" ht="14.5" thickBot="1" x14ac:dyDescent="0.35">
      <c r="A68" s="58" t="s">
        <v>218</v>
      </c>
      <c r="B68" s="59">
        <v>1.6100914989999999</v>
      </c>
      <c r="C68" s="3"/>
      <c r="D68" s="60" t="s">
        <v>219</v>
      </c>
      <c r="E68" s="61">
        <v>-0.26642349300000001</v>
      </c>
      <c r="F68" s="3"/>
      <c r="G68" s="58" t="s">
        <v>220</v>
      </c>
      <c r="H68" s="59">
        <v>4.7476702020000001</v>
      </c>
    </row>
    <row r="69" spans="1:8" ht="14.5" thickBot="1" x14ac:dyDescent="0.35">
      <c r="A69" s="58" t="s">
        <v>120</v>
      </c>
      <c r="B69" s="59">
        <v>1.4861178150000001</v>
      </c>
      <c r="C69" s="3"/>
      <c r="D69" s="62"/>
      <c r="E69" s="3"/>
      <c r="F69" s="3"/>
      <c r="G69" s="58" t="s">
        <v>221</v>
      </c>
      <c r="H69" s="59">
        <v>3.26047873</v>
      </c>
    </row>
    <row r="70" spans="1:8" ht="14.5" thickBot="1" x14ac:dyDescent="0.35">
      <c r="A70" s="58" t="s">
        <v>222</v>
      </c>
      <c r="B70" s="59">
        <v>1.8002998480000001</v>
      </c>
      <c r="C70" s="3"/>
      <c r="D70" s="3"/>
      <c r="E70" s="3"/>
      <c r="F70" s="3"/>
      <c r="G70" s="58" t="s">
        <v>223</v>
      </c>
      <c r="H70" s="59">
        <v>1.491606727</v>
      </c>
    </row>
    <row r="71" spans="1:8" ht="14.5" thickBot="1" x14ac:dyDescent="0.35">
      <c r="A71" s="58" t="s">
        <v>224</v>
      </c>
      <c r="B71" s="59">
        <v>2.3952149679999999</v>
      </c>
      <c r="C71" s="3"/>
      <c r="D71" s="3"/>
      <c r="E71" s="3"/>
      <c r="F71" s="3"/>
      <c r="G71" s="58" t="s">
        <v>202</v>
      </c>
      <c r="H71" s="59">
        <v>0.98683939899999995</v>
      </c>
    </row>
    <row r="72" spans="1:8" ht="14.5" thickBot="1" x14ac:dyDescent="0.35">
      <c r="A72" s="58" t="s">
        <v>225</v>
      </c>
      <c r="B72" s="59">
        <v>4.5600621000000001E-2</v>
      </c>
      <c r="C72" s="3"/>
      <c r="D72" s="3"/>
      <c r="E72" s="3"/>
      <c r="F72" s="3"/>
      <c r="G72" s="58" t="s">
        <v>204</v>
      </c>
      <c r="H72" s="59">
        <v>1.1544308889999999</v>
      </c>
    </row>
    <row r="73" spans="1:8" ht="14.5" thickBot="1" x14ac:dyDescent="0.35">
      <c r="A73" s="58" t="s">
        <v>122</v>
      </c>
      <c r="B73" s="59">
        <v>0.36744314300000003</v>
      </c>
      <c r="C73" s="3"/>
      <c r="D73" s="3"/>
      <c r="E73" s="3"/>
      <c r="F73" s="3"/>
      <c r="G73" s="58" t="s">
        <v>207</v>
      </c>
      <c r="H73" s="59">
        <v>-0.66733539399999997</v>
      </c>
    </row>
    <row r="74" spans="1:8" ht="14.5" thickBot="1" x14ac:dyDescent="0.35">
      <c r="A74" s="58" t="s">
        <v>226</v>
      </c>
      <c r="B74" s="59">
        <v>0.55528265200000004</v>
      </c>
      <c r="C74" s="3"/>
      <c r="D74" s="3"/>
      <c r="E74" s="3"/>
      <c r="F74" s="3"/>
      <c r="G74" s="58" t="s">
        <v>210</v>
      </c>
      <c r="H74" s="59">
        <v>0.23631492000000001</v>
      </c>
    </row>
    <row r="75" spans="1:8" ht="14.5" thickBot="1" x14ac:dyDescent="0.35">
      <c r="A75" s="58" t="s">
        <v>227</v>
      </c>
      <c r="B75" s="59">
        <v>0.39857848600000001</v>
      </c>
      <c r="C75" s="3"/>
      <c r="D75" s="3"/>
      <c r="E75" s="3"/>
      <c r="F75" s="3"/>
      <c r="G75" s="58" t="s">
        <v>213</v>
      </c>
      <c r="H75" s="59">
        <v>-0.113779704</v>
      </c>
    </row>
    <row r="76" spans="1:8" ht="14.5" thickBot="1" x14ac:dyDescent="0.35">
      <c r="A76" s="58" t="s">
        <v>228</v>
      </c>
      <c r="B76" s="59">
        <v>0.12935790699999999</v>
      </c>
      <c r="C76" s="3"/>
      <c r="D76" s="3"/>
      <c r="E76" s="3"/>
      <c r="F76" s="3"/>
      <c r="G76" s="58" t="s">
        <v>216</v>
      </c>
      <c r="H76" s="59">
        <v>-0.17791653900000001</v>
      </c>
    </row>
    <row r="77" spans="1:8" ht="14.5" thickBot="1" x14ac:dyDescent="0.35">
      <c r="A77" s="58" t="s">
        <v>124</v>
      </c>
      <c r="B77" s="59">
        <v>0.43816675300000002</v>
      </c>
      <c r="C77" s="3"/>
      <c r="D77" s="3"/>
      <c r="E77" s="3"/>
      <c r="F77" s="3"/>
      <c r="G77" s="58" t="s">
        <v>229</v>
      </c>
      <c r="H77" s="59">
        <v>0.42941566399999997</v>
      </c>
    </row>
    <row r="78" spans="1:8" ht="14.5" thickBot="1" x14ac:dyDescent="0.35">
      <c r="A78" s="58" t="s">
        <v>126</v>
      </c>
      <c r="B78" s="59">
        <v>1.4268985169999999</v>
      </c>
      <c r="C78" s="3"/>
      <c r="D78" s="3"/>
      <c r="E78" s="3"/>
      <c r="F78" s="3"/>
      <c r="G78" s="60" t="s">
        <v>219</v>
      </c>
      <c r="H78" s="61">
        <v>-0.75493374599999996</v>
      </c>
    </row>
    <row r="79" spans="1:8" ht="14.5" thickBot="1" x14ac:dyDescent="0.35">
      <c r="A79" s="58" t="s">
        <v>140</v>
      </c>
      <c r="B79" s="59">
        <v>4.1618164010000003</v>
      </c>
      <c r="C79" s="3"/>
      <c r="D79" s="3"/>
      <c r="E79" s="3"/>
      <c r="F79" s="3"/>
      <c r="G79" s="3"/>
      <c r="H79" s="3"/>
    </row>
    <row r="80" spans="1:8" ht="14.5" thickBot="1" x14ac:dyDescent="0.35">
      <c r="A80" s="58" t="s">
        <v>230</v>
      </c>
      <c r="B80" s="59">
        <v>7.0608655000000006E-2</v>
      </c>
      <c r="C80" s="3"/>
      <c r="D80" s="3"/>
      <c r="E80" s="3"/>
      <c r="F80" s="3"/>
      <c r="G80" s="3"/>
      <c r="H80" s="3"/>
    </row>
    <row r="81" spans="1:8" ht="14.5" thickBot="1" x14ac:dyDescent="0.35">
      <c r="A81" s="58" t="s">
        <v>129</v>
      </c>
      <c r="B81" s="59">
        <v>3.1638238140000001</v>
      </c>
      <c r="C81" s="3"/>
      <c r="D81" s="3"/>
      <c r="E81" s="3"/>
      <c r="F81" s="3"/>
      <c r="G81" s="3"/>
      <c r="H81" s="3"/>
    </row>
    <row r="82" spans="1:8" ht="14.5" thickBot="1" x14ac:dyDescent="0.35">
      <c r="A82" s="58" t="s">
        <v>132</v>
      </c>
      <c r="B82" s="59">
        <v>0.47382988199999998</v>
      </c>
      <c r="C82" s="3"/>
      <c r="D82" s="3"/>
      <c r="E82" s="3"/>
      <c r="F82" s="3"/>
      <c r="G82" s="3"/>
      <c r="H82" s="3"/>
    </row>
    <row r="83" spans="1:8" ht="14.5" thickBot="1" x14ac:dyDescent="0.35">
      <c r="A83" s="58" t="s">
        <v>135</v>
      </c>
      <c r="B83" s="59">
        <v>1.0297046679999999</v>
      </c>
      <c r="C83" s="3"/>
      <c r="D83" s="3"/>
      <c r="E83" s="3"/>
      <c r="F83" s="3"/>
      <c r="G83" s="3"/>
      <c r="H83" s="3"/>
    </row>
    <row r="84" spans="1:8" ht="14.5" thickBot="1" x14ac:dyDescent="0.35">
      <c r="A84" s="58" t="s">
        <v>231</v>
      </c>
      <c r="B84" s="59">
        <v>4.0448366140000003</v>
      </c>
      <c r="C84" s="3"/>
      <c r="D84" s="3"/>
      <c r="E84" s="3"/>
      <c r="F84" s="3"/>
      <c r="G84" s="3"/>
      <c r="H84" s="3"/>
    </row>
    <row r="85" spans="1:8" ht="14.5" thickBot="1" x14ac:dyDescent="0.35">
      <c r="A85" s="58" t="s">
        <v>232</v>
      </c>
      <c r="B85" s="59">
        <v>1.588859335</v>
      </c>
      <c r="C85" s="3"/>
      <c r="D85" s="3"/>
      <c r="E85" s="3"/>
      <c r="F85" s="3"/>
      <c r="G85" s="3"/>
      <c r="H85" s="3"/>
    </row>
    <row r="86" spans="1:8" ht="14.5" thickBot="1" x14ac:dyDescent="0.35">
      <c r="A86" s="58" t="s">
        <v>233</v>
      </c>
      <c r="B86" s="59">
        <v>0.170825332</v>
      </c>
      <c r="C86" s="3"/>
      <c r="D86" s="3"/>
      <c r="E86" s="3"/>
      <c r="F86" s="3"/>
      <c r="G86" s="3"/>
      <c r="H86" s="3"/>
    </row>
    <row r="87" spans="1:8" ht="14.5" thickBot="1" x14ac:dyDescent="0.35">
      <c r="A87" s="58" t="s">
        <v>234</v>
      </c>
      <c r="B87" s="59">
        <v>0.487834449</v>
      </c>
      <c r="C87" s="3"/>
      <c r="D87" s="3"/>
      <c r="E87" s="3"/>
      <c r="F87" s="3"/>
      <c r="G87" s="3"/>
      <c r="H87" s="3"/>
    </row>
    <row r="88" spans="1:8" ht="14.5" thickBot="1" x14ac:dyDescent="0.35">
      <c r="A88" s="58" t="s">
        <v>235</v>
      </c>
      <c r="B88" s="59">
        <v>0.492899857</v>
      </c>
      <c r="C88" s="3"/>
      <c r="D88" s="3"/>
      <c r="E88" s="3"/>
      <c r="F88" s="3"/>
      <c r="G88" s="3"/>
      <c r="H88" s="3"/>
    </row>
    <row r="89" spans="1:8" ht="14.5" thickBot="1" x14ac:dyDescent="0.35">
      <c r="A89" s="58" t="s">
        <v>150</v>
      </c>
      <c r="B89" s="59">
        <v>0.25908409100000002</v>
      </c>
      <c r="C89" s="3"/>
      <c r="D89" s="3"/>
      <c r="E89" s="3"/>
      <c r="F89" s="3"/>
      <c r="G89" s="3"/>
      <c r="H89" s="3"/>
    </row>
    <row r="90" spans="1:8" ht="14.5" thickBot="1" x14ac:dyDescent="0.35">
      <c r="A90" s="58" t="s">
        <v>153</v>
      </c>
      <c r="B90" s="59">
        <v>0.92104134400000004</v>
      </c>
      <c r="C90" s="3"/>
      <c r="D90" s="3"/>
      <c r="E90" s="3"/>
      <c r="F90" s="3"/>
      <c r="G90" s="3"/>
      <c r="H90" s="3"/>
    </row>
    <row r="91" spans="1:8" ht="14.5" thickBot="1" x14ac:dyDescent="0.35">
      <c r="A91" s="58" t="s">
        <v>137</v>
      </c>
      <c r="B91" s="59">
        <v>0.47346498599999998</v>
      </c>
      <c r="C91" s="3"/>
      <c r="D91" s="3"/>
      <c r="E91" s="3"/>
      <c r="F91" s="3"/>
      <c r="G91" s="3"/>
      <c r="H91" s="3"/>
    </row>
    <row r="92" spans="1:8" ht="14.5" thickBot="1" x14ac:dyDescent="0.35">
      <c r="A92" s="58" t="s">
        <v>236</v>
      </c>
      <c r="B92" s="59">
        <v>1.327046441</v>
      </c>
      <c r="C92" s="3"/>
      <c r="D92" s="3"/>
      <c r="E92" s="3"/>
      <c r="F92" s="3"/>
      <c r="G92" s="3"/>
      <c r="H92" s="3"/>
    </row>
    <row r="93" spans="1:8" ht="14.5" thickBot="1" x14ac:dyDescent="0.35">
      <c r="A93" s="58" t="s">
        <v>237</v>
      </c>
      <c r="B93" s="59">
        <v>1.502504219</v>
      </c>
      <c r="C93" s="3"/>
      <c r="D93" s="3"/>
      <c r="E93" s="3"/>
      <c r="F93" s="3"/>
      <c r="G93" s="3"/>
      <c r="H93" s="3"/>
    </row>
    <row r="94" spans="1:8" ht="14.5" thickBot="1" x14ac:dyDescent="0.35">
      <c r="A94" s="58" t="s">
        <v>142</v>
      </c>
      <c r="B94" s="59">
        <v>2.51085365</v>
      </c>
      <c r="C94" s="3"/>
      <c r="D94" s="3"/>
      <c r="E94" s="3"/>
      <c r="F94" s="3"/>
      <c r="G94" s="3"/>
      <c r="H94" s="3"/>
    </row>
    <row r="95" spans="1:8" ht="14.5" thickBot="1" x14ac:dyDescent="0.35">
      <c r="A95" s="58" t="s">
        <v>144</v>
      </c>
      <c r="B95" s="59">
        <v>1.137202761</v>
      </c>
      <c r="C95" s="3"/>
      <c r="D95" s="3"/>
      <c r="E95" s="3"/>
      <c r="F95" s="3"/>
      <c r="G95" s="3"/>
      <c r="H95" s="3"/>
    </row>
    <row r="96" spans="1:8" ht="14.5" thickBot="1" x14ac:dyDescent="0.35">
      <c r="A96" s="58" t="s">
        <v>146</v>
      </c>
      <c r="B96" s="59">
        <v>0.332458635</v>
      </c>
      <c r="C96" s="3"/>
      <c r="D96" s="3"/>
      <c r="E96" s="3"/>
      <c r="F96" s="3"/>
      <c r="G96" s="3"/>
      <c r="H96" s="3"/>
    </row>
    <row r="97" spans="1:8" ht="14.5" thickBot="1" x14ac:dyDescent="0.35">
      <c r="A97" s="58" t="s">
        <v>238</v>
      </c>
      <c r="B97" s="59">
        <v>0.184492824</v>
      </c>
      <c r="C97" s="3"/>
      <c r="D97" s="3"/>
      <c r="E97" s="3"/>
      <c r="F97" s="3"/>
      <c r="G97" s="3"/>
      <c r="H97" s="3"/>
    </row>
    <row r="98" spans="1:8" ht="14.5" thickBot="1" x14ac:dyDescent="0.35">
      <c r="A98" s="58" t="s">
        <v>152</v>
      </c>
      <c r="B98" s="59">
        <v>0.65299492999999997</v>
      </c>
      <c r="C98" s="3"/>
      <c r="D98" s="3"/>
      <c r="E98" s="3"/>
      <c r="F98" s="3"/>
      <c r="G98" s="3"/>
      <c r="H98" s="3"/>
    </row>
    <row r="99" spans="1:8" ht="14.5" thickBot="1" x14ac:dyDescent="0.35">
      <c r="A99" s="58" t="s">
        <v>155</v>
      </c>
      <c r="B99" s="59">
        <v>1.2025215760000001</v>
      </c>
      <c r="C99" s="3"/>
      <c r="D99" s="3"/>
      <c r="E99" s="3"/>
      <c r="F99" s="3"/>
      <c r="G99" s="3"/>
      <c r="H99" s="3"/>
    </row>
    <row r="100" spans="1:8" ht="14.5" thickBot="1" x14ac:dyDescent="0.35">
      <c r="A100" s="58" t="s">
        <v>239</v>
      </c>
      <c r="B100" s="59">
        <v>0.29964199800000002</v>
      </c>
      <c r="C100" s="3"/>
      <c r="D100" s="3"/>
      <c r="E100" s="3"/>
      <c r="F100" s="3"/>
      <c r="G100" s="3"/>
      <c r="H100" s="3"/>
    </row>
    <row r="101" spans="1:8" ht="14.5" thickBot="1" x14ac:dyDescent="0.35">
      <c r="A101" s="58" t="s">
        <v>157</v>
      </c>
      <c r="B101" s="59">
        <v>1.5665415250000001</v>
      </c>
      <c r="C101" s="3"/>
      <c r="D101" s="3"/>
      <c r="E101" s="3"/>
      <c r="F101" s="3"/>
      <c r="G101" s="3"/>
      <c r="H101" s="3"/>
    </row>
    <row r="102" spans="1:8" ht="14.5" thickBot="1" x14ac:dyDescent="0.35">
      <c r="A102" s="58" t="s">
        <v>159</v>
      </c>
      <c r="B102" s="59">
        <v>1.011220995</v>
      </c>
      <c r="C102" s="3"/>
      <c r="D102" s="3"/>
      <c r="E102" s="3"/>
      <c r="F102" s="3"/>
      <c r="G102" s="3"/>
      <c r="H102" s="3"/>
    </row>
    <row r="103" spans="1:8" ht="14.5" thickBot="1" x14ac:dyDescent="0.35">
      <c r="A103" s="58" t="s">
        <v>240</v>
      </c>
      <c r="B103" s="59">
        <v>3.1735731000000003E-2</v>
      </c>
      <c r="C103" s="3"/>
      <c r="D103" s="3"/>
      <c r="E103" s="3"/>
      <c r="F103" s="3"/>
      <c r="G103" s="3"/>
      <c r="H103" s="3"/>
    </row>
    <row r="104" spans="1:8" ht="14.5" thickBot="1" x14ac:dyDescent="0.35">
      <c r="A104" s="58" t="s">
        <v>241</v>
      </c>
      <c r="B104" s="59">
        <v>0.63165310100000005</v>
      </c>
      <c r="C104" s="3"/>
      <c r="D104" s="3"/>
      <c r="E104" s="3"/>
      <c r="F104" s="3"/>
      <c r="G104" s="3"/>
      <c r="H104" s="3"/>
    </row>
    <row r="105" spans="1:8" ht="14.5" thickBot="1" x14ac:dyDescent="0.35">
      <c r="A105" s="58" t="s">
        <v>242</v>
      </c>
      <c r="B105" s="59">
        <v>0.16413298700000001</v>
      </c>
      <c r="C105" s="3"/>
      <c r="D105" s="3"/>
      <c r="E105" s="3"/>
      <c r="F105" s="3"/>
      <c r="G105" s="3"/>
      <c r="H105" s="3"/>
    </row>
    <row r="106" spans="1:8" ht="14.5" thickBot="1" x14ac:dyDescent="0.35">
      <c r="A106" s="58" t="s">
        <v>243</v>
      </c>
      <c r="B106" s="59">
        <v>0.14741649200000001</v>
      </c>
      <c r="C106" s="3"/>
      <c r="D106" s="3"/>
      <c r="E106" s="3"/>
      <c r="F106" s="3"/>
      <c r="G106" s="3"/>
      <c r="H106" s="3"/>
    </row>
    <row r="107" spans="1:8" ht="14.5" thickBot="1" x14ac:dyDescent="0.35">
      <c r="A107" s="58" t="s">
        <v>244</v>
      </c>
      <c r="B107" s="59">
        <v>0.212248723</v>
      </c>
      <c r="C107" s="3"/>
      <c r="D107" s="3"/>
      <c r="E107" s="3"/>
      <c r="F107" s="3"/>
      <c r="G107" s="3"/>
      <c r="H107" s="3"/>
    </row>
    <row r="108" spans="1:8" ht="14.5" thickBot="1" x14ac:dyDescent="0.35">
      <c r="A108" s="58" t="s">
        <v>245</v>
      </c>
      <c r="B108" s="59">
        <v>0.38755041499999998</v>
      </c>
      <c r="C108" s="3"/>
      <c r="D108" s="3"/>
      <c r="E108" s="3"/>
      <c r="F108" s="3"/>
      <c r="G108" s="3"/>
      <c r="H108" s="3"/>
    </row>
    <row r="109" spans="1:8" ht="14.5" thickBot="1" x14ac:dyDescent="0.35">
      <c r="A109" s="58" t="s">
        <v>246</v>
      </c>
      <c r="B109" s="59">
        <v>0.29543230599999998</v>
      </c>
      <c r="C109" s="3"/>
      <c r="D109" s="3"/>
      <c r="E109" s="3"/>
      <c r="F109" s="3"/>
      <c r="G109" s="3"/>
      <c r="H109" s="3"/>
    </row>
    <row r="110" spans="1:8" ht="14.5" thickBot="1" x14ac:dyDescent="0.35">
      <c r="A110" s="58" t="s">
        <v>247</v>
      </c>
      <c r="B110" s="59">
        <v>0.262834226</v>
      </c>
      <c r="C110" s="3"/>
      <c r="D110" s="3"/>
      <c r="E110" s="3"/>
      <c r="F110" s="3"/>
      <c r="G110" s="3"/>
      <c r="H110" s="3"/>
    </row>
    <row r="111" spans="1:8" ht="14.5" thickBot="1" x14ac:dyDescent="0.35">
      <c r="A111" s="58" t="s">
        <v>248</v>
      </c>
      <c r="B111" s="59">
        <v>0.38616439200000002</v>
      </c>
      <c r="C111" s="3"/>
      <c r="D111" s="3"/>
      <c r="E111" s="3"/>
      <c r="F111" s="3"/>
      <c r="G111" s="3"/>
      <c r="H111" s="3"/>
    </row>
    <row r="112" spans="1:8" ht="14.5" thickBot="1" x14ac:dyDescent="0.35">
      <c r="A112" s="58" t="s">
        <v>249</v>
      </c>
      <c r="B112" s="59">
        <v>0.16565909300000001</v>
      </c>
      <c r="C112" s="3"/>
      <c r="D112" s="3"/>
      <c r="E112" s="3"/>
      <c r="F112" s="3"/>
      <c r="G112" s="3"/>
      <c r="H112" s="3"/>
    </row>
    <row r="113" spans="1:8" ht="14.5" thickBot="1" x14ac:dyDescent="0.35">
      <c r="A113" s="58" t="s">
        <v>250</v>
      </c>
      <c r="B113" s="59">
        <v>0.14382471299999999</v>
      </c>
      <c r="C113" s="3"/>
      <c r="D113" s="3"/>
      <c r="E113" s="3"/>
      <c r="F113" s="3"/>
      <c r="G113" s="3"/>
      <c r="H113" s="3"/>
    </row>
    <row r="114" spans="1:8" ht="14.5" thickBot="1" x14ac:dyDescent="0.35">
      <c r="A114" s="58" t="s">
        <v>251</v>
      </c>
      <c r="B114" s="59">
        <v>0.182079201</v>
      </c>
      <c r="C114" s="3"/>
      <c r="D114" s="3"/>
      <c r="E114" s="3"/>
      <c r="F114" s="3"/>
      <c r="G114" s="3"/>
      <c r="H114" s="3"/>
    </row>
    <row r="115" spans="1:8" ht="14.5" thickBot="1" x14ac:dyDescent="0.35">
      <c r="A115" s="58" t="s">
        <v>252</v>
      </c>
      <c r="B115" s="59">
        <v>0.34743135200000003</v>
      </c>
      <c r="C115" s="3"/>
      <c r="D115" s="3"/>
      <c r="E115" s="3"/>
      <c r="F115" s="3"/>
      <c r="G115" s="3"/>
      <c r="H115" s="3"/>
    </row>
    <row r="116" spans="1:8" ht="14.5" thickBot="1" x14ac:dyDescent="0.35">
      <c r="A116" s="58" t="s">
        <v>161</v>
      </c>
      <c r="B116" s="59">
        <v>0.55534325100000004</v>
      </c>
      <c r="C116" s="3"/>
      <c r="D116" s="3"/>
      <c r="E116" s="3"/>
      <c r="F116" s="3"/>
      <c r="G116" s="3"/>
      <c r="H116" s="3"/>
    </row>
    <row r="117" spans="1:8" ht="14.5" thickBot="1" x14ac:dyDescent="0.35">
      <c r="A117" s="58" t="s">
        <v>162</v>
      </c>
      <c r="B117" s="59">
        <v>1.158859069</v>
      </c>
      <c r="C117" s="3"/>
      <c r="D117" s="3"/>
      <c r="E117" s="3"/>
      <c r="F117" s="3"/>
      <c r="G117" s="3"/>
      <c r="H117" s="3"/>
    </row>
    <row r="118" spans="1:8" ht="14.5" thickBot="1" x14ac:dyDescent="0.35">
      <c r="A118" s="58" t="s">
        <v>163</v>
      </c>
      <c r="B118" s="59">
        <v>0.660440519</v>
      </c>
      <c r="C118" s="3"/>
      <c r="D118" s="3"/>
      <c r="E118" s="3"/>
      <c r="F118" s="3"/>
      <c r="G118" s="3"/>
      <c r="H118" s="3"/>
    </row>
    <row r="119" spans="1:8" ht="14.5" thickBot="1" x14ac:dyDescent="0.35">
      <c r="A119" s="58" t="s">
        <v>164</v>
      </c>
      <c r="B119" s="59">
        <v>2.2969832929999998</v>
      </c>
      <c r="C119" s="3"/>
      <c r="D119" s="3"/>
      <c r="E119" s="3"/>
      <c r="F119" s="3"/>
      <c r="G119" s="3"/>
      <c r="H119" s="3"/>
    </row>
    <row r="120" spans="1:8" ht="14.5" thickBot="1" x14ac:dyDescent="0.35">
      <c r="A120" s="58" t="s">
        <v>253</v>
      </c>
      <c r="B120" s="59">
        <v>0.88113550600000001</v>
      </c>
      <c r="C120" s="3"/>
      <c r="D120" s="3"/>
      <c r="E120" s="3"/>
      <c r="F120" s="3"/>
      <c r="G120" s="3"/>
      <c r="H120" s="3"/>
    </row>
    <row r="121" spans="1:8" ht="14.5" thickBot="1" x14ac:dyDescent="0.35">
      <c r="A121" s="58" t="s">
        <v>254</v>
      </c>
      <c r="B121" s="59">
        <v>0.50281831300000002</v>
      </c>
      <c r="C121" s="3"/>
      <c r="D121" s="3"/>
      <c r="E121" s="3"/>
      <c r="F121" s="3"/>
      <c r="G121" s="3"/>
      <c r="H121" s="3"/>
    </row>
    <row r="122" spans="1:8" ht="14.5" thickBot="1" x14ac:dyDescent="0.35">
      <c r="A122" s="58" t="s">
        <v>255</v>
      </c>
      <c r="B122" s="59">
        <v>0.41110656099999998</v>
      </c>
      <c r="C122" s="3"/>
      <c r="D122" s="3"/>
      <c r="E122" s="3"/>
      <c r="F122" s="3"/>
      <c r="G122" s="3"/>
      <c r="H122" s="3"/>
    </row>
    <row r="123" spans="1:8" ht="14.5" thickBot="1" x14ac:dyDescent="0.35">
      <c r="A123" s="58" t="s">
        <v>165</v>
      </c>
      <c r="B123" s="59">
        <v>0.81850149699999997</v>
      </c>
      <c r="C123" s="3"/>
      <c r="D123" s="3"/>
      <c r="E123" s="3"/>
      <c r="F123" s="3"/>
      <c r="G123" s="3"/>
      <c r="H123" s="3"/>
    </row>
    <row r="124" spans="1:8" ht="14.5" thickBot="1" x14ac:dyDescent="0.35">
      <c r="A124" s="58" t="s">
        <v>256</v>
      </c>
      <c r="B124" s="59">
        <v>0.75923479199999999</v>
      </c>
      <c r="C124" s="3"/>
      <c r="D124" s="3"/>
      <c r="E124" s="3"/>
      <c r="F124" s="3"/>
      <c r="G124" s="3"/>
      <c r="H124" s="3"/>
    </row>
    <row r="125" spans="1:8" ht="14.5" thickBot="1" x14ac:dyDescent="0.35">
      <c r="A125" s="58" t="s">
        <v>257</v>
      </c>
      <c r="B125" s="59">
        <v>1.080938146</v>
      </c>
      <c r="C125" s="3"/>
      <c r="D125" s="3"/>
      <c r="E125" s="3"/>
      <c r="F125" s="3"/>
      <c r="G125" s="3"/>
      <c r="H125" s="3"/>
    </row>
    <row r="126" spans="1:8" ht="14.5" thickBot="1" x14ac:dyDescent="0.35">
      <c r="A126" s="58" t="s">
        <v>170</v>
      </c>
      <c r="B126" s="59">
        <v>0.80139707599999999</v>
      </c>
      <c r="C126" s="3"/>
      <c r="D126" s="3"/>
      <c r="E126" s="3"/>
      <c r="F126" s="3"/>
      <c r="G126" s="3"/>
      <c r="H126" s="3"/>
    </row>
    <row r="127" spans="1:8" ht="14.5" thickBot="1" x14ac:dyDescent="0.35">
      <c r="A127" s="58" t="s">
        <v>258</v>
      </c>
      <c r="B127" s="59">
        <v>0.22198262599999999</v>
      </c>
      <c r="C127" s="3"/>
      <c r="D127" s="3"/>
      <c r="E127" s="3"/>
      <c r="F127" s="3"/>
      <c r="G127" s="3"/>
      <c r="H127" s="3"/>
    </row>
    <row r="128" spans="1:8" ht="14.5" thickBot="1" x14ac:dyDescent="0.35">
      <c r="A128" s="58" t="s">
        <v>259</v>
      </c>
      <c r="B128" s="59">
        <v>1.199108928</v>
      </c>
      <c r="C128" s="3"/>
      <c r="D128" s="3"/>
      <c r="E128" s="3"/>
      <c r="F128" s="3"/>
      <c r="G128" s="3"/>
      <c r="H128" s="3"/>
    </row>
    <row r="129" spans="1:8" ht="14.5" thickBot="1" x14ac:dyDescent="0.35">
      <c r="A129" s="58" t="s">
        <v>167</v>
      </c>
      <c r="B129" s="59">
        <v>2.3928661349999998</v>
      </c>
      <c r="C129" s="3"/>
      <c r="D129" s="3"/>
      <c r="E129" s="3"/>
      <c r="F129" s="3"/>
      <c r="G129" s="3"/>
      <c r="H129" s="3"/>
    </row>
    <row r="130" spans="1:8" ht="14.5" thickBot="1" x14ac:dyDescent="0.35">
      <c r="A130" s="58" t="s">
        <v>168</v>
      </c>
      <c r="B130" s="59">
        <v>1.17129236</v>
      </c>
      <c r="C130" s="3"/>
      <c r="D130" s="3"/>
      <c r="E130" s="3"/>
      <c r="F130" s="3"/>
      <c r="G130" s="3"/>
      <c r="H130" s="3"/>
    </row>
    <row r="131" spans="1:8" ht="14.5" thickBot="1" x14ac:dyDescent="0.35">
      <c r="A131" s="58" t="s">
        <v>260</v>
      </c>
      <c r="B131" s="59">
        <v>0.80177141600000001</v>
      </c>
      <c r="C131" s="3"/>
      <c r="D131" s="3"/>
      <c r="E131" s="3"/>
      <c r="F131" s="3"/>
      <c r="G131" s="3"/>
      <c r="H131" s="3"/>
    </row>
    <row r="132" spans="1:8" ht="14.5" thickBot="1" x14ac:dyDescent="0.35">
      <c r="A132" s="58" t="s">
        <v>176</v>
      </c>
      <c r="B132" s="59">
        <v>1.199247108</v>
      </c>
      <c r="C132" s="3"/>
      <c r="D132" s="3"/>
      <c r="E132" s="3"/>
      <c r="F132" s="3"/>
      <c r="G132" s="3"/>
      <c r="H132" s="3"/>
    </row>
    <row r="133" spans="1:8" ht="14.5" thickBot="1" x14ac:dyDescent="0.35">
      <c r="A133" s="58" t="s">
        <v>261</v>
      </c>
      <c r="B133" s="59">
        <v>0.42811112099999998</v>
      </c>
      <c r="C133" s="3"/>
      <c r="D133" s="3"/>
      <c r="E133" s="3"/>
      <c r="F133" s="3"/>
      <c r="G133" s="3"/>
      <c r="H133" s="3"/>
    </row>
    <row r="134" spans="1:8" ht="14.5" thickBot="1" x14ac:dyDescent="0.35">
      <c r="A134" s="58" t="s">
        <v>169</v>
      </c>
      <c r="B134" s="59">
        <v>0.35208575399999997</v>
      </c>
      <c r="C134" s="3"/>
      <c r="D134" s="3"/>
      <c r="E134" s="3"/>
      <c r="F134" s="3"/>
      <c r="G134" s="3"/>
      <c r="H134" s="3"/>
    </row>
    <row r="135" spans="1:8" ht="14.5" thickBot="1" x14ac:dyDescent="0.35">
      <c r="A135" s="58" t="s">
        <v>262</v>
      </c>
      <c r="B135" s="59">
        <v>0.35272440700000002</v>
      </c>
      <c r="C135" s="3"/>
      <c r="D135" s="3"/>
      <c r="E135" s="3"/>
      <c r="F135" s="3"/>
      <c r="G135" s="3"/>
      <c r="H135" s="3"/>
    </row>
    <row r="136" spans="1:8" ht="14.5" thickBot="1" x14ac:dyDescent="0.35">
      <c r="A136" s="58" t="s">
        <v>263</v>
      </c>
      <c r="B136" s="59">
        <v>0.62954904899999997</v>
      </c>
      <c r="C136" s="3"/>
      <c r="D136" s="3"/>
      <c r="E136" s="3"/>
      <c r="F136" s="3"/>
      <c r="G136" s="3"/>
      <c r="H136" s="3"/>
    </row>
    <row r="137" spans="1:8" ht="14.5" thickBot="1" x14ac:dyDescent="0.35">
      <c r="A137" s="58" t="s">
        <v>264</v>
      </c>
      <c r="B137" s="59">
        <v>1.1806209459999999</v>
      </c>
      <c r="C137" s="3"/>
      <c r="D137" s="3"/>
      <c r="E137" s="3"/>
      <c r="F137" s="3"/>
      <c r="G137" s="3"/>
      <c r="H137" s="3"/>
    </row>
    <row r="138" spans="1:8" ht="14.5" thickBot="1" x14ac:dyDescent="0.35">
      <c r="A138" s="58" t="s">
        <v>265</v>
      </c>
      <c r="B138" s="59">
        <v>0.63043363200000002</v>
      </c>
      <c r="C138" s="3"/>
      <c r="D138" s="3"/>
      <c r="E138" s="3"/>
      <c r="F138" s="3"/>
      <c r="G138" s="3"/>
      <c r="H138" s="3"/>
    </row>
    <row r="139" spans="1:8" ht="14.5" thickBot="1" x14ac:dyDescent="0.35">
      <c r="A139" s="58" t="s">
        <v>266</v>
      </c>
      <c r="B139" s="59">
        <v>0.27323594400000001</v>
      </c>
      <c r="C139" s="3"/>
      <c r="D139" s="3"/>
      <c r="E139" s="3"/>
      <c r="F139" s="3"/>
      <c r="G139" s="3"/>
      <c r="H139" s="3"/>
    </row>
    <row r="140" spans="1:8" ht="14.5" thickBot="1" x14ac:dyDescent="0.35">
      <c r="A140" s="58" t="s">
        <v>267</v>
      </c>
      <c r="B140" s="59">
        <v>0.184362099</v>
      </c>
      <c r="C140" s="3"/>
      <c r="D140" s="3"/>
      <c r="E140" s="3"/>
      <c r="F140" s="3"/>
      <c r="G140" s="3"/>
      <c r="H140" s="3"/>
    </row>
    <row r="141" spans="1:8" ht="14.5" thickBot="1" x14ac:dyDescent="0.35">
      <c r="A141" s="58" t="s">
        <v>268</v>
      </c>
      <c r="B141" s="59">
        <v>0.30967318999999999</v>
      </c>
      <c r="C141" s="3"/>
      <c r="D141" s="3"/>
      <c r="E141" s="3"/>
      <c r="F141" s="3"/>
      <c r="G141" s="3"/>
      <c r="H141" s="3"/>
    </row>
    <row r="142" spans="1:8" ht="14.5" thickBot="1" x14ac:dyDescent="0.35">
      <c r="A142" s="58" t="s">
        <v>172</v>
      </c>
      <c r="B142" s="59">
        <v>3.0865004809999999</v>
      </c>
      <c r="C142" s="3"/>
      <c r="D142" s="3"/>
      <c r="E142" s="3"/>
      <c r="F142" s="3"/>
      <c r="G142" s="3"/>
      <c r="H142" s="3"/>
    </row>
    <row r="143" spans="1:8" ht="14.5" thickBot="1" x14ac:dyDescent="0.35">
      <c r="A143" s="58" t="s">
        <v>269</v>
      </c>
      <c r="B143" s="59">
        <v>0.271666397</v>
      </c>
      <c r="C143" s="3"/>
      <c r="D143" s="3"/>
      <c r="E143" s="3"/>
      <c r="F143" s="3"/>
      <c r="G143" s="3"/>
      <c r="H143" s="3"/>
    </row>
    <row r="144" spans="1:8" ht="14.5" thickBot="1" x14ac:dyDescent="0.35">
      <c r="A144" s="58" t="s">
        <v>270</v>
      </c>
      <c r="B144" s="59">
        <v>0.10074493499999999</v>
      </c>
      <c r="C144" s="3"/>
      <c r="D144" s="3"/>
      <c r="E144" s="3"/>
      <c r="F144" s="3"/>
      <c r="G144" s="3"/>
      <c r="H144" s="3"/>
    </row>
    <row r="145" spans="1:8" ht="14.5" thickBot="1" x14ac:dyDescent="0.35">
      <c r="A145" s="58" t="s">
        <v>174</v>
      </c>
      <c r="B145" s="59">
        <v>0.59284101899999997</v>
      </c>
      <c r="C145" s="3"/>
      <c r="D145" s="3"/>
      <c r="E145" s="3"/>
      <c r="F145" s="3"/>
      <c r="G145" s="3"/>
      <c r="H145" s="3"/>
    </row>
    <row r="146" spans="1:8" ht="14.5" thickBot="1" x14ac:dyDescent="0.35">
      <c r="A146" s="58" t="s">
        <v>175</v>
      </c>
      <c r="B146" s="59">
        <v>0.47878475700000001</v>
      </c>
      <c r="C146" s="3"/>
      <c r="D146" s="3"/>
      <c r="E146" s="3"/>
      <c r="F146" s="3"/>
      <c r="G146" s="3"/>
      <c r="H146" s="3"/>
    </row>
    <row r="147" spans="1:8" ht="14.5" thickBot="1" x14ac:dyDescent="0.35">
      <c r="A147" s="58" t="s">
        <v>271</v>
      </c>
      <c r="B147" s="59">
        <v>9.9562875999999995E-2</v>
      </c>
      <c r="C147" s="3"/>
      <c r="D147" s="3"/>
      <c r="E147" s="3"/>
      <c r="F147" s="3"/>
      <c r="G147" s="3"/>
      <c r="H147" s="3"/>
    </row>
    <row r="148" spans="1:8" ht="14.5" thickBot="1" x14ac:dyDescent="0.35">
      <c r="A148" s="58" t="s">
        <v>272</v>
      </c>
      <c r="B148" s="59">
        <v>0.248648917</v>
      </c>
      <c r="C148" s="3"/>
      <c r="D148" s="3"/>
      <c r="E148" s="3"/>
      <c r="F148" s="3"/>
      <c r="G148" s="3"/>
      <c r="H148" s="3"/>
    </row>
    <row r="149" spans="1:8" ht="14.5" thickBot="1" x14ac:dyDescent="0.35">
      <c r="A149" s="58" t="s">
        <v>273</v>
      </c>
      <c r="B149" s="59">
        <v>0.32125130600000001</v>
      </c>
      <c r="C149" s="3"/>
      <c r="D149" s="3"/>
      <c r="E149" s="3"/>
      <c r="F149" s="3"/>
      <c r="G149" s="3"/>
      <c r="H149" s="3"/>
    </row>
    <row r="150" spans="1:8" ht="14.5" thickBot="1" x14ac:dyDescent="0.35">
      <c r="A150" s="58" t="s">
        <v>178</v>
      </c>
      <c r="B150" s="59">
        <v>0.61662547999999995</v>
      </c>
      <c r="C150" s="3"/>
      <c r="D150" s="3"/>
      <c r="E150" s="3"/>
      <c r="F150" s="3"/>
      <c r="G150" s="3"/>
      <c r="H150" s="3"/>
    </row>
    <row r="151" spans="1:8" ht="14.5" thickBot="1" x14ac:dyDescent="0.35">
      <c r="A151" s="58" t="s">
        <v>274</v>
      </c>
      <c r="B151" s="59">
        <v>0.10774065200000001</v>
      </c>
      <c r="C151" s="3"/>
      <c r="D151" s="3"/>
      <c r="E151" s="3"/>
      <c r="F151" s="3"/>
      <c r="G151" s="3"/>
      <c r="H151" s="3"/>
    </row>
    <row r="152" spans="1:8" ht="14.5" thickBot="1" x14ac:dyDescent="0.35">
      <c r="A152" s="58" t="s">
        <v>275</v>
      </c>
      <c r="B152" s="59">
        <v>0.47140445399999997</v>
      </c>
      <c r="C152" s="3"/>
      <c r="D152" s="3"/>
      <c r="E152" s="3"/>
      <c r="F152" s="3"/>
      <c r="G152" s="3"/>
      <c r="H152" s="3"/>
    </row>
    <row r="153" spans="1:8" ht="14.5" thickBot="1" x14ac:dyDescent="0.35">
      <c r="A153" s="58" t="s">
        <v>183</v>
      </c>
      <c r="B153" s="59">
        <v>0.34941380900000002</v>
      </c>
      <c r="C153" s="3"/>
      <c r="D153" s="3"/>
      <c r="E153" s="3"/>
      <c r="F153" s="3"/>
      <c r="G153" s="3"/>
      <c r="H153" s="3"/>
    </row>
    <row r="154" spans="1:8" ht="14.5" thickBot="1" x14ac:dyDescent="0.35">
      <c r="A154" s="58" t="s">
        <v>276</v>
      </c>
      <c r="B154" s="59">
        <v>4.3363125919999996</v>
      </c>
      <c r="C154" s="3"/>
      <c r="D154" s="3"/>
      <c r="E154" s="3"/>
      <c r="F154" s="3"/>
      <c r="G154" s="3"/>
      <c r="H154" s="3"/>
    </row>
    <row r="155" spans="1:8" ht="14.5" thickBot="1" x14ac:dyDescent="0.35">
      <c r="A155" s="58" t="s">
        <v>180</v>
      </c>
      <c r="B155" s="59">
        <v>0.98755141400000002</v>
      </c>
      <c r="C155" s="3"/>
      <c r="D155" s="3"/>
      <c r="E155" s="3"/>
      <c r="F155" s="3"/>
      <c r="G155" s="3"/>
      <c r="H155" s="3"/>
    </row>
    <row r="156" spans="1:8" ht="14.5" thickBot="1" x14ac:dyDescent="0.35">
      <c r="A156" s="58" t="s">
        <v>182</v>
      </c>
      <c r="B156" s="59">
        <v>0.43975085800000002</v>
      </c>
      <c r="C156" s="3"/>
      <c r="D156" s="3"/>
      <c r="E156" s="3"/>
      <c r="F156" s="3"/>
      <c r="G156" s="3"/>
      <c r="H156" s="3"/>
    </row>
    <row r="157" spans="1:8" ht="14.5" thickBot="1" x14ac:dyDescent="0.35">
      <c r="A157" s="58" t="s">
        <v>277</v>
      </c>
      <c r="B157" s="59">
        <v>0.67418375600000002</v>
      </c>
      <c r="C157" s="3"/>
      <c r="D157" s="3"/>
      <c r="E157" s="3"/>
      <c r="F157" s="3"/>
      <c r="G157" s="3"/>
      <c r="H157" s="3"/>
    </row>
    <row r="158" spans="1:8" ht="14.5" thickBot="1" x14ac:dyDescent="0.35">
      <c r="A158" s="58" t="s">
        <v>278</v>
      </c>
      <c r="B158" s="59">
        <v>0.13903840000000001</v>
      </c>
      <c r="C158" s="3"/>
      <c r="D158" s="3"/>
      <c r="E158" s="3"/>
      <c r="F158" s="3"/>
      <c r="G158" s="3"/>
      <c r="H158" s="3"/>
    </row>
    <row r="159" spans="1:8" ht="14.5" thickBot="1" x14ac:dyDescent="0.35">
      <c r="A159" s="58" t="s">
        <v>279</v>
      </c>
      <c r="B159" s="59">
        <v>0.377944479</v>
      </c>
      <c r="C159" s="3"/>
      <c r="D159" s="3"/>
      <c r="E159" s="3"/>
      <c r="F159" s="3"/>
      <c r="G159" s="3"/>
      <c r="H159" s="3"/>
    </row>
    <row r="160" spans="1:8" ht="14.5" thickBot="1" x14ac:dyDescent="0.35">
      <c r="A160" s="58" t="s">
        <v>188</v>
      </c>
      <c r="B160" s="59">
        <v>0.81461985000000003</v>
      </c>
      <c r="C160" s="3"/>
      <c r="D160" s="3"/>
      <c r="E160" s="3"/>
      <c r="F160" s="3"/>
      <c r="G160" s="3"/>
      <c r="H160" s="3"/>
    </row>
    <row r="161" spans="1:8" ht="14.5" thickBot="1" x14ac:dyDescent="0.35">
      <c r="A161" s="58" t="s">
        <v>280</v>
      </c>
      <c r="B161" s="59">
        <v>0.28733545999999999</v>
      </c>
      <c r="C161" s="3"/>
      <c r="D161" s="3"/>
      <c r="E161" s="3"/>
      <c r="F161" s="3"/>
      <c r="G161" s="3"/>
      <c r="H161" s="3"/>
    </row>
    <row r="162" spans="1:8" ht="14.5" thickBot="1" x14ac:dyDescent="0.35">
      <c r="A162" s="58" t="s">
        <v>185</v>
      </c>
      <c r="B162" s="59">
        <v>0.29711791300000001</v>
      </c>
      <c r="C162" s="3"/>
      <c r="D162" s="3"/>
      <c r="E162" s="3"/>
      <c r="F162" s="3"/>
      <c r="G162" s="3"/>
      <c r="H162" s="3"/>
    </row>
    <row r="163" spans="1:8" ht="14.5" thickBot="1" x14ac:dyDescent="0.35">
      <c r="A163" s="58" t="s">
        <v>187</v>
      </c>
      <c r="B163" s="59">
        <v>0.77888725400000003</v>
      </c>
      <c r="C163" s="3"/>
      <c r="D163" s="3"/>
      <c r="E163" s="3"/>
      <c r="F163" s="3"/>
      <c r="G163" s="3"/>
      <c r="H163" s="3"/>
    </row>
    <row r="164" spans="1:8" ht="14.5" thickBot="1" x14ac:dyDescent="0.35">
      <c r="A164" s="58" t="s">
        <v>190</v>
      </c>
      <c r="B164" s="59">
        <v>0.25150713899999999</v>
      </c>
      <c r="C164" s="3"/>
      <c r="D164" s="3"/>
      <c r="E164" s="3"/>
      <c r="F164" s="3"/>
      <c r="G164" s="3"/>
      <c r="H164" s="3"/>
    </row>
    <row r="165" spans="1:8" ht="14.5" thickBot="1" x14ac:dyDescent="0.35">
      <c r="A165" s="58" t="s">
        <v>192</v>
      </c>
      <c r="B165" s="59">
        <v>0.27257185099999998</v>
      </c>
      <c r="C165" s="3"/>
      <c r="D165" s="3"/>
      <c r="E165" s="3"/>
      <c r="F165" s="3"/>
      <c r="G165" s="3"/>
      <c r="H165" s="3"/>
    </row>
    <row r="166" spans="1:8" ht="14.5" thickBot="1" x14ac:dyDescent="0.35">
      <c r="A166" s="58" t="s">
        <v>194</v>
      </c>
      <c r="B166" s="59">
        <v>4.7416947000000001E-2</v>
      </c>
      <c r="C166" s="3"/>
      <c r="D166" s="3"/>
      <c r="E166" s="3"/>
      <c r="F166" s="3"/>
      <c r="G166" s="3"/>
      <c r="H166" s="3"/>
    </row>
    <row r="167" spans="1:8" ht="14.5" thickBot="1" x14ac:dyDescent="0.35">
      <c r="A167" s="58" t="s">
        <v>196</v>
      </c>
      <c r="B167" s="59">
        <v>0.23554076900000001</v>
      </c>
      <c r="C167" s="3"/>
      <c r="D167" s="3"/>
      <c r="E167" s="3"/>
      <c r="F167" s="3"/>
      <c r="G167" s="3"/>
      <c r="H167" s="3"/>
    </row>
    <row r="168" spans="1:8" ht="14.5" thickBot="1" x14ac:dyDescent="0.35">
      <c r="A168" s="58" t="s">
        <v>198</v>
      </c>
      <c r="B168" s="59">
        <v>0.95946577200000005</v>
      </c>
      <c r="C168" s="3"/>
      <c r="D168" s="3"/>
      <c r="E168" s="3"/>
      <c r="F168" s="3"/>
      <c r="G168" s="3"/>
      <c r="H168" s="3"/>
    </row>
    <row r="169" spans="1:8" ht="14.5" thickBot="1" x14ac:dyDescent="0.35">
      <c r="A169" s="58" t="s">
        <v>200</v>
      </c>
      <c r="B169" s="59">
        <v>0.71969459999999996</v>
      </c>
      <c r="C169" s="3"/>
      <c r="D169" s="3"/>
      <c r="E169" s="3"/>
      <c r="F169" s="3"/>
      <c r="G169" s="3"/>
      <c r="H169" s="3"/>
    </row>
    <row r="170" spans="1:8" ht="14.5" thickBot="1" x14ac:dyDescent="0.35">
      <c r="A170" s="58" t="s">
        <v>281</v>
      </c>
      <c r="B170" s="59">
        <v>-0.17036105800000001</v>
      </c>
      <c r="C170" s="3"/>
      <c r="D170" s="3"/>
      <c r="E170" s="3"/>
      <c r="F170" s="3"/>
      <c r="G170" s="3"/>
      <c r="H170" s="3"/>
    </row>
    <row r="171" spans="1:8" ht="14.5" thickBot="1" x14ac:dyDescent="0.35">
      <c r="A171" s="58" t="s">
        <v>282</v>
      </c>
      <c r="B171" s="59">
        <v>1.0337842E-2</v>
      </c>
      <c r="C171" s="3"/>
      <c r="D171" s="3"/>
      <c r="E171" s="3"/>
      <c r="F171" s="3"/>
      <c r="G171" s="3"/>
      <c r="H171" s="3"/>
    </row>
    <row r="172" spans="1:8" ht="14.5" thickBot="1" x14ac:dyDescent="0.35">
      <c r="A172" s="58" t="s">
        <v>283</v>
      </c>
      <c r="B172" s="59">
        <v>2.8401840539999998</v>
      </c>
      <c r="C172" s="3"/>
      <c r="D172" s="3"/>
      <c r="E172" s="3"/>
      <c r="F172" s="3"/>
      <c r="G172" s="3"/>
      <c r="H172" s="3"/>
    </row>
    <row r="173" spans="1:8" ht="14.5" thickBot="1" x14ac:dyDescent="0.35">
      <c r="A173" s="58" t="s">
        <v>205</v>
      </c>
      <c r="B173" s="59">
        <v>1.6117374710000001</v>
      </c>
      <c r="C173" s="3"/>
      <c r="D173" s="3"/>
      <c r="E173" s="3"/>
      <c r="F173" s="3"/>
      <c r="G173" s="3"/>
      <c r="H173" s="3"/>
    </row>
    <row r="174" spans="1:8" ht="14.5" thickBot="1" x14ac:dyDescent="0.35">
      <c r="A174" s="58" t="s">
        <v>208</v>
      </c>
      <c r="B174" s="59">
        <v>0.27556149499999999</v>
      </c>
      <c r="C174" s="3"/>
      <c r="D174" s="3"/>
      <c r="E174" s="3"/>
      <c r="F174" s="3"/>
      <c r="G174" s="3"/>
      <c r="H174" s="3"/>
    </row>
    <row r="175" spans="1:8" ht="14.5" thickBot="1" x14ac:dyDescent="0.35">
      <c r="A175" s="58" t="s">
        <v>211</v>
      </c>
      <c r="B175" s="59">
        <v>-0.19180251200000001</v>
      </c>
      <c r="C175" s="3"/>
      <c r="D175" s="3"/>
      <c r="E175" s="3"/>
      <c r="F175" s="3"/>
      <c r="G175" s="3"/>
      <c r="H175" s="3"/>
    </row>
    <row r="176" spans="1:8" ht="14.5" thickBot="1" x14ac:dyDescent="0.35">
      <c r="A176" s="58" t="s">
        <v>214</v>
      </c>
      <c r="B176" s="59">
        <v>0.14578500999999999</v>
      </c>
      <c r="C176" s="3"/>
      <c r="D176" s="3"/>
      <c r="E176" s="3"/>
      <c r="F176" s="3"/>
      <c r="G176" s="3"/>
      <c r="H176" s="3"/>
    </row>
    <row r="177" spans="1:8" ht="14.5" thickBot="1" x14ac:dyDescent="0.35">
      <c r="A177" s="58" t="s">
        <v>217</v>
      </c>
      <c r="B177" s="59">
        <v>0.30946819800000003</v>
      </c>
      <c r="C177" s="3"/>
      <c r="D177" s="3"/>
      <c r="E177" s="3"/>
      <c r="F177" s="3"/>
      <c r="G177" s="3"/>
      <c r="H177" s="3"/>
    </row>
    <row r="178" spans="1:8" ht="14.5" thickBot="1" x14ac:dyDescent="0.35">
      <c r="A178" s="58" t="s">
        <v>220</v>
      </c>
      <c r="B178" s="59">
        <v>-0.12516617099999999</v>
      </c>
      <c r="C178" s="3"/>
      <c r="D178" s="3"/>
      <c r="E178" s="3"/>
      <c r="F178" s="3"/>
      <c r="G178" s="3"/>
      <c r="H178" s="3"/>
    </row>
    <row r="179" spans="1:8" ht="14.5" thickBot="1" x14ac:dyDescent="0.35">
      <c r="A179" s="58" t="s">
        <v>221</v>
      </c>
      <c r="B179" s="59">
        <v>-5.8504866000000003E-2</v>
      </c>
      <c r="C179" s="3"/>
      <c r="D179" s="3"/>
      <c r="E179" s="3"/>
      <c r="F179" s="3"/>
      <c r="G179" s="3"/>
      <c r="H179" s="3"/>
    </row>
    <row r="180" spans="1:8" ht="14.5" thickBot="1" x14ac:dyDescent="0.35">
      <c r="A180" s="58" t="s">
        <v>223</v>
      </c>
      <c r="B180" s="59">
        <v>-0.21529092499999999</v>
      </c>
      <c r="C180" s="3"/>
      <c r="D180" s="3"/>
      <c r="E180" s="3"/>
      <c r="F180" s="3"/>
      <c r="G180" s="3"/>
      <c r="H180" s="3"/>
    </row>
    <row r="181" spans="1:8" ht="14.5" thickBot="1" x14ac:dyDescent="0.35">
      <c r="A181" s="58" t="s">
        <v>202</v>
      </c>
      <c r="B181" s="59">
        <v>-3.5399825000000003E-2</v>
      </c>
      <c r="C181" s="3"/>
      <c r="D181" s="3"/>
      <c r="E181" s="3"/>
      <c r="F181" s="3"/>
      <c r="G181" s="3"/>
      <c r="H181" s="3"/>
    </row>
    <row r="182" spans="1:8" ht="14.5" thickBot="1" x14ac:dyDescent="0.35">
      <c r="A182" s="58" t="s">
        <v>204</v>
      </c>
      <c r="B182" s="59">
        <v>-5.2021565999999998E-2</v>
      </c>
      <c r="C182" s="3"/>
      <c r="D182" s="3"/>
      <c r="E182" s="3"/>
      <c r="F182" s="3"/>
      <c r="G182" s="3"/>
      <c r="H182" s="3"/>
    </row>
    <row r="183" spans="1:8" ht="14.5" thickBot="1" x14ac:dyDescent="0.35">
      <c r="A183" s="58" t="s">
        <v>207</v>
      </c>
      <c r="B183" s="59">
        <v>-5.8021732999999999E-2</v>
      </c>
      <c r="C183" s="3"/>
      <c r="D183" s="3"/>
      <c r="E183" s="3"/>
      <c r="F183" s="3"/>
      <c r="G183" s="3"/>
      <c r="H183" s="3"/>
    </row>
    <row r="184" spans="1:8" ht="14.5" thickBot="1" x14ac:dyDescent="0.35">
      <c r="A184" s="58" t="s">
        <v>210</v>
      </c>
      <c r="B184" s="59">
        <v>2.1565602999999999E-2</v>
      </c>
      <c r="C184" s="3"/>
      <c r="D184" s="3"/>
      <c r="E184" s="3"/>
      <c r="F184" s="3"/>
      <c r="G184" s="3"/>
      <c r="H184" s="3"/>
    </row>
    <row r="185" spans="1:8" ht="14.5" thickBot="1" x14ac:dyDescent="0.35">
      <c r="A185" s="58" t="s">
        <v>213</v>
      </c>
      <c r="B185" s="59">
        <v>4.6288441E-2</v>
      </c>
      <c r="C185" s="3"/>
      <c r="D185" s="3"/>
      <c r="E185" s="3"/>
      <c r="F185" s="3"/>
      <c r="G185" s="3"/>
      <c r="H185" s="3"/>
    </row>
    <row r="186" spans="1:8" ht="14.5" thickBot="1" x14ac:dyDescent="0.35">
      <c r="A186" s="58" t="s">
        <v>216</v>
      </c>
      <c r="B186" s="59">
        <v>-5.6281325E-2</v>
      </c>
      <c r="C186" s="3"/>
      <c r="D186" s="3"/>
      <c r="E186" s="3"/>
      <c r="F186" s="3"/>
      <c r="G186" s="3"/>
      <c r="H186" s="3"/>
    </row>
    <row r="187" spans="1:8" ht="14.5" thickBot="1" x14ac:dyDescent="0.35">
      <c r="A187" s="58" t="s">
        <v>229</v>
      </c>
      <c r="B187" s="59">
        <v>4.7942360000000003E-2</v>
      </c>
      <c r="C187" s="3"/>
      <c r="D187" s="3"/>
      <c r="E187" s="3"/>
      <c r="F187" s="3"/>
      <c r="G187" s="3"/>
      <c r="H187" s="3"/>
    </row>
    <row r="188" spans="1:8" ht="14.5" thickBot="1" x14ac:dyDescent="0.35">
      <c r="A188" s="58" t="s">
        <v>284</v>
      </c>
      <c r="B188" s="59">
        <v>-6.4396610000000007E-2</v>
      </c>
      <c r="C188" s="3"/>
      <c r="D188" s="3"/>
      <c r="E188" s="3"/>
      <c r="F188" s="3"/>
      <c r="G188" s="3"/>
      <c r="H188" s="3"/>
    </row>
    <row r="189" spans="1:8" ht="14.5" thickBot="1" x14ac:dyDescent="0.35">
      <c r="A189" s="58" t="s">
        <v>285</v>
      </c>
      <c r="B189" s="59">
        <v>0.38858716799999998</v>
      </c>
      <c r="C189" s="3"/>
      <c r="D189" s="3"/>
      <c r="E189" s="3"/>
      <c r="F189" s="3"/>
      <c r="G189" s="3"/>
      <c r="H189" s="3"/>
    </row>
    <row r="190" spans="1:8" ht="14.5" thickBot="1" x14ac:dyDescent="0.35">
      <c r="A190" s="58" t="s">
        <v>286</v>
      </c>
      <c r="B190" s="59">
        <v>0.96197324799999995</v>
      </c>
      <c r="C190" s="3"/>
      <c r="D190" s="3"/>
      <c r="E190" s="3"/>
      <c r="F190" s="3"/>
      <c r="G190" s="3"/>
      <c r="H190" s="3"/>
    </row>
    <row r="191" spans="1:8" ht="14.5" thickBot="1" x14ac:dyDescent="0.35">
      <c r="A191" s="58" t="s">
        <v>287</v>
      </c>
      <c r="B191" s="59">
        <v>1.7968392369999999</v>
      </c>
      <c r="C191" s="3"/>
      <c r="D191" s="3"/>
      <c r="E191" s="3"/>
      <c r="F191" s="3"/>
      <c r="G191" s="3"/>
      <c r="H191" s="3"/>
    </row>
    <row r="192" spans="1:8" ht="14.5" thickBot="1" x14ac:dyDescent="0.35">
      <c r="A192" s="58" t="s">
        <v>219</v>
      </c>
      <c r="B192" s="59">
        <v>-0.106721126</v>
      </c>
      <c r="C192" s="3"/>
      <c r="D192" s="3"/>
      <c r="E192" s="3"/>
      <c r="F192" s="3"/>
      <c r="G192" s="3"/>
      <c r="H192" s="3"/>
    </row>
    <row r="193" spans="1:8" ht="14.5" thickBot="1" x14ac:dyDescent="0.35">
      <c r="A193" s="58" t="s">
        <v>288</v>
      </c>
      <c r="B193" s="59">
        <v>-8.52613E-4</v>
      </c>
      <c r="C193" s="3"/>
      <c r="D193" s="3"/>
      <c r="E193" s="3"/>
      <c r="F193" s="3"/>
      <c r="G193" s="3"/>
      <c r="H193" s="3"/>
    </row>
    <row r="194" spans="1:8" x14ac:dyDescent="0.3">
      <c r="A194" s="60" t="s">
        <v>289</v>
      </c>
      <c r="B194" s="61">
        <v>2.8059999999999999E-6</v>
      </c>
      <c r="C194" s="3"/>
      <c r="D194" s="3"/>
      <c r="E194" s="3"/>
      <c r="F194" s="3"/>
      <c r="G194" s="3"/>
      <c r="H194" s="3"/>
    </row>
    <row r="195" spans="1:8" x14ac:dyDescent="0.3">
      <c r="A195" s="3"/>
      <c r="B195" s="3"/>
      <c r="C195" s="3"/>
      <c r="D195" s="3"/>
      <c r="E195" s="3"/>
      <c r="F195" s="3"/>
      <c r="G195" s="3"/>
      <c r="H195" s="3"/>
    </row>
    <row r="196" spans="1:8" x14ac:dyDescent="0.3">
      <c r="A196" s="3"/>
      <c r="B196" s="3"/>
      <c r="C196" s="3"/>
      <c r="D196" s="3"/>
      <c r="E196" s="3"/>
      <c r="F196" s="3"/>
      <c r="G196" s="3"/>
      <c r="H196" s="3"/>
    </row>
    <row r="197" spans="1:8" x14ac:dyDescent="0.3">
      <c r="A197" s="3"/>
      <c r="B197" s="3"/>
      <c r="C197" s="3"/>
      <c r="D197" s="3"/>
      <c r="E197" s="3"/>
      <c r="F197" s="3"/>
      <c r="G197" s="3"/>
      <c r="H197" s="3"/>
    </row>
  </sheetData>
  <pageMargins left="0.7" right="0.7" top="0.75" bottom="0.75" header="0.3" footer="0.3"/>
  <tableParts count="3">
    <tablePart r:id="rId1"/>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B79"/>
  <sheetViews>
    <sheetView workbookViewId="0"/>
  </sheetViews>
  <sheetFormatPr defaultRowHeight="15.5" x14ac:dyDescent="0.35"/>
  <cols>
    <col min="1" max="1" width="45.75" style="156" customWidth="1"/>
    <col min="2" max="2" width="29.58203125" style="156" customWidth="1"/>
    <col min="3" max="3" width="18.25" style="156" customWidth="1"/>
    <col min="4" max="4" width="29.25" style="156" bestFit="1" customWidth="1"/>
    <col min="5" max="5" width="27.58203125" style="156" customWidth="1"/>
    <col min="6" max="6" width="30.75" style="156" bestFit="1" customWidth="1"/>
    <col min="7" max="7" width="21.5" style="156" customWidth="1"/>
    <col min="8" max="8" width="47.83203125" style="156" bestFit="1" customWidth="1"/>
    <col min="9" max="9" width="24" style="156" customWidth="1"/>
    <col min="10" max="10" width="20.25" style="156" customWidth="1"/>
    <col min="11" max="11" width="46.5" style="156" bestFit="1" customWidth="1"/>
    <col min="12" max="12" width="22.33203125" style="156" customWidth="1"/>
    <col min="13" max="13" width="13.5" style="156" customWidth="1"/>
    <col min="14" max="14" width="25.25" style="156" customWidth="1"/>
    <col min="15" max="15" width="24.33203125" style="156" bestFit="1" customWidth="1"/>
    <col min="16" max="16" width="27.08203125" style="156" bestFit="1" customWidth="1"/>
    <col min="17" max="17" width="19" style="156" customWidth="1"/>
    <col min="18" max="18" width="34.5" style="156" bestFit="1" customWidth="1"/>
    <col min="19" max="19" width="16.75" style="156" customWidth="1"/>
    <col min="20" max="20" width="22.33203125" style="156" bestFit="1" customWidth="1"/>
    <col min="21" max="21" width="26.33203125" style="156" bestFit="1" customWidth="1"/>
    <col min="22" max="22" width="14.5" style="156" customWidth="1"/>
    <col min="23" max="23" width="9.58203125" style="156" customWidth="1"/>
    <col min="24" max="24" width="11.75" style="156" customWidth="1"/>
    <col min="25" max="25" width="13" style="156" customWidth="1"/>
    <col min="26" max="26" width="19.33203125" style="156" customWidth="1"/>
    <col min="27" max="27" width="29.25" style="156" bestFit="1" customWidth="1"/>
    <col min="28" max="28" width="17.75" style="156" customWidth="1"/>
    <col min="29" max="29" width="17.83203125" style="156" customWidth="1"/>
    <col min="30" max="30" width="14.5" style="156" customWidth="1"/>
    <col min="31" max="31" width="15.75" style="156" customWidth="1"/>
    <col min="32" max="32" width="14.58203125" style="156" customWidth="1"/>
    <col min="33" max="33" width="22.58203125" style="156" customWidth="1"/>
    <col min="34" max="34" width="27.5" style="156" bestFit="1" customWidth="1"/>
    <col min="35" max="35" width="15.08203125" style="156" customWidth="1"/>
    <col min="36" max="36" width="19.25" style="156" customWidth="1"/>
    <col min="37" max="37" width="30.83203125" style="156" bestFit="1" customWidth="1"/>
    <col min="38" max="38" width="19.75" style="156" customWidth="1"/>
    <col min="39" max="39" width="16.08203125" style="156" customWidth="1"/>
    <col min="40" max="40" width="16.33203125" style="156" customWidth="1"/>
    <col min="41" max="41" width="13" style="156" customWidth="1"/>
    <col min="42" max="42" width="19.83203125" style="156" customWidth="1"/>
    <col min="43" max="43" width="21" style="156" customWidth="1"/>
    <col min="44" max="44" width="14.33203125" style="156" customWidth="1"/>
    <col min="45" max="45" width="20.58203125" style="156" customWidth="1"/>
    <col min="46" max="46" width="11.58203125" style="156" customWidth="1"/>
    <col min="47" max="47" width="24.5" style="156" bestFit="1" customWidth="1"/>
    <col min="48" max="48" width="10.5" style="156" customWidth="1"/>
    <col min="49" max="49" width="12.83203125" style="156" customWidth="1"/>
    <col min="50" max="50" width="10.33203125" style="156" customWidth="1"/>
    <col min="51" max="51" width="13.58203125" style="156" customWidth="1"/>
    <col min="52" max="52" width="14.33203125" style="156" customWidth="1"/>
    <col min="53" max="53" width="15.83203125" style="156" customWidth="1"/>
    <col min="54" max="54" width="12.75" style="156" customWidth="1"/>
    <col min="55" max="55" width="19.08203125" style="156" customWidth="1"/>
    <col min="56" max="56" width="17.08203125" style="156" customWidth="1"/>
    <col min="57" max="57" width="43.25" style="156" bestFit="1" customWidth="1"/>
    <col min="58" max="58" width="30.08203125" style="156" bestFit="1" customWidth="1"/>
    <col min="59" max="59" width="11.58203125" style="156" customWidth="1"/>
    <col min="60" max="60" width="29.25" style="156" bestFit="1" customWidth="1"/>
    <col min="61" max="61" width="27.83203125" style="156" bestFit="1" customWidth="1"/>
    <col min="62" max="62" width="30.75" style="156" bestFit="1" customWidth="1"/>
    <col min="63" max="63" width="21.5" style="156" customWidth="1"/>
    <col min="64" max="64" width="47.83203125" style="156" bestFit="1" customWidth="1"/>
    <col min="65" max="65" width="24" style="156" customWidth="1"/>
    <col min="66" max="66" width="20.25" style="156" customWidth="1"/>
    <col min="67" max="67" width="46.5" style="156" bestFit="1" customWidth="1"/>
    <col min="68" max="68" width="22.33203125" style="156" customWidth="1"/>
    <col min="69" max="69" width="14.5" style="156" customWidth="1"/>
    <col min="70" max="70" width="25.25" style="156" customWidth="1"/>
    <col min="71" max="71" width="24.33203125" style="156" bestFit="1" customWidth="1"/>
    <col min="72" max="72" width="27.08203125" style="156" bestFit="1" customWidth="1"/>
    <col min="73" max="73" width="19" style="156" customWidth="1"/>
    <col min="74" max="74" width="34.5" style="156" bestFit="1" customWidth="1"/>
    <col min="75" max="75" width="16.75" style="156" customWidth="1"/>
    <col min="76" max="76" width="22.33203125" style="156" bestFit="1" customWidth="1"/>
    <col min="77" max="77" width="26.33203125" style="156" bestFit="1" customWidth="1"/>
    <col min="78" max="78" width="14.5" style="156" customWidth="1"/>
    <col min="79" max="79" width="9.58203125" style="156" customWidth="1"/>
    <col min="80" max="80" width="11.75" style="156" customWidth="1"/>
    <col min="81" max="81" width="13" style="156" customWidth="1"/>
    <col min="82" max="82" width="19.33203125" style="156" customWidth="1"/>
    <col min="83" max="83" width="29.25" style="156" bestFit="1" customWidth="1"/>
    <col min="84" max="84" width="17.75" style="156" customWidth="1"/>
    <col min="85" max="85" width="17.83203125" style="156" customWidth="1"/>
    <col min="86" max="86" width="14.5" style="156" customWidth="1"/>
    <col min="87" max="87" width="15.75" style="156" customWidth="1"/>
    <col min="88" max="88" width="14.58203125" style="156" customWidth="1"/>
    <col min="89" max="89" width="22.58203125" style="156" customWidth="1"/>
    <col min="90" max="90" width="27.5" style="156" bestFit="1" customWidth="1"/>
    <col min="91" max="91" width="15.08203125" style="156" customWidth="1"/>
    <col min="92" max="92" width="19.25" style="156" customWidth="1"/>
    <col min="93" max="93" width="30.83203125" style="156" bestFit="1" customWidth="1"/>
    <col min="94" max="94" width="19.75" style="156" customWidth="1"/>
    <col min="95" max="95" width="16.08203125" style="156" customWidth="1"/>
    <col min="96" max="96" width="16.33203125" style="156" customWidth="1"/>
    <col min="97" max="97" width="13" style="156" customWidth="1"/>
    <col min="98" max="98" width="19.83203125" style="156" customWidth="1"/>
    <col min="99" max="99" width="21" style="156" customWidth="1"/>
    <col min="100" max="100" width="14.33203125" style="156" customWidth="1"/>
    <col min="101" max="101" width="20.58203125" style="156" customWidth="1"/>
    <col min="102" max="102" width="11.58203125" style="156" customWidth="1"/>
    <col min="103" max="103" width="24.5" style="156" bestFit="1" customWidth="1"/>
    <col min="104" max="104" width="10.5" style="156" customWidth="1"/>
    <col min="105" max="105" width="12.83203125" style="156" customWidth="1"/>
    <col min="106" max="106" width="10.33203125" style="156" customWidth="1"/>
    <col min="107" max="107" width="13.58203125" style="156" customWidth="1"/>
    <col min="108" max="108" width="14.33203125" style="156" customWidth="1"/>
    <col min="109" max="109" width="15.83203125" style="156" customWidth="1"/>
    <col min="110" max="110" width="12.75" style="156" customWidth="1"/>
    <col min="111" max="112" width="19.08203125" style="156" customWidth="1"/>
    <col min="113" max="113" width="43.25" style="156" bestFit="1" customWidth="1"/>
    <col min="114" max="114" width="30.08203125" style="156" bestFit="1" customWidth="1"/>
    <col min="115" max="115" width="11.58203125" style="156" customWidth="1"/>
    <col min="116" max="116" width="29.25" style="156" bestFit="1" customWidth="1"/>
    <col min="117" max="117" width="27.83203125" style="156" bestFit="1" customWidth="1"/>
    <col min="118" max="118" width="30.75" style="156" bestFit="1" customWidth="1"/>
    <col min="119" max="119" width="21.5" style="156" customWidth="1"/>
    <col min="120" max="120" width="47.83203125" style="156" bestFit="1" customWidth="1"/>
    <col min="121" max="121" width="24" style="156" customWidth="1"/>
    <col min="122" max="122" width="20.25" style="156" customWidth="1"/>
    <col min="123" max="123" width="46.5" style="156" bestFit="1" customWidth="1"/>
    <col min="124" max="124" width="22.33203125" style="156" customWidth="1"/>
    <col min="125" max="125" width="9.5" style="156" customWidth="1"/>
    <col min="126" max="126" width="25.25" style="156" customWidth="1"/>
    <col min="127" max="127" width="24.33203125" style="156" bestFit="1" customWidth="1"/>
    <col min="128" max="128" width="27.08203125" style="156" bestFit="1" customWidth="1"/>
    <col min="129" max="129" width="19" style="156" customWidth="1"/>
    <col min="130" max="130" width="34.5" style="156" bestFit="1" customWidth="1"/>
    <col min="131" max="131" width="16.75" style="156" customWidth="1"/>
    <col min="132" max="132" width="22.33203125" style="156" bestFit="1" customWidth="1"/>
    <col min="133" max="133" width="26.33203125" style="156" bestFit="1" customWidth="1"/>
    <col min="134" max="134" width="14.5" style="156" customWidth="1"/>
    <col min="135" max="135" width="9.58203125" style="156" customWidth="1"/>
    <col min="136" max="136" width="11.75" style="156" customWidth="1"/>
    <col min="137" max="137" width="13" style="156" customWidth="1"/>
    <col min="138" max="138" width="19.33203125" style="156" customWidth="1"/>
    <col min="139" max="139" width="29.25" style="156" bestFit="1" customWidth="1"/>
    <col min="140" max="140" width="17.75" style="156" customWidth="1"/>
    <col min="141" max="141" width="17.83203125" style="156" customWidth="1"/>
    <col min="142" max="142" width="14.5" style="156" customWidth="1"/>
    <col min="143" max="143" width="15.75" style="156" customWidth="1"/>
    <col min="144" max="144" width="14.58203125" style="156" customWidth="1"/>
    <col min="145" max="145" width="22.58203125" style="156" customWidth="1"/>
    <col min="146" max="146" width="27.5" style="156" bestFit="1" customWidth="1"/>
    <col min="147" max="147" width="15.08203125" style="156" customWidth="1"/>
    <col min="148" max="148" width="19.25" style="156" customWidth="1"/>
    <col min="149" max="149" width="30.83203125" style="156" bestFit="1" customWidth="1"/>
    <col min="150" max="150" width="19.75" style="156" customWidth="1"/>
    <col min="151" max="151" width="16.08203125" style="156" customWidth="1"/>
    <col min="152" max="152" width="16.33203125" style="156" customWidth="1"/>
    <col min="153" max="153" width="13" style="156" customWidth="1"/>
    <col min="154" max="154" width="19.83203125" style="156" customWidth="1"/>
    <col min="155" max="155" width="21" style="156" customWidth="1"/>
    <col min="156" max="156" width="14.33203125" style="156" customWidth="1"/>
    <col min="157" max="157" width="20.58203125" style="156" customWidth="1"/>
    <col min="158" max="158" width="11.58203125" style="156" customWidth="1"/>
    <col min="159" max="159" width="24.5" style="156" bestFit="1" customWidth="1"/>
    <col min="160" max="160" width="10.5" style="156" customWidth="1"/>
    <col min="161" max="161" width="12.83203125" style="156" customWidth="1"/>
    <col min="162" max="162" width="10.33203125" style="156" customWidth="1"/>
    <col min="163" max="163" width="13.58203125" style="156" customWidth="1"/>
    <col min="164" max="164" width="14.33203125" style="156" customWidth="1"/>
    <col min="165" max="165" width="15.83203125" style="156" customWidth="1"/>
    <col min="166" max="166" width="12.75" style="156" customWidth="1"/>
    <col min="167" max="167" width="19.08203125" style="156" customWidth="1"/>
    <col min="168" max="210" width="8.58203125" style="156"/>
  </cols>
  <sheetData>
    <row r="1" spans="1:210" ht="18" x14ac:dyDescent="0.4">
      <c r="A1" s="560" t="s">
        <v>325</v>
      </c>
    </row>
    <row r="2" spans="1:210" x14ac:dyDescent="0.35">
      <c r="A2" s="468" t="s">
        <v>326</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8"/>
      <c r="BE2" s="159" t="s">
        <v>327</v>
      </c>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60" t="s">
        <v>328</v>
      </c>
      <c r="DJ2" s="161"/>
      <c r="DK2" s="161"/>
      <c r="DL2" s="161"/>
      <c r="DM2" s="161"/>
      <c r="DN2" s="161"/>
      <c r="DO2" s="161"/>
      <c r="DP2" s="161"/>
      <c r="DQ2" s="161"/>
      <c r="DR2" s="161"/>
      <c r="DS2" s="161"/>
      <c r="DT2" s="161"/>
      <c r="DU2" s="161"/>
      <c r="DV2" s="161"/>
      <c r="DW2" s="161"/>
      <c r="DX2" s="161"/>
      <c r="DY2" s="161"/>
      <c r="DZ2" s="161"/>
      <c r="EA2" s="161"/>
      <c r="EB2" s="161"/>
      <c r="EC2" s="161"/>
      <c r="ED2" s="161"/>
      <c r="EE2" s="161"/>
      <c r="EF2" s="161"/>
      <c r="EG2" s="161"/>
      <c r="EH2" s="161"/>
      <c r="EI2" s="161"/>
      <c r="EJ2" s="161"/>
      <c r="EK2" s="161"/>
      <c r="EL2" s="161"/>
      <c r="EM2" s="161"/>
      <c r="EN2" s="161"/>
      <c r="EO2" s="161"/>
      <c r="EP2" s="161"/>
      <c r="EQ2" s="161"/>
      <c r="ER2" s="161"/>
      <c r="ES2" s="161"/>
      <c r="ET2" s="161"/>
      <c r="EU2" s="161"/>
      <c r="EV2" s="161"/>
      <c r="EW2" s="161"/>
      <c r="EX2" s="161"/>
      <c r="EY2" s="161"/>
      <c r="EZ2" s="161"/>
      <c r="FA2" s="161"/>
      <c r="FB2" s="161"/>
      <c r="FC2" s="161"/>
      <c r="FD2" s="161"/>
      <c r="FE2" s="161"/>
      <c r="FF2" s="161"/>
      <c r="FG2" s="161"/>
      <c r="FH2" s="161"/>
      <c r="FI2" s="161"/>
      <c r="FJ2" s="161"/>
      <c r="FK2" s="161"/>
      <c r="FL2" s="162"/>
      <c r="FM2" s="162"/>
      <c r="FN2" s="162"/>
      <c r="FO2" s="162"/>
      <c r="FP2" s="162"/>
      <c r="FQ2" s="162"/>
      <c r="FR2" s="162"/>
      <c r="FS2" s="162"/>
      <c r="FT2" s="162"/>
      <c r="FU2" s="162"/>
      <c r="FV2" s="162"/>
      <c r="FW2" s="162"/>
      <c r="FX2" s="162"/>
      <c r="FY2" s="162"/>
      <c r="FZ2" s="162"/>
      <c r="GA2" s="162"/>
      <c r="GB2" s="162"/>
      <c r="GC2" s="162"/>
      <c r="GD2" s="162"/>
      <c r="GE2" s="162"/>
      <c r="GF2" s="162"/>
      <c r="GG2" s="162"/>
      <c r="GH2" s="162"/>
      <c r="GI2" s="162"/>
      <c r="GJ2" s="162"/>
      <c r="GK2" s="162"/>
      <c r="GL2" s="162"/>
      <c r="GM2" s="162"/>
      <c r="GN2" s="162"/>
      <c r="GO2" s="162"/>
      <c r="GP2" s="162"/>
      <c r="GQ2" s="162"/>
      <c r="GR2" s="162"/>
      <c r="GS2" s="162"/>
      <c r="GT2" s="162"/>
      <c r="GU2" s="162"/>
      <c r="GV2" s="162"/>
      <c r="GW2" s="162"/>
      <c r="GX2" s="162"/>
      <c r="GY2" s="162"/>
      <c r="GZ2" s="162"/>
      <c r="HA2" s="162"/>
      <c r="HB2" s="162"/>
    </row>
    <row r="3" spans="1:210" x14ac:dyDescent="0.35">
      <c r="A3" s="162"/>
      <c r="B3" s="157"/>
      <c r="C3" s="157"/>
      <c r="D3" s="163" t="s">
        <v>329</v>
      </c>
      <c r="E3" s="163" t="s">
        <v>329</v>
      </c>
      <c r="F3" s="163" t="s">
        <v>329</v>
      </c>
      <c r="G3" s="164" t="s">
        <v>330</v>
      </c>
      <c r="H3" s="164" t="s">
        <v>330</v>
      </c>
      <c r="I3" s="164" t="s">
        <v>330</v>
      </c>
      <c r="J3" s="163" t="s">
        <v>329</v>
      </c>
      <c r="K3" s="163" t="s">
        <v>329</v>
      </c>
      <c r="L3" s="163" t="s">
        <v>329</v>
      </c>
      <c r="M3" s="164" t="s">
        <v>331</v>
      </c>
      <c r="N3" s="163" t="s">
        <v>329</v>
      </c>
      <c r="O3" s="163" t="s">
        <v>329</v>
      </c>
      <c r="P3" s="164" t="s">
        <v>332</v>
      </c>
      <c r="Q3" s="164" t="s">
        <v>332</v>
      </c>
      <c r="R3" s="164" t="s">
        <v>332</v>
      </c>
      <c r="S3" s="164" t="s">
        <v>332</v>
      </c>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64" t="s">
        <v>330</v>
      </c>
      <c r="BL3" s="164" t="s">
        <v>330</v>
      </c>
      <c r="BM3" s="164" t="s">
        <v>330</v>
      </c>
      <c r="BN3" s="157"/>
      <c r="BO3" s="157"/>
      <c r="BP3" s="157"/>
      <c r="BQ3" s="164" t="s">
        <v>330</v>
      </c>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62"/>
      <c r="DJ3" s="162"/>
      <c r="DK3" s="162"/>
      <c r="DL3" s="162"/>
      <c r="DM3" s="162"/>
      <c r="DN3" s="162"/>
      <c r="DO3" s="162"/>
      <c r="DP3" s="162"/>
      <c r="DQ3" s="162"/>
      <c r="DR3" s="162"/>
      <c r="DS3" s="162"/>
      <c r="DT3" s="162"/>
      <c r="DU3" s="162"/>
      <c r="DV3" s="162"/>
      <c r="DW3" s="162"/>
      <c r="DX3" s="162"/>
      <c r="DY3" s="162"/>
      <c r="DZ3" s="162"/>
      <c r="EA3" s="162"/>
      <c r="EB3" s="162"/>
      <c r="EC3" s="162"/>
      <c r="ED3" s="162"/>
      <c r="EE3" s="162"/>
      <c r="EF3" s="162"/>
      <c r="EG3" s="162"/>
      <c r="EH3" s="162"/>
      <c r="EI3" s="162"/>
      <c r="EJ3" s="162"/>
      <c r="EK3" s="162"/>
      <c r="EL3" s="162"/>
      <c r="EM3" s="162"/>
      <c r="EN3" s="162"/>
      <c r="EO3" s="162"/>
      <c r="EP3" s="162"/>
      <c r="EQ3" s="162"/>
      <c r="ER3" s="162"/>
      <c r="ES3" s="162"/>
      <c r="ET3" s="162"/>
      <c r="EU3" s="162"/>
      <c r="EV3" s="162"/>
      <c r="EW3" s="162"/>
      <c r="EX3" s="162"/>
      <c r="EY3" s="162"/>
      <c r="EZ3" s="162"/>
      <c r="FA3" s="162"/>
      <c r="FB3" s="162"/>
      <c r="FC3" s="162"/>
      <c r="FD3" s="162"/>
      <c r="FE3" s="162"/>
      <c r="FF3" s="162"/>
      <c r="FG3" s="162"/>
      <c r="FH3" s="162"/>
      <c r="FI3" s="162"/>
      <c r="FJ3" s="162"/>
      <c r="FK3" s="162"/>
      <c r="FL3" s="162"/>
      <c r="FM3" s="162"/>
      <c r="FN3" s="162"/>
      <c r="FO3" s="162"/>
      <c r="FP3" s="162"/>
      <c r="FQ3" s="162"/>
      <c r="FR3" s="162"/>
      <c r="FS3" s="162"/>
      <c r="FT3" s="162"/>
      <c r="FU3" s="162"/>
      <c r="FV3" s="162"/>
      <c r="FW3" s="162"/>
      <c r="FX3" s="162"/>
      <c r="FY3" s="162"/>
      <c r="FZ3" s="162"/>
      <c r="GA3" s="162"/>
      <c r="GB3" s="162"/>
      <c r="GC3" s="162"/>
      <c r="GD3" s="162"/>
      <c r="GE3" s="162"/>
      <c r="GF3" s="162"/>
      <c r="GG3" s="162"/>
      <c r="GH3" s="162"/>
      <c r="GI3" s="162"/>
      <c r="GJ3" s="162"/>
      <c r="GK3" s="162"/>
      <c r="GL3" s="162"/>
      <c r="GM3" s="162"/>
      <c r="GN3" s="162"/>
      <c r="GO3" s="162"/>
      <c r="GP3" s="162"/>
      <c r="GQ3" s="162"/>
      <c r="GR3" s="162"/>
      <c r="GS3" s="162"/>
      <c r="GT3" s="162"/>
      <c r="GU3" s="162"/>
      <c r="GV3" s="162"/>
      <c r="GW3" s="162"/>
      <c r="GX3" s="162"/>
      <c r="GY3" s="162"/>
      <c r="GZ3" s="162"/>
      <c r="HA3" s="162"/>
      <c r="HB3" s="162"/>
    </row>
    <row r="4" spans="1:210" ht="31" x14ac:dyDescent="0.35">
      <c r="A4" s="165" t="s">
        <v>333</v>
      </c>
      <c r="B4" s="165" t="s">
        <v>334</v>
      </c>
      <c r="C4" s="165" t="s">
        <v>335</v>
      </c>
      <c r="D4" s="165" t="s">
        <v>336</v>
      </c>
      <c r="E4" s="165" t="s">
        <v>337</v>
      </c>
      <c r="F4" s="165" t="s">
        <v>338</v>
      </c>
      <c r="G4" s="165" t="s">
        <v>339</v>
      </c>
      <c r="H4" s="165" t="s">
        <v>340</v>
      </c>
      <c r="I4" s="165" t="s">
        <v>341</v>
      </c>
      <c r="J4" s="165" t="s">
        <v>342</v>
      </c>
      <c r="K4" s="165" t="s">
        <v>343</v>
      </c>
      <c r="L4" s="165" t="s">
        <v>344</v>
      </c>
      <c r="M4" s="165" t="s">
        <v>345</v>
      </c>
      <c r="N4" s="165" t="s">
        <v>346</v>
      </c>
      <c r="O4" s="165" t="s">
        <v>347</v>
      </c>
      <c r="P4" s="165" t="s">
        <v>348</v>
      </c>
      <c r="Q4" s="165" t="s">
        <v>349</v>
      </c>
      <c r="R4" s="165" t="s">
        <v>350</v>
      </c>
      <c r="S4" s="165" t="s">
        <v>351</v>
      </c>
      <c r="T4" s="165" t="s">
        <v>352</v>
      </c>
      <c r="U4" s="165" t="s">
        <v>353</v>
      </c>
      <c r="V4" s="165" t="s">
        <v>354</v>
      </c>
      <c r="W4" s="165" t="s">
        <v>355</v>
      </c>
      <c r="X4" s="165" t="s">
        <v>356</v>
      </c>
      <c r="Y4" s="165" t="s">
        <v>357</v>
      </c>
      <c r="Z4" s="165" t="s">
        <v>358</v>
      </c>
      <c r="AA4" s="165" t="s">
        <v>359</v>
      </c>
      <c r="AB4" s="165" t="s">
        <v>360</v>
      </c>
      <c r="AC4" s="165" t="s">
        <v>361</v>
      </c>
      <c r="AD4" s="165" t="s">
        <v>362</v>
      </c>
      <c r="AE4" s="165" t="s">
        <v>363</v>
      </c>
      <c r="AF4" s="165" t="s">
        <v>364</v>
      </c>
      <c r="AG4" s="165" t="s">
        <v>365</v>
      </c>
      <c r="AH4" s="165" t="s">
        <v>366</v>
      </c>
      <c r="AI4" s="165" t="s">
        <v>367</v>
      </c>
      <c r="AJ4" s="165" t="s">
        <v>368</v>
      </c>
      <c r="AK4" s="165" t="s">
        <v>369</v>
      </c>
      <c r="AL4" s="165" t="s">
        <v>370</v>
      </c>
      <c r="AM4" s="165" t="s">
        <v>371</v>
      </c>
      <c r="AN4" s="165" t="s">
        <v>372</v>
      </c>
      <c r="AO4" s="165" t="s">
        <v>373</v>
      </c>
      <c r="AP4" s="165" t="s">
        <v>374</v>
      </c>
      <c r="AQ4" s="165" t="s">
        <v>375</v>
      </c>
      <c r="AR4" s="165" t="s">
        <v>376</v>
      </c>
      <c r="AS4" s="165" t="s">
        <v>377</v>
      </c>
      <c r="AT4" s="165" t="s">
        <v>378</v>
      </c>
      <c r="AU4" s="165" t="s">
        <v>379</v>
      </c>
      <c r="AV4" s="165" t="s">
        <v>380</v>
      </c>
      <c r="AW4" s="165" t="s">
        <v>381</v>
      </c>
      <c r="AX4" s="165" t="s">
        <v>382</v>
      </c>
      <c r="AY4" s="165" t="s">
        <v>383</v>
      </c>
      <c r="AZ4" s="165" t="s">
        <v>384</v>
      </c>
      <c r="BA4" s="165" t="s">
        <v>385</v>
      </c>
      <c r="BB4" s="165" t="s">
        <v>386</v>
      </c>
      <c r="BC4" s="165" t="s">
        <v>387</v>
      </c>
      <c r="BD4" s="157"/>
      <c r="BE4" s="166" t="s">
        <v>388</v>
      </c>
      <c r="BF4" s="166" t="s">
        <v>334</v>
      </c>
      <c r="BG4" s="166" t="s">
        <v>335</v>
      </c>
      <c r="BH4" s="166" t="s">
        <v>336</v>
      </c>
      <c r="BI4" s="166" t="s">
        <v>337</v>
      </c>
      <c r="BJ4" s="166" t="s">
        <v>338</v>
      </c>
      <c r="BK4" s="166" t="s">
        <v>339</v>
      </c>
      <c r="BL4" s="166" t="s">
        <v>340</v>
      </c>
      <c r="BM4" s="166" t="s">
        <v>341</v>
      </c>
      <c r="BN4" s="166" t="s">
        <v>342</v>
      </c>
      <c r="BO4" s="166" t="s">
        <v>343</v>
      </c>
      <c r="BP4" s="166" t="s">
        <v>344</v>
      </c>
      <c r="BQ4" s="166" t="s">
        <v>345</v>
      </c>
      <c r="BR4" s="166" t="s">
        <v>346</v>
      </c>
      <c r="BS4" s="166" t="s">
        <v>347</v>
      </c>
      <c r="BT4" s="166" t="s">
        <v>348</v>
      </c>
      <c r="BU4" s="166" t="s">
        <v>349</v>
      </c>
      <c r="BV4" s="166" t="s">
        <v>350</v>
      </c>
      <c r="BW4" s="166" t="s">
        <v>351</v>
      </c>
      <c r="BX4" s="166" t="s">
        <v>352</v>
      </c>
      <c r="BY4" s="166" t="s">
        <v>353</v>
      </c>
      <c r="BZ4" s="166" t="s">
        <v>354</v>
      </c>
      <c r="CA4" s="166" t="s">
        <v>355</v>
      </c>
      <c r="CB4" s="166" t="s">
        <v>356</v>
      </c>
      <c r="CC4" s="166" t="s">
        <v>357</v>
      </c>
      <c r="CD4" s="166" t="s">
        <v>358</v>
      </c>
      <c r="CE4" s="166" t="s">
        <v>359</v>
      </c>
      <c r="CF4" s="166" t="s">
        <v>360</v>
      </c>
      <c r="CG4" s="166" t="s">
        <v>361</v>
      </c>
      <c r="CH4" s="166" t="s">
        <v>362</v>
      </c>
      <c r="CI4" s="166" t="s">
        <v>363</v>
      </c>
      <c r="CJ4" s="166" t="s">
        <v>364</v>
      </c>
      <c r="CK4" s="166" t="s">
        <v>365</v>
      </c>
      <c r="CL4" s="166" t="s">
        <v>366</v>
      </c>
      <c r="CM4" s="166" t="s">
        <v>367</v>
      </c>
      <c r="CN4" s="166" t="s">
        <v>368</v>
      </c>
      <c r="CO4" s="166" t="s">
        <v>369</v>
      </c>
      <c r="CP4" s="166" t="s">
        <v>370</v>
      </c>
      <c r="CQ4" s="166" t="s">
        <v>371</v>
      </c>
      <c r="CR4" s="166" t="s">
        <v>372</v>
      </c>
      <c r="CS4" s="166" t="s">
        <v>373</v>
      </c>
      <c r="CT4" s="166" t="s">
        <v>374</v>
      </c>
      <c r="CU4" s="166" t="s">
        <v>375</v>
      </c>
      <c r="CV4" s="166" t="s">
        <v>376</v>
      </c>
      <c r="CW4" s="166" t="s">
        <v>377</v>
      </c>
      <c r="CX4" s="166" t="s">
        <v>378</v>
      </c>
      <c r="CY4" s="166" t="s">
        <v>379</v>
      </c>
      <c r="CZ4" s="166" t="s">
        <v>380</v>
      </c>
      <c r="DA4" s="166" t="s">
        <v>381</v>
      </c>
      <c r="DB4" s="166" t="s">
        <v>382</v>
      </c>
      <c r="DC4" s="166" t="s">
        <v>383</v>
      </c>
      <c r="DD4" s="166" t="s">
        <v>384</v>
      </c>
      <c r="DE4" s="166" t="s">
        <v>385</v>
      </c>
      <c r="DF4" s="166" t="s">
        <v>386</v>
      </c>
      <c r="DG4" s="166" t="s">
        <v>387</v>
      </c>
      <c r="DH4" s="166"/>
      <c r="DI4" s="167" t="s">
        <v>389</v>
      </c>
      <c r="DJ4" s="168" t="s">
        <v>334</v>
      </c>
      <c r="DK4" s="168" t="s">
        <v>335</v>
      </c>
      <c r="DL4" s="168" t="s">
        <v>336</v>
      </c>
      <c r="DM4" s="168" t="s">
        <v>337</v>
      </c>
      <c r="DN4" s="168" t="s">
        <v>338</v>
      </c>
      <c r="DO4" s="168" t="s">
        <v>339</v>
      </c>
      <c r="DP4" s="168" t="s">
        <v>340</v>
      </c>
      <c r="DQ4" s="168" t="s">
        <v>341</v>
      </c>
      <c r="DR4" s="168" t="s">
        <v>342</v>
      </c>
      <c r="DS4" s="168" t="s">
        <v>343</v>
      </c>
      <c r="DT4" s="168" t="s">
        <v>344</v>
      </c>
      <c r="DU4" s="168" t="s">
        <v>345</v>
      </c>
      <c r="DV4" s="168" t="s">
        <v>346</v>
      </c>
      <c r="DW4" s="168" t="s">
        <v>347</v>
      </c>
      <c r="DX4" s="168" t="s">
        <v>348</v>
      </c>
      <c r="DY4" s="168" t="s">
        <v>349</v>
      </c>
      <c r="DZ4" s="168" t="s">
        <v>350</v>
      </c>
      <c r="EA4" s="168" t="s">
        <v>351</v>
      </c>
      <c r="EB4" s="168" t="s">
        <v>352</v>
      </c>
      <c r="EC4" s="168" t="s">
        <v>353</v>
      </c>
      <c r="ED4" s="168" t="s">
        <v>354</v>
      </c>
      <c r="EE4" s="168" t="s">
        <v>355</v>
      </c>
      <c r="EF4" s="168" t="s">
        <v>356</v>
      </c>
      <c r="EG4" s="168" t="s">
        <v>357</v>
      </c>
      <c r="EH4" s="168" t="s">
        <v>358</v>
      </c>
      <c r="EI4" s="168" t="s">
        <v>359</v>
      </c>
      <c r="EJ4" s="168" t="s">
        <v>360</v>
      </c>
      <c r="EK4" s="168" t="s">
        <v>361</v>
      </c>
      <c r="EL4" s="168" t="s">
        <v>362</v>
      </c>
      <c r="EM4" s="168" t="s">
        <v>363</v>
      </c>
      <c r="EN4" s="168" t="s">
        <v>364</v>
      </c>
      <c r="EO4" s="168" t="s">
        <v>365</v>
      </c>
      <c r="EP4" s="168" t="s">
        <v>366</v>
      </c>
      <c r="EQ4" s="168" t="s">
        <v>367</v>
      </c>
      <c r="ER4" s="168" t="s">
        <v>368</v>
      </c>
      <c r="ES4" s="168" t="s">
        <v>369</v>
      </c>
      <c r="ET4" s="168" t="s">
        <v>370</v>
      </c>
      <c r="EU4" s="168" t="s">
        <v>371</v>
      </c>
      <c r="EV4" s="168" t="s">
        <v>372</v>
      </c>
      <c r="EW4" s="168" t="s">
        <v>373</v>
      </c>
      <c r="EX4" s="168" t="s">
        <v>374</v>
      </c>
      <c r="EY4" s="168" t="s">
        <v>375</v>
      </c>
      <c r="EZ4" s="168" t="s">
        <v>376</v>
      </c>
      <c r="FA4" s="168" t="s">
        <v>377</v>
      </c>
      <c r="FB4" s="168" t="s">
        <v>378</v>
      </c>
      <c r="FC4" s="168" t="s">
        <v>379</v>
      </c>
      <c r="FD4" s="168" t="s">
        <v>380</v>
      </c>
      <c r="FE4" s="168" t="s">
        <v>381</v>
      </c>
      <c r="FF4" s="168" t="s">
        <v>382</v>
      </c>
      <c r="FG4" s="168" t="s">
        <v>383</v>
      </c>
      <c r="FH4" s="168" t="s">
        <v>384</v>
      </c>
      <c r="FI4" s="168" t="s">
        <v>385</v>
      </c>
      <c r="FJ4" s="168" t="s">
        <v>386</v>
      </c>
      <c r="FK4" s="169" t="s">
        <v>387</v>
      </c>
    </row>
    <row r="5" spans="1:210" x14ac:dyDescent="0.35">
      <c r="A5" s="466" t="s">
        <v>390</v>
      </c>
      <c r="B5" s="170">
        <f t="shared" ref="B5:Q7" si="0">BF5+DJ5</f>
        <v>8407544</v>
      </c>
      <c r="C5" s="170">
        <f t="shared" si="0"/>
        <v>184199</v>
      </c>
      <c r="D5" s="170">
        <f t="shared" si="0"/>
        <v>116211</v>
      </c>
      <c r="E5" s="170">
        <f t="shared" si="0"/>
        <v>135137</v>
      </c>
      <c r="F5" s="170">
        <f t="shared" si="0"/>
        <v>184150</v>
      </c>
      <c r="G5" s="170">
        <f t="shared" si="0"/>
        <v>174409</v>
      </c>
      <c r="H5" s="170">
        <f t="shared" si="0"/>
        <v>731904</v>
      </c>
      <c r="I5" s="170">
        <f t="shared" si="0"/>
        <v>124691</v>
      </c>
      <c r="J5" s="170">
        <f t="shared" si="0"/>
        <v>61803</v>
      </c>
      <c r="K5" s="170">
        <f t="shared" si="0"/>
        <v>260373</v>
      </c>
      <c r="L5" s="170">
        <f t="shared" si="0"/>
        <v>167603</v>
      </c>
      <c r="M5" s="170">
        <f t="shared" si="0"/>
        <v>756987</v>
      </c>
      <c r="N5" s="170">
        <f t="shared" si="0"/>
        <v>80986</v>
      </c>
      <c r="O5" s="170">
        <f t="shared" si="0"/>
        <v>61453</v>
      </c>
      <c r="P5" s="170">
        <f t="shared" si="0"/>
        <v>970899</v>
      </c>
      <c r="Q5" s="170">
        <f t="shared" si="0"/>
        <v>307531</v>
      </c>
      <c r="R5" s="170">
        <f t="shared" ref="R5:AG7" si="1">BV5+DZ5</f>
        <v>446787</v>
      </c>
      <c r="S5" s="170">
        <f t="shared" si="1"/>
        <v>3533117</v>
      </c>
      <c r="T5" s="170">
        <f t="shared" si="1"/>
        <v>56424</v>
      </c>
      <c r="U5" s="170">
        <f t="shared" si="1"/>
        <v>237079</v>
      </c>
      <c r="V5" s="170">
        <f t="shared" si="1"/>
        <v>1370270</v>
      </c>
      <c r="W5" s="170">
        <f t="shared" si="1"/>
        <v>175534</v>
      </c>
      <c r="X5" s="170">
        <f t="shared" si="1"/>
        <v>2477171</v>
      </c>
      <c r="Y5" s="170">
        <f t="shared" si="1"/>
        <v>386933</v>
      </c>
      <c r="Z5" s="170">
        <f t="shared" si="1"/>
        <v>659818</v>
      </c>
      <c r="AA5" s="170">
        <f t="shared" si="1"/>
        <v>91479</v>
      </c>
      <c r="AB5" s="170">
        <f t="shared" si="1"/>
        <v>47302</v>
      </c>
      <c r="AC5" s="170">
        <f t="shared" si="1"/>
        <v>6696</v>
      </c>
      <c r="AD5" s="170">
        <f t="shared" si="1"/>
        <v>132880</v>
      </c>
      <c r="AE5" s="170">
        <f t="shared" si="1"/>
        <v>131244</v>
      </c>
      <c r="AF5" s="170">
        <f t="shared" si="1"/>
        <v>102189</v>
      </c>
      <c r="AG5" s="170">
        <f t="shared" si="1"/>
        <v>45401</v>
      </c>
      <c r="AH5" s="170">
        <f t="shared" ref="AH5:AW7" si="2">CL5+EP5</f>
        <v>18996</v>
      </c>
      <c r="AI5" s="170">
        <f t="shared" si="2"/>
        <v>34687</v>
      </c>
      <c r="AJ5" s="170">
        <f t="shared" si="2"/>
        <v>30388</v>
      </c>
      <c r="AK5" s="170">
        <f t="shared" si="2"/>
        <v>5710988</v>
      </c>
      <c r="AL5" s="170">
        <f t="shared" si="2"/>
        <v>154746</v>
      </c>
      <c r="AM5" s="170">
        <f t="shared" si="2"/>
        <v>50800</v>
      </c>
      <c r="AN5" s="170">
        <f t="shared" si="2"/>
        <v>35100</v>
      </c>
      <c r="AO5" s="170">
        <f t="shared" si="2"/>
        <v>102994</v>
      </c>
      <c r="AP5" s="170">
        <f t="shared" si="2"/>
        <v>72175</v>
      </c>
      <c r="AQ5" s="170">
        <f t="shared" si="2"/>
        <v>249886</v>
      </c>
      <c r="AR5" s="170">
        <f t="shared" si="2"/>
        <v>90178</v>
      </c>
      <c r="AS5" s="170">
        <f t="shared" si="2"/>
        <v>248847</v>
      </c>
      <c r="AT5" s="170">
        <f t="shared" si="2"/>
        <v>1236075</v>
      </c>
      <c r="AU5" s="170">
        <f t="shared" si="2"/>
        <v>111886</v>
      </c>
      <c r="AV5" s="170">
        <f t="shared" si="2"/>
        <v>91333</v>
      </c>
      <c r="AW5" s="170">
        <f t="shared" si="2"/>
        <v>12383</v>
      </c>
      <c r="AX5" s="170">
        <f t="shared" ref="AP5:BC7" si="3">DB5+FF5</f>
        <v>92175</v>
      </c>
      <c r="AY5" s="170">
        <f t="shared" si="3"/>
        <v>1054</v>
      </c>
      <c r="AZ5" s="170">
        <f t="shared" si="3"/>
        <v>1176</v>
      </c>
      <c r="BA5" s="170">
        <f t="shared" si="3"/>
        <v>8707</v>
      </c>
      <c r="BB5" s="170">
        <f t="shared" si="3"/>
        <v>51125</v>
      </c>
      <c r="BC5" s="170">
        <f t="shared" si="3"/>
        <v>16913371</v>
      </c>
      <c r="BD5" s="157"/>
      <c r="BE5" s="158" t="s">
        <v>390</v>
      </c>
      <c r="BF5" s="171">
        <v>3403004</v>
      </c>
      <c r="BG5" s="171">
        <v>157084</v>
      </c>
      <c r="BH5" s="171">
        <v>85846</v>
      </c>
      <c r="BI5" s="171">
        <v>100181</v>
      </c>
      <c r="BJ5" s="171">
        <v>138073</v>
      </c>
      <c r="BK5" s="171">
        <v>146410</v>
      </c>
      <c r="BL5" s="171">
        <v>489320</v>
      </c>
      <c r="BM5" s="171">
        <v>81340</v>
      </c>
      <c r="BN5" s="171">
        <v>2756</v>
      </c>
      <c r="BO5" s="171">
        <v>103611</v>
      </c>
      <c r="BP5" s="171">
        <v>83235</v>
      </c>
      <c r="BQ5" s="171">
        <v>513287</v>
      </c>
      <c r="BR5" s="171">
        <v>67906</v>
      </c>
      <c r="BS5" s="171">
        <v>44398</v>
      </c>
      <c r="BT5" s="171">
        <v>637900</v>
      </c>
      <c r="BU5" s="171">
        <v>206392</v>
      </c>
      <c r="BV5" s="171">
        <v>299379</v>
      </c>
      <c r="BW5" s="171">
        <v>200172</v>
      </c>
      <c r="BX5" s="171">
        <v>44045</v>
      </c>
      <c r="BY5" s="171">
        <v>158753</v>
      </c>
      <c r="BZ5" s="171">
        <v>1370270</v>
      </c>
      <c r="CA5" s="171">
        <v>175429</v>
      </c>
      <c r="CB5" s="171">
        <v>2470823</v>
      </c>
      <c r="CC5" s="171">
        <v>367959</v>
      </c>
      <c r="CD5" s="171">
        <v>176470</v>
      </c>
      <c r="CE5" s="171">
        <v>85141</v>
      </c>
      <c r="CF5" s="171">
        <v>44589</v>
      </c>
      <c r="CG5" s="171">
        <v>4255</v>
      </c>
      <c r="CH5" s="171">
        <v>132880</v>
      </c>
      <c r="CI5" s="171">
        <v>129099</v>
      </c>
      <c r="CJ5" s="171">
        <v>99105</v>
      </c>
      <c r="CK5" s="171">
        <v>45401</v>
      </c>
      <c r="CL5" s="171">
        <v>17165</v>
      </c>
      <c r="CM5" s="171">
        <v>34687</v>
      </c>
      <c r="CN5" s="171">
        <v>29646</v>
      </c>
      <c r="CO5" s="171">
        <v>5182919</v>
      </c>
      <c r="CP5" s="171">
        <v>148484</v>
      </c>
      <c r="CQ5" s="171">
        <v>50655</v>
      </c>
      <c r="CR5" s="171">
        <v>34454</v>
      </c>
      <c r="CS5" s="171">
        <v>102994</v>
      </c>
      <c r="CT5" s="171">
        <v>72175</v>
      </c>
      <c r="CU5" s="171">
        <v>220064</v>
      </c>
      <c r="CV5" s="171">
        <v>89647</v>
      </c>
      <c r="CW5" s="171">
        <v>226082</v>
      </c>
      <c r="CX5" s="171">
        <v>773281</v>
      </c>
      <c r="CY5" s="171">
        <v>106189</v>
      </c>
      <c r="CZ5" s="171">
        <v>69230</v>
      </c>
      <c r="DA5" s="171">
        <v>4326</v>
      </c>
      <c r="DB5" s="171">
        <v>72949</v>
      </c>
      <c r="DC5" s="171">
        <v>1044</v>
      </c>
      <c r="DD5" s="171">
        <v>1176</v>
      </c>
      <c r="DE5" s="171">
        <v>8213</v>
      </c>
      <c r="DF5" s="171">
        <v>46405</v>
      </c>
      <c r="DG5" s="171">
        <v>10770375</v>
      </c>
      <c r="DH5" s="171"/>
      <c r="DI5" s="172" t="s">
        <v>390</v>
      </c>
      <c r="DJ5" s="173">
        <v>5004540</v>
      </c>
      <c r="DK5" s="173">
        <v>27115</v>
      </c>
      <c r="DL5" s="173">
        <v>30365</v>
      </c>
      <c r="DM5" s="173">
        <v>34956</v>
      </c>
      <c r="DN5" s="173">
        <v>46077</v>
      </c>
      <c r="DO5" s="173">
        <v>27999</v>
      </c>
      <c r="DP5" s="173">
        <v>242584</v>
      </c>
      <c r="DQ5" s="173">
        <v>43351</v>
      </c>
      <c r="DR5" s="173">
        <v>59047</v>
      </c>
      <c r="DS5" s="173">
        <v>156762</v>
      </c>
      <c r="DT5" s="173">
        <v>84368</v>
      </c>
      <c r="DU5" s="173">
        <v>243700</v>
      </c>
      <c r="DV5" s="173">
        <v>13080</v>
      </c>
      <c r="DW5" s="173">
        <v>17055</v>
      </c>
      <c r="DX5" s="173">
        <v>332999</v>
      </c>
      <c r="DY5" s="173">
        <v>101139</v>
      </c>
      <c r="DZ5" s="173">
        <v>147408</v>
      </c>
      <c r="EA5" s="173">
        <v>3332945</v>
      </c>
      <c r="EB5" s="173">
        <v>12379</v>
      </c>
      <c r="EC5" s="173">
        <v>78326</v>
      </c>
      <c r="ED5" s="173">
        <v>0</v>
      </c>
      <c r="EE5" s="173">
        <v>105</v>
      </c>
      <c r="EF5" s="173">
        <v>6348</v>
      </c>
      <c r="EG5" s="173">
        <v>18974</v>
      </c>
      <c r="EH5" s="173">
        <v>483348</v>
      </c>
      <c r="EI5" s="173">
        <v>6338</v>
      </c>
      <c r="EJ5" s="173">
        <v>2713</v>
      </c>
      <c r="EK5" s="173">
        <v>2441</v>
      </c>
      <c r="EL5" s="173">
        <v>0</v>
      </c>
      <c r="EM5" s="173">
        <v>2145</v>
      </c>
      <c r="EN5" s="173">
        <v>3084</v>
      </c>
      <c r="EO5" s="173">
        <v>0</v>
      </c>
      <c r="EP5" s="173">
        <v>1831</v>
      </c>
      <c r="EQ5" s="173">
        <v>0</v>
      </c>
      <c r="ER5" s="173">
        <v>742</v>
      </c>
      <c r="ES5" s="173">
        <v>528069</v>
      </c>
      <c r="ET5" s="173">
        <v>6262</v>
      </c>
      <c r="EU5" s="173">
        <v>145</v>
      </c>
      <c r="EV5" s="173">
        <v>646</v>
      </c>
      <c r="EW5" s="173">
        <v>0</v>
      </c>
      <c r="EX5" s="173">
        <v>0</v>
      </c>
      <c r="EY5" s="173">
        <v>29822</v>
      </c>
      <c r="EZ5" s="173">
        <v>531</v>
      </c>
      <c r="FA5" s="173">
        <v>22765</v>
      </c>
      <c r="FB5" s="173">
        <v>462794</v>
      </c>
      <c r="FC5" s="173">
        <v>5697</v>
      </c>
      <c r="FD5" s="173">
        <v>22103</v>
      </c>
      <c r="FE5" s="173">
        <v>8057</v>
      </c>
      <c r="FF5" s="173">
        <v>19226</v>
      </c>
      <c r="FG5" s="173">
        <v>10</v>
      </c>
      <c r="FH5" s="173">
        <v>0</v>
      </c>
      <c r="FI5" s="173">
        <v>494</v>
      </c>
      <c r="FJ5" s="173">
        <v>4720</v>
      </c>
      <c r="FK5" s="173">
        <v>6142996</v>
      </c>
    </row>
    <row r="6" spans="1:210" x14ac:dyDescent="0.35">
      <c r="A6" s="466" t="s">
        <v>391</v>
      </c>
      <c r="B6" s="170">
        <f t="shared" si="0"/>
        <v>1847112</v>
      </c>
      <c r="C6" s="170">
        <f t="shared" si="0"/>
        <v>50898</v>
      </c>
      <c r="D6" s="170">
        <f t="shared" si="0"/>
        <v>43440</v>
      </c>
      <c r="E6" s="170">
        <f t="shared" si="0"/>
        <v>29147</v>
      </c>
      <c r="F6" s="170">
        <f t="shared" si="0"/>
        <v>37798</v>
      </c>
      <c r="G6" s="170">
        <f t="shared" si="0"/>
        <v>42517</v>
      </c>
      <c r="H6" s="170">
        <f t="shared" si="0"/>
        <v>150948</v>
      </c>
      <c r="I6" s="170">
        <f t="shared" si="0"/>
        <v>39746</v>
      </c>
      <c r="J6" s="170">
        <f t="shared" si="0"/>
        <v>14078</v>
      </c>
      <c r="K6" s="170">
        <f t="shared" si="0"/>
        <v>52156</v>
      </c>
      <c r="L6" s="170">
        <f t="shared" si="0"/>
        <v>51217</v>
      </c>
      <c r="M6" s="170">
        <f t="shared" si="0"/>
        <v>158644</v>
      </c>
      <c r="N6" s="170">
        <f t="shared" si="0"/>
        <v>16733</v>
      </c>
      <c r="O6" s="170">
        <f t="shared" si="0"/>
        <v>13097</v>
      </c>
      <c r="P6" s="170">
        <f t="shared" si="0"/>
        <v>221032</v>
      </c>
      <c r="Q6" s="170">
        <f t="shared" si="0"/>
        <v>63330</v>
      </c>
      <c r="R6" s="170">
        <f t="shared" si="1"/>
        <v>102967</v>
      </c>
      <c r="S6" s="170">
        <f t="shared" si="1"/>
        <v>727144</v>
      </c>
      <c r="T6" s="170">
        <f t="shared" si="1"/>
        <v>14971</v>
      </c>
      <c r="U6" s="170">
        <f t="shared" si="1"/>
        <v>68147</v>
      </c>
      <c r="V6" s="170">
        <f t="shared" si="1"/>
        <v>303450</v>
      </c>
      <c r="W6" s="170">
        <f t="shared" si="1"/>
        <v>35034</v>
      </c>
      <c r="X6" s="170">
        <f t="shared" si="1"/>
        <v>465117</v>
      </c>
      <c r="Y6" s="170">
        <f t="shared" si="1"/>
        <v>69665</v>
      </c>
      <c r="Z6" s="170">
        <f t="shared" si="1"/>
        <v>137400</v>
      </c>
      <c r="AA6" s="170">
        <f t="shared" si="1"/>
        <v>20132</v>
      </c>
      <c r="AB6" s="170">
        <f t="shared" si="1"/>
        <v>9567</v>
      </c>
      <c r="AC6" s="170">
        <f t="shared" si="1"/>
        <v>2344</v>
      </c>
      <c r="AD6" s="170">
        <f t="shared" si="1"/>
        <v>30740</v>
      </c>
      <c r="AE6" s="170">
        <f t="shared" si="1"/>
        <v>29382</v>
      </c>
      <c r="AF6" s="170">
        <f t="shared" si="1"/>
        <v>20835</v>
      </c>
      <c r="AG6" s="170">
        <f t="shared" si="1"/>
        <v>9482</v>
      </c>
      <c r="AH6" s="170">
        <f t="shared" si="2"/>
        <v>4185</v>
      </c>
      <c r="AI6" s="170">
        <f t="shared" si="2"/>
        <v>7103</v>
      </c>
      <c r="AJ6" s="170">
        <f t="shared" si="2"/>
        <v>6797</v>
      </c>
      <c r="AK6" s="170">
        <f t="shared" si="2"/>
        <v>1151233</v>
      </c>
      <c r="AL6" s="170">
        <f t="shared" si="2"/>
        <v>38487</v>
      </c>
      <c r="AM6" s="170">
        <f t="shared" si="2"/>
        <v>11654</v>
      </c>
      <c r="AN6" s="170">
        <f t="shared" si="2"/>
        <v>7144</v>
      </c>
      <c r="AO6" s="170">
        <f t="shared" si="2"/>
        <v>26788</v>
      </c>
      <c r="AP6" s="170">
        <f t="shared" si="3"/>
        <v>15886</v>
      </c>
      <c r="AQ6" s="170">
        <f t="shared" si="3"/>
        <v>53845</v>
      </c>
      <c r="AR6" s="170">
        <f t="shared" si="3"/>
        <v>20809</v>
      </c>
      <c r="AS6" s="170">
        <f t="shared" si="3"/>
        <v>64385</v>
      </c>
      <c r="AT6" s="170">
        <f t="shared" si="3"/>
        <v>281322</v>
      </c>
      <c r="AU6" s="170">
        <f t="shared" si="3"/>
        <v>22769</v>
      </c>
      <c r="AV6" s="170">
        <f t="shared" si="3"/>
        <v>20730</v>
      </c>
      <c r="AW6" s="170">
        <f t="shared" si="3"/>
        <v>2736</v>
      </c>
      <c r="AX6" s="170">
        <f t="shared" si="3"/>
        <v>21528</v>
      </c>
      <c r="AY6" s="170">
        <f t="shared" si="3"/>
        <v>1168</v>
      </c>
      <c r="AZ6" s="170">
        <f t="shared" si="3"/>
        <v>374</v>
      </c>
      <c r="BA6" s="170">
        <f t="shared" si="3"/>
        <v>2031</v>
      </c>
      <c r="BB6" s="170">
        <f t="shared" si="3"/>
        <v>14284</v>
      </c>
      <c r="BC6" s="170">
        <f t="shared" si="3"/>
        <v>3655183</v>
      </c>
      <c r="BD6" s="157"/>
      <c r="BE6" s="158" t="s">
        <v>391</v>
      </c>
      <c r="BF6" s="171">
        <v>868349</v>
      </c>
      <c r="BG6" s="171">
        <v>45105</v>
      </c>
      <c r="BH6" s="171">
        <v>33380</v>
      </c>
      <c r="BI6" s="171">
        <v>22401</v>
      </c>
      <c r="BJ6" s="171">
        <v>28709</v>
      </c>
      <c r="BK6" s="171">
        <v>36735</v>
      </c>
      <c r="BL6" s="171">
        <v>106688</v>
      </c>
      <c r="BM6" s="171">
        <v>27741</v>
      </c>
      <c r="BN6" s="171">
        <v>2312</v>
      </c>
      <c r="BO6" s="171">
        <v>22402</v>
      </c>
      <c r="BP6" s="171">
        <v>30878</v>
      </c>
      <c r="BQ6" s="171">
        <v>113055</v>
      </c>
      <c r="BR6" s="171">
        <v>14263</v>
      </c>
      <c r="BS6" s="171">
        <v>9850</v>
      </c>
      <c r="BT6" s="171">
        <v>156261</v>
      </c>
      <c r="BU6" s="171">
        <v>44532</v>
      </c>
      <c r="BV6" s="171">
        <v>74203</v>
      </c>
      <c r="BW6" s="171">
        <v>79381</v>
      </c>
      <c r="BX6" s="171">
        <v>11770</v>
      </c>
      <c r="BY6" s="171">
        <v>53788</v>
      </c>
      <c r="BZ6" s="171">
        <v>303450</v>
      </c>
      <c r="CA6" s="171">
        <v>34960</v>
      </c>
      <c r="CB6" s="171">
        <v>463863</v>
      </c>
      <c r="CC6" s="171">
        <v>66398</v>
      </c>
      <c r="CD6" s="171">
        <v>41998</v>
      </c>
      <c r="CE6" s="171">
        <v>19136</v>
      </c>
      <c r="CF6" s="171">
        <v>9025</v>
      </c>
      <c r="CG6" s="171">
        <v>1873</v>
      </c>
      <c r="CH6" s="171">
        <v>30740</v>
      </c>
      <c r="CI6" s="171">
        <v>28994</v>
      </c>
      <c r="CJ6" s="171">
        <v>20319</v>
      </c>
      <c r="CK6" s="171">
        <v>9482</v>
      </c>
      <c r="CL6" s="171">
        <v>3830</v>
      </c>
      <c r="CM6" s="171">
        <v>7103</v>
      </c>
      <c r="CN6" s="171">
        <v>6666</v>
      </c>
      <c r="CO6" s="171">
        <v>1047837</v>
      </c>
      <c r="CP6" s="171">
        <v>37390</v>
      </c>
      <c r="CQ6" s="171">
        <v>11627</v>
      </c>
      <c r="CR6" s="171">
        <v>7033</v>
      </c>
      <c r="CS6" s="171">
        <v>26788</v>
      </c>
      <c r="CT6" s="171">
        <v>15886</v>
      </c>
      <c r="CU6" s="171">
        <v>48499</v>
      </c>
      <c r="CV6" s="171">
        <v>20716</v>
      </c>
      <c r="CW6" s="171">
        <v>59780</v>
      </c>
      <c r="CX6" s="171">
        <v>192091</v>
      </c>
      <c r="CY6" s="171">
        <v>21747</v>
      </c>
      <c r="CZ6" s="171">
        <v>16606</v>
      </c>
      <c r="DA6" s="171">
        <v>1064</v>
      </c>
      <c r="DB6" s="171">
        <v>17996</v>
      </c>
      <c r="DC6" s="171">
        <v>1168</v>
      </c>
      <c r="DD6" s="171">
        <v>374</v>
      </c>
      <c r="DE6" s="171">
        <v>1933</v>
      </c>
      <c r="DF6" s="171">
        <v>13331</v>
      </c>
      <c r="DG6" s="171">
        <v>2455320</v>
      </c>
      <c r="DH6" s="171"/>
      <c r="DI6" s="172" t="s">
        <v>391</v>
      </c>
      <c r="DJ6" s="173">
        <v>978763</v>
      </c>
      <c r="DK6" s="173">
        <v>5793</v>
      </c>
      <c r="DL6" s="173">
        <v>10060</v>
      </c>
      <c r="DM6" s="173">
        <v>6746</v>
      </c>
      <c r="DN6" s="173">
        <v>9089</v>
      </c>
      <c r="DO6" s="173">
        <v>5782</v>
      </c>
      <c r="DP6" s="173">
        <v>44260</v>
      </c>
      <c r="DQ6" s="173">
        <v>12005</v>
      </c>
      <c r="DR6" s="173">
        <v>11766</v>
      </c>
      <c r="DS6" s="173">
        <v>29754</v>
      </c>
      <c r="DT6" s="173">
        <v>20339</v>
      </c>
      <c r="DU6" s="173">
        <v>45589</v>
      </c>
      <c r="DV6" s="173">
        <v>2470</v>
      </c>
      <c r="DW6" s="173">
        <v>3247</v>
      </c>
      <c r="DX6" s="173">
        <v>64771</v>
      </c>
      <c r="DY6" s="173">
        <v>18798</v>
      </c>
      <c r="DZ6" s="173">
        <v>28764</v>
      </c>
      <c r="EA6" s="173">
        <v>647763</v>
      </c>
      <c r="EB6" s="173">
        <v>3201</v>
      </c>
      <c r="EC6" s="173">
        <v>14359</v>
      </c>
      <c r="ED6" s="173">
        <v>0</v>
      </c>
      <c r="EE6" s="173">
        <v>74</v>
      </c>
      <c r="EF6" s="173">
        <v>1254</v>
      </c>
      <c r="EG6" s="173">
        <v>3267</v>
      </c>
      <c r="EH6" s="173">
        <v>95402</v>
      </c>
      <c r="EI6" s="173">
        <v>996</v>
      </c>
      <c r="EJ6" s="173">
        <v>542</v>
      </c>
      <c r="EK6" s="173">
        <v>471</v>
      </c>
      <c r="EL6" s="173">
        <v>0</v>
      </c>
      <c r="EM6" s="173">
        <v>388</v>
      </c>
      <c r="EN6" s="173">
        <v>516</v>
      </c>
      <c r="EO6" s="173">
        <v>0</v>
      </c>
      <c r="EP6" s="173">
        <v>355</v>
      </c>
      <c r="EQ6" s="173">
        <v>0</v>
      </c>
      <c r="ER6" s="173">
        <v>131</v>
      </c>
      <c r="ES6" s="173">
        <v>103396</v>
      </c>
      <c r="ET6" s="173">
        <v>1097</v>
      </c>
      <c r="EU6" s="173">
        <v>27</v>
      </c>
      <c r="EV6" s="173">
        <v>111</v>
      </c>
      <c r="EW6" s="173">
        <v>0</v>
      </c>
      <c r="EX6" s="173">
        <v>0</v>
      </c>
      <c r="EY6" s="173">
        <v>5346</v>
      </c>
      <c r="EZ6" s="173">
        <v>93</v>
      </c>
      <c r="FA6" s="173">
        <v>4605</v>
      </c>
      <c r="FB6" s="173">
        <v>89231</v>
      </c>
      <c r="FC6" s="173">
        <v>1022</v>
      </c>
      <c r="FD6" s="173">
        <v>4124</v>
      </c>
      <c r="FE6" s="173">
        <v>1672</v>
      </c>
      <c r="FF6" s="173">
        <v>3532</v>
      </c>
      <c r="FG6" s="173">
        <v>0</v>
      </c>
      <c r="FH6" s="173">
        <v>0</v>
      </c>
      <c r="FI6" s="173">
        <v>98</v>
      </c>
      <c r="FJ6" s="173">
        <v>953</v>
      </c>
      <c r="FK6" s="173">
        <v>1199863</v>
      </c>
    </row>
    <row r="7" spans="1:210" x14ac:dyDescent="0.35">
      <c r="A7" s="466" t="s">
        <v>392</v>
      </c>
      <c r="B7" s="170">
        <f t="shared" si="0"/>
        <v>295920</v>
      </c>
      <c r="C7" s="170">
        <f t="shared" si="0"/>
        <v>6638</v>
      </c>
      <c r="D7" s="170">
        <f t="shared" si="0"/>
        <v>4955</v>
      </c>
      <c r="E7" s="170">
        <f t="shared" si="0"/>
        <v>5038</v>
      </c>
      <c r="F7" s="170">
        <f t="shared" si="0"/>
        <v>6673</v>
      </c>
      <c r="G7" s="170">
        <f t="shared" si="0"/>
        <v>6407</v>
      </c>
      <c r="H7" s="170">
        <f t="shared" si="0"/>
        <v>26049</v>
      </c>
      <c r="I7" s="170">
        <f t="shared" si="0"/>
        <v>5353</v>
      </c>
      <c r="J7" s="170">
        <f t="shared" si="0"/>
        <v>2209</v>
      </c>
      <c r="K7" s="170">
        <f t="shared" si="0"/>
        <v>9330</v>
      </c>
      <c r="L7" s="170">
        <f t="shared" si="0"/>
        <v>6624</v>
      </c>
      <c r="M7" s="170">
        <f t="shared" si="0"/>
        <v>27771</v>
      </c>
      <c r="N7" s="170">
        <f t="shared" si="0"/>
        <v>2957</v>
      </c>
      <c r="O7" s="170">
        <f t="shared" si="0"/>
        <v>2249</v>
      </c>
      <c r="P7" s="170">
        <f t="shared" si="0"/>
        <v>34731</v>
      </c>
      <c r="Q7" s="170">
        <f t="shared" si="0"/>
        <v>11073</v>
      </c>
      <c r="R7" s="170">
        <f t="shared" si="1"/>
        <v>15816</v>
      </c>
      <c r="S7" s="170">
        <f t="shared" si="1"/>
        <v>117678</v>
      </c>
      <c r="T7" s="170">
        <f t="shared" si="1"/>
        <v>2317</v>
      </c>
      <c r="U7" s="170">
        <f t="shared" si="1"/>
        <v>8690</v>
      </c>
      <c r="V7" s="170">
        <f t="shared" si="1"/>
        <v>49343</v>
      </c>
      <c r="W7" s="170">
        <f t="shared" si="1"/>
        <v>6403</v>
      </c>
      <c r="X7" s="170">
        <f t="shared" si="1"/>
        <v>88194</v>
      </c>
      <c r="Y7" s="170">
        <f t="shared" si="1"/>
        <v>13562</v>
      </c>
      <c r="Z7" s="170">
        <f t="shared" si="1"/>
        <v>23394</v>
      </c>
      <c r="AA7" s="170">
        <f t="shared" si="1"/>
        <v>3122</v>
      </c>
      <c r="AB7" s="170">
        <f t="shared" si="1"/>
        <v>1603</v>
      </c>
      <c r="AC7" s="170">
        <f t="shared" si="1"/>
        <v>195</v>
      </c>
      <c r="AD7" s="170">
        <f t="shared" si="1"/>
        <v>4698</v>
      </c>
      <c r="AE7" s="170">
        <f t="shared" si="1"/>
        <v>4804</v>
      </c>
      <c r="AF7" s="170">
        <f t="shared" si="1"/>
        <v>3691</v>
      </c>
      <c r="AG7" s="170">
        <f t="shared" si="1"/>
        <v>1620</v>
      </c>
      <c r="AH7" s="170">
        <f t="shared" si="2"/>
        <v>658</v>
      </c>
      <c r="AI7" s="170">
        <f t="shared" si="2"/>
        <v>1224</v>
      </c>
      <c r="AJ7" s="170">
        <f t="shared" si="2"/>
        <v>1086</v>
      </c>
      <c r="AK7" s="170">
        <f t="shared" si="2"/>
        <v>203597</v>
      </c>
      <c r="AL7" s="170">
        <f t="shared" si="2"/>
        <v>5390</v>
      </c>
      <c r="AM7" s="170">
        <f t="shared" si="2"/>
        <v>1772</v>
      </c>
      <c r="AN7" s="170">
        <f t="shared" si="2"/>
        <v>1247</v>
      </c>
      <c r="AO7" s="170">
        <f t="shared" si="2"/>
        <v>3450</v>
      </c>
      <c r="AP7" s="170">
        <f t="shared" si="3"/>
        <v>3075</v>
      </c>
      <c r="AQ7" s="170">
        <f t="shared" si="3"/>
        <v>8799</v>
      </c>
      <c r="AR7" s="170">
        <f t="shared" si="3"/>
        <v>4993</v>
      </c>
      <c r="AS7" s="170">
        <f t="shared" si="3"/>
        <v>8860</v>
      </c>
      <c r="AT7" s="170">
        <f t="shared" si="3"/>
        <v>35324</v>
      </c>
      <c r="AU7" s="170">
        <f t="shared" si="3"/>
        <v>3881</v>
      </c>
      <c r="AV7" s="170">
        <f t="shared" si="3"/>
        <v>3260</v>
      </c>
      <c r="AW7" s="170">
        <f t="shared" si="3"/>
        <v>445</v>
      </c>
      <c r="AX7" s="170">
        <f t="shared" si="3"/>
        <v>3417</v>
      </c>
      <c r="AY7" s="170">
        <f t="shared" si="3"/>
        <v>37</v>
      </c>
      <c r="AZ7" s="170">
        <f t="shared" si="3"/>
        <v>36</v>
      </c>
      <c r="BA7" s="170">
        <f t="shared" si="3"/>
        <v>305</v>
      </c>
      <c r="BB7" s="170">
        <f t="shared" si="3"/>
        <v>1998</v>
      </c>
      <c r="BC7" s="170">
        <f t="shared" si="3"/>
        <v>592444</v>
      </c>
      <c r="BD7" s="157"/>
      <c r="BE7" s="158" t="s">
        <v>392</v>
      </c>
      <c r="BF7" s="171">
        <v>126282</v>
      </c>
      <c r="BG7" s="171">
        <v>6015</v>
      </c>
      <c r="BH7" s="171">
        <v>3716</v>
      </c>
      <c r="BI7" s="171">
        <v>3788</v>
      </c>
      <c r="BJ7" s="171">
        <v>5039</v>
      </c>
      <c r="BK7" s="171">
        <v>5365</v>
      </c>
      <c r="BL7" s="171">
        <v>17494</v>
      </c>
      <c r="BM7" s="171">
        <v>3672</v>
      </c>
      <c r="BN7" s="171">
        <v>110</v>
      </c>
      <c r="BO7" s="171">
        <v>3788</v>
      </c>
      <c r="BP7" s="171">
        <v>3278</v>
      </c>
      <c r="BQ7" s="171">
        <v>18676</v>
      </c>
      <c r="BR7" s="171">
        <v>2483</v>
      </c>
      <c r="BS7" s="171">
        <v>1634</v>
      </c>
      <c r="BT7" s="171">
        <v>23104</v>
      </c>
      <c r="BU7" s="171">
        <v>7529</v>
      </c>
      <c r="BV7" s="171">
        <v>10750</v>
      </c>
      <c r="BW7" s="171">
        <v>7583</v>
      </c>
      <c r="BX7" s="171">
        <v>1799</v>
      </c>
      <c r="BY7" s="171">
        <v>6474</v>
      </c>
      <c r="BZ7" s="171">
        <v>49343</v>
      </c>
      <c r="CA7" s="171">
        <v>6401</v>
      </c>
      <c r="CB7" s="171">
        <v>87932</v>
      </c>
      <c r="CC7" s="171">
        <v>12891</v>
      </c>
      <c r="CD7" s="171">
        <v>6495</v>
      </c>
      <c r="CE7" s="171">
        <v>2862</v>
      </c>
      <c r="CF7" s="171">
        <v>1520</v>
      </c>
      <c r="CG7" s="171">
        <v>131</v>
      </c>
      <c r="CH7" s="171">
        <v>4698</v>
      </c>
      <c r="CI7" s="171">
        <v>4731</v>
      </c>
      <c r="CJ7" s="171">
        <v>3559</v>
      </c>
      <c r="CK7" s="171">
        <v>1620</v>
      </c>
      <c r="CL7" s="171">
        <v>596</v>
      </c>
      <c r="CM7" s="171">
        <v>1224</v>
      </c>
      <c r="CN7" s="171">
        <v>1065</v>
      </c>
      <c r="CO7" s="171">
        <v>185068</v>
      </c>
      <c r="CP7" s="171">
        <v>5286</v>
      </c>
      <c r="CQ7" s="171">
        <v>1766</v>
      </c>
      <c r="CR7" s="171">
        <v>1229</v>
      </c>
      <c r="CS7" s="171">
        <v>3450</v>
      </c>
      <c r="CT7" s="171">
        <v>3075</v>
      </c>
      <c r="CU7" s="171">
        <v>7600</v>
      </c>
      <c r="CV7" s="171">
        <v>4980</v>
      </c>
      <c r="CW7" s="171">
        <v>8112</v>
      </c>
      <c r="CX7" s="171">
        <v>21075</v>
      </c>
      <c r="CY7" s="171">
        <v>3720</v>
      </c>
      <c r="CZ7" s="171">
        <v>2414</v>
      </c>
      <c r="DA7" s="171">
        <v>144</v>
      </c>
      <c r="DB7" s="171">
        <v>2749</v>
      </c>
      <c r="DC7" s="171">
        <v>37</v>
      </c>
      <c r="DD7" s="171">
        <v>36</v>
      </c>
      <c r="DE7" s="171">
        <v>289</v>
      </c>
      <c r="DF7" s="171">
        <v>1842</v>
      </c>
      <c r="DG7" s="171">
        <v>385169</v>
      </c>
      <c r="DH7" s="171"/>
      <c r="DI7" s="172" t="s">
        <v>392</v>
      </c>
      <c r="DJ7" s="173">
        <v>169638</v>
      </c>
      <c r="DK7" s="173">
        <v>623</v>
      </c>
      <c r="DL7" s="173">
        <v>1239</v>
      </c>
      <c r="DM7" s="173">
        <v>1250</v>
      </c>
      <c r="DN7" s="173">
        <v>1634</v>
      </c>
      <c r="DO7" s="173">
        <v>1042</v>
      </c>
      <c r="DP7" s="173">
        <v>8555</v>
      </c>
      <c r="DQ7" s="173">
        <v>1681</v>
      </c>
      <c r="DR7" s="173">
        <v>2099</v>
      </c>
      <c r="DS7" s="173">
        <v>5542</v>
      </c>
      <c r="DT7" s="173">
        <v>3346</v>
      </c>
      <c r="DU7" s="173">
        <v>9095</v>
      </c>
      <c r="DV7" s="173">
        <v>474</v>
      </c>
      <c r="DW7" s="173">
        <v>615</v>
      </c>
      <c r="DX7" s="173">
        <v>11627</v>
      </c>
      <c r="DY7" s="173">
        <v>3544</v>
      </c>
      <c r="DZ7" s="173">
        <v>5066</v>
      </c>
      <c r="EA7" s="173">
        <v>110095</v>
      </c>
      <c r="EB7" s="173">
        <v>518</v>
      </c>
      <c r="EC7" s="173">
        <v>2216</v>
      </c>
      <c r="ED7" s="173">
        <v>0</v>
      </c>
      <c r="EE7" s="173">
        <v>2</v>
      </c>
      <c r="EF7" s="173">
        <v>262</v>
      </c>
      <c r="EG7" s="173">
        <v>671</v>
      </c>
      <c r="EH7" s="173">
        <v>16899</v>
      </c>
      <c r="EI7" s="173">
        <v>260</v>
      </c>
      <c r="EJ7" s="173">
        <v>83</v>
      </c>
      <c r="EK7" s="173">
        <v>64</v>
      </c>
      <c r="EL7" s="173">
        <v>0</v>
      </c>
      <c r="EM7" s="173">
        <v>73</v>
      </c>
      <c r="EN7" s="173">
        <v>132</v>
      </c>
      <c r="EO7" s="173">
        <v>0</v>
      </c>
      <c r="EP7" s="173">
        <v>62</v>
      </c>
      <c r="EQ7" s="173">
        <v>0</v>
      </c>
      <c r="ER7" s="173">
        <v>21</v>
      </c>
      <c r="ES7" s="173">
        <v>18529</v>
      </c>
      <c r="ET7" s="173">
        <v>104</v>
      </c>
      <c r="EU7" s="173">
        <v>6</v>
      </c>
      <c r="EV7" s="173">
        <v>18</v>
      </c>
      <c r="EW7" s="173">
        <v>0</v>
      </c>
      <c r="EX7" s="173">
        <v>0</v>
      </c>
      <c r="EY7" s="173">
        <v>1199</v>
      </c>
      <c r="EZ7" s="173">
        <v>13</v>
      </c>
      <c r="FA7" s="173">
        <v>748</v>
      </c>
      <c r="FB7" s="173">
        <v>14249</v>
      </c>
      <c r="FC7" s="173">
        <v>161</v>
      </c>
      <c r="FD7" s="173">
        <v>846</v>
      </c>
      <c r="FE7" s="173">
        <v>301</v>
      </c>
      <c r="FF7" s="173">
        <v>668</v>
      </c>
      <c r="FG7" s="173">
        <v>0</v>
      </c>
      <c r="FH7" s="173">
        <v>0</v>
      </c>
      <c r="FI7" s="173">
        <v>16</v>
      </c>
      <c r="FJ7" s="173">
        <v>156</v>
      </c>
      <c r="FK7" s="173">
        <v>207275</v>
      </c>
    </row>
    <row r="8" spans="1:210" x14ac:dyDescent="0.35">
      <c r="A8" s="466" t="s">
        <v>393</v>
      </c>
      <c r="B8" s="170"/>
      <c r="C8" s="170"/>
      <c r="D8" s="170"/>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57"/>
      <c r="BE8" s="158" t="s">
        <v>393</v>
      </c>
      <c r="BF8" s="171" t="s">
        <v>394</v>
      </c>
      <c r="BG8" s="171" t="s">
        <v>394</v>
      </c>
      <c r="BH8" s="171" t="s">
        <v>394</v>
      </c>
      <c r="BI8" s="171" t="s">
        <v>394</v>
      </c>
      <c r="BJ8" s="171" t="s">
        <v>394</v>
      </c>
      <c r="BK8" s="171" t="s">
        <v>394</v>
      </c>
      <c r="BL8" s="171" t="s">
        <v>394</v>
      </c>
      <c r="BM8" s="171" t="s">
        <v>394</v>
      </c>
      <c r="BN8" s="171" t="s">
        <v>394</v>
      </c>
      <c r="BO8" s="171" t="s">
        <v>394</v>
      </c>
      <c r="BP8" s="171" t="s">
        <v>394</v>
      </c>
      <c r="BQ8" s="171" t="s">
        <v>394</v>
      </c>
      <c r="BR8" s="171" t="s">
        <v>394</v>
      </c>
      <c r="BS8" s="171" t="s">
        <v>394</v>
      </c>
      <c r="BT8" s="171" t="s">
        <v>394</v>
      </c>
      <c r="BU8" s="171" t="s">
        <v>394</v>
      </c>
      <c r="BV8" s="171" t="s">
        <v>394</v>
      </c>
      <c r="BW8" s="171" t="s">
        <v>394</v>
      </c>
      <c r="BX8" s="171" t="s">
        <v>394</v>
      </c>
      <c r="BY8" s="171" t="s">
        <v>394</v>
      </c>
      <c r="BZ8" s="171" t="s">
        <v>394</v>
      </c>
      <c r="CA8" s="171" t="s">
        <v>394</v>
      </c>
      <c r="CB8" s="171" t="s">
        <v>394</v>
      </c>
      <c r="CC8" s="171" t="s">
        <v>394</v>
      </c>
      <c r="CD8" s="171" t="s">
        <v>394</v>
      </c>
      <c r="CE8" s="171" t="s">
        <v>394</v>
      </c>
      <c r="CF8" s="171" t="s">
        <v>394</v>
      </c>
      <c r="CG8" s="171" t="s">
        <v>394</v>
      </c>
      <c r="CH8" s="171" t="s">
        <v>394</v>
      </c>
      <c r="CI8" s="171" t="s">
        <v>394</v>
      </c>
      <c r="CJ8" s="171" t="s">
        <v>394</v>
      </c>
      <c r="CK8" s="171" t="s">
        <v>394</v>
      </c>
      <c r="CL8" s="171" t="s">
        <v>394</v>
      </c>
      <c r="CM8" s="171" t="s">
        <v>394</v>
      </c>
      <c r="CN8" s="171" t="s">
        <v>394</v>
      </c>
      <c r="CO8" s="171" t="s">
        <v>394</v>
      </c>
      <c r="CP8" s="171" t="s">
        <v>394</v>
      </c>
      <c r="CQ8" s="171" t="s">
        <v>394</v>
      </c>
      <c r="CR8" s="171" t="s">
        <v>394</v>
      </c>
      <c r="CS8" s="171" t="s">
        <v>394</v>
      </c>
      <c r="CT8" s="171" t="s">
        <v>394</v>
      </c>
      <c r="CU8" s="171" t="s">
        <v>394</v>
      </c>
      <c r="CV8" s="171" t="s">
        <v>394</v>
      </c>
      <c r="CW8" s="171" t="s">
        <v>394</v>
      </c>
      <c r="CX8" s="171" t="s">
        <v>394</v>
      </c>
      <c r="CY8" s="171" t="s">
        <v>394</v>
      </c>
      <c r="CZ8" s="171" t="s">
        <v>394</v>
      </c>
      <c r="DA8" s="171" t="s">
        <v>394</v>
      </c>
      <c r="DB8" s="171" t="s">
        <v>394</v>
      </c>
      <c r="DC8" s="171" t="s">
        <v>394</v>
      </c>
      <c r="DD8" s="171" t="s">
        <v>394</v>
      </c>
      <c r="DE8" s="171" t="s">
        <v>394</v>
      </c>
      <c r="DF8" s="171" t="s">
        <v>394</v>
      </c>
      <c r="DG8" s="171" t="s">
        <v>394</v>
      </c>
      <c r="DH8" s="174"/>
      <c r="DI8" s="172" t="s">
        <v>393</v>
      </c>
      <c r="DJ8" s="173" t="s">
        <v>394</v>
      </c>
      <c r="DK8" s="173" t="s">
        <v>394</v>
      </c>
      <c r="DL8" s="173" t="s">
        <v>394</v>
      </c>
      <c r="DM8" s="173" t="s">
        <v>394</v>
      </c>
      <c r="DN8" s="173" t="s">
        <v>394</v>
      </c>
      <c r="DO8" s="173" t="s">
        <v>394</v>
      </c>
      <c r="DP8" s="173" t="s">
        <v>394</v>
      </c>
      <c r="DQ8" s="173" t="s">
        <v>394</v>
      </c>
      <c r="DR8" s="173" t="s">
        <v>394</v>
      </c>
      <c r="DS8" s="173" t="s">
        <v>394</v>
      </c>
      <c r="DT8" s="173" t="s">
        <v>394</v>
      </c>
      <c r="DU8" s="173" t="s">
        <v>394</v>
      </c>
      <c r="DV8" s="173" t="s">
        <v>394</v>
      </c>
      <c r="DW8" s="173" t="s">
        <v>394</v>
      </c>
      <c r="DX8" s="173" t="s">
        <v>394</v>
      </c>
      <c r="DY8" s="173" t="s">
        <v>394</v>
      </c>
      <c r="DZ8" s="173" t="s">
        <v>394</v>
      </c>
      <c r="EA8" s="173" t="s">
        <v>394</v>
      </c>
      <c r="EB8" s="173" t="s">
        <v>394</v>
      </c>
      <c r="EC8" s="173" t="s">
        <v>394</v>
      </c>
      <c r="ED8" s="173" t="s">
        <v>394</v>
      </c>
      <c r="EE8" s="173" t="s">
        <v>394</v>
      </c>
      <c r="EF8" s="173" t="s">
        <v>394</v>
      </c>
      <c r="EG8" s="173" t="s">
        <v>394</v>
      </c>
      <c r="EH8" s="173" t="s">
        <v>394</v>
      </c>
      <c r="EI8" s="173" t="s">
        <v>394</v>
      </c>
      <c r="EJ8" s="173" t="s">
        <v>394</v>
      </c>
      <c r="EK8" s="173" t="s">
        <v>394</v>
      </c>
      <c r="EL8" s="173" t="s">
        <v>394</v>
      </c>
      <c r="EM8" s="173" t="s">
        <v>394</v>
      </c>
      <c r="EN8" s="173" t="s">
        <v>394</v>
      </c>
      <c r="EO8" s="173" t="s">
        <v>394</v>
      </c>
      <c r="EP8" s="173" t="s">
        <v>394</v>
      </c>
      <c r="EQ8" s="173" t="s">
        <v>394</v>
      </c>
      <c r="ER8" s="173" t="s">
        <v>394</v>
      </c>
      <c r="ES8" s="173" t="s">
        <v>394</v>
      </c>
      <c r="ET8" s="173" t="s">
        <v>394</v>
      </c>
      <c r="EU8" s="173" t="s">
        <v>394</v>
      </c>
      <c r="EV8" s="173" t="s">
        <v>394</v>
      </c>
      <c r="EW8" s="173" t="s">
        <v>394</v>
      </c>
      <c r="EX8" s="173" t="s">
        <v>394</v>
      </c>
      <c r="EY8" s="173" t="s">
        <v>394</v>
      </c>
      <c r="EZ8" s="173" t="s">
        <v>394</v>
      </c>
      <c r="FA8" s="173" t="s">
        <v>394</v>
      </c>
      <c r="FB8" s="173" t="s">
        <v>394</v>
      </c>
      <c r="FC8" s="173" t="s">
        <v>394</v>
      </c>
      <c r="FD8" s="173" t="s">
        <v>394</v>
      </c>
      <c r="FE8" s="173" t="s">
        <v>394</v>
      </c>
      <c r="FF8" s="173" t="s">
        <v>394</v>
      </c>
      <c r="FG8" s="173" t="s">
        <v>394</v>
      </c>
      <c r="FH8" s="173" t="s">
        <v>394</v>
      </c>
      <c r="FI8" s="173" t="s">
        <v>394</v>
      </c>
      <c r="FJ8" s="173" t="s">
        <v>394</v>
      </c>
      <c r="FK8" s="173" t="s">
        <v>394</v>
      </c>
    </row>
    <row r="9" spans="1:210" x14ac:dyDescent="0.35">
      <c r="A9" s="466" t="s">
        <v>395</v>
      </c>
      <c r="B9" s="170">
        <f t="shared" ref="B9:Q23" si="4">BF9+DJ9</f>
        <v>73988</v>
      </c>
      <c r="C9" s="170">
        <f t="shared" si="4"/>
        <v>0</v>
      </c>
      <c r="D9" s="170">
        <f t="shared" si="4"/>
        <v>17671</v>
      </c>
      <c r="E9" s="170">
        <f t="shared" si="4"/>
        <v>284</v>
      </c>
      <c r="F9" s="170">
        <f t="shared" si="4"/>
        <v>264</v>
      </c>
      <c r="G9" s="170">
        <f t="shared" si="4"/>
        <v>0</v>
      </c>
      <c r="H9" s="170">
        <f t="shared" si="4"/>
        <v>17</v>
      </c>
      <c r="I9" s="170">
        <f t="shared" si="4"/>
        <v>1</v>
      </c>
      <c r="J9" s="170">
        <f t="shared" si="4"/>
        <v>1</v>
      </c>
      <c r="K9" s="170">
        <f t="shared" si="4"/>
        <v>65</v>
      </c>
      <c r="L9" s="170">
        <f t="shared" si="4"/>
        <v>96</v>
      </c>
      <c r="M9" s="170">
        <f t="shared" si="4"/>
        <v>36</v>
      </c>
      <c r="N9" s="170">
        <f t="shared" si="4"/>
        <v>1</v>
      </c>
      <c r="O9" s="170">
        <f t="shared" si="4"/>
        <v>9</v>
      </c>
      <c r="P9" s="170">
        <f t="shared" si="4"/>
        <v>507</v>
      </c>
      <c r="Q9" s="170">
        <f t="shared" si="4"/>
        <v>3</v>
      </c>
      <c r="R9" s="170">
        <f t="shared" ref="R9:AG23" si="5">BV9+DZ9</f>
        <v>3</v>
      </c>
      <c r="S9" s="170">
        <f t="shared" si="5"/>
        <v>54651</v>
      </c>
      <c r="T9" s="170">
        <f t="shared" si="5"/>
        <v>0</v>
      </c>
      <c r="U9" s="170">
        <f t="shared" si="5"/>
        <v>379</v>
      </c>
      <c r="V9" s="170">
        <f t="shared" si="5"/>
        <v>43</v>
      </c>
      <c r="W9" s="170">
        <f t="shared" si="5"/>
        <v>127</v>
      </c>
      <c r="X9" s="170">
        <f t="shared" si="5"/>
        <v>76873</v>
      </c>
      <c r="Y9" s="170">
        <f t="shared" si="5"/>
        <v>1</v>
      </c>
      <c r="Z9" s="170">
        <f t="shared" si="5"/>
        <v>7</v>
      </c>
      <c r="AA9" s="170">
        <f t="shared" si="5"/>
        <v>-1</v>
      </c>
      <c r="AB9" s="170">
        <f t="shared" si="5"/>
        <v>0</v>
      </c>
      <c r="AC9" s="170">
        <f t="shared" si="5"/>
        <v>1</v>
      </c>
      <c r="AD9" s="170">
        <f t="shared" si="5"/>
        <v>0</v>
      </c>
      <c r="AE9" s="170">
        <f t="shared" si="5"/>
        <v>4</v>
      </c>
      <c r="AF9" s="170">
        <f t="shared" si="5"/>
        <v>1</v>
      </c>
      <c r="AG9" s="170">
        <f t="shared" si="5"/>
        <v>0</v>
      </c>
      <c r="AH9" s="170">
        <f t="shared" ref="AH9:AW23" si="6">CL9+EP9</f>
        <v>0</v>
      </c>
      <c r="AI9" s="170">
        <f t="shared" si="6"/>
        <v>0</v>
      </c>
      <c r="AJ9" s="170">
        <f t="shared" si="6"/>
        <v>2</v>
      </c>
      <c r="AK9" s="170">
        <f t="shared" si="6"/>
        <v>77058</v>
      </c>
      <c r="AL9" s="170">
        <f t="shared" si="6"/>
        <v>0</v>
      </c>
      <c r="AM9" s="170">
        <f t="shared" si="6"/>
        <v>0</v>
      </c>
      <c r="AN9" s="170">
        <f t="shared" si="6"/>
        <v>0</v>
      </c>
      <c r="AO9" s="170">
        <f t="shared" si="6"/>
        <v>0</v>
      </c>
      <c r="AP9" s="170">
        <f t="shared" si="6"/>
        <v>0</v>
      </c>
      <c r="AQ9" s="170">
        <f t="shared" si="6"/>
        <v>0</v>
      </c>
      <c r="AR9" s="170">
        <f t="shared" si="6"/>
        <v>0</v>
      </c>
      <c r="AS9" s="170">
        <f t="shared" si="6"/>
        <v>0</v>
      </c>
      <c r="AT9" s="170">
        <f t="shared" si="6"/>
        <v>0</v>
      </c>
      <c r="AU9" s="170">
        <f t="shared" si="6"/>
        <v>0</v>
      </c>
      <c r="AV9" s="170">
        <f t="shared" si="6"/>
        <v>0</v>
      </c>
      <c r="AW9" s="170">
        <f t="shared" si="6"/>
        <v>0</v>
      </c>
      <c r="AX9" s="170">
        <f t="shared" ref="AX9:BC23" si="7">DB9+FF9</f>
        <v>0</v>
      </c>
      <c r="AY9" s="170">
        <f t="shared" si="7"/>
        <v>0</v>
      </c>
      <c r="AZ9" s="170">
        <f t="shared" si="7"/>
        <v>0</v>
      </c>
      <c r="BA9" s="170">
        <f t="shared" si="7"/>
        <v>0</v>
      </c>
      <c r="BB9" s="170">
        <f t="shared" si="7"/>
        <v>157</v>
      </c>
      <c r="BC9" s="170">
        <f t="shared" si="7"/>
        <v>151203</v>
      </c>
      <c r="BD9" s="157"/>
      <c r="BE9" s="158" t="s">
        <v>395</v>
      </c>
      <c r="BF9" s="171">
        <v>15706</v>
      </c>
      <c r="BG9" s="171">
        <v>0</v>
      </c>
      <c r="BH9" s="171">
        <v>13485</v>
      </c>
      <c r="BI9" s="171">
        <v>195</v>
      </c>
      <c r="BJ9" s="171">
        <v>247</v>
      </c>
      <c r="BK9" s="171">
        <v>0</v>
      </c>
      <c r="BL9" s="171">
        <v>9</v>
      </c>
      <c r="BM9" s="171">
        <v>1</v>
      </c>
      <c r="BN9" s="171">
        <v>0</v>
      </c>
      <c r="BO9" s="171">
        <v>64</v>
      </c>
      <c r="BP9" s="171">
        <v>76</v>
      </c>
      <c r="BQ9" s="171">
        <v>33</v>
      </c>
      <c r="BR9" s="171">
        <v>1</v>
      </c>
      <c r="BS9" s="171">
        <v>9</v>
      </c>
      <c r="BT9" s="171">
        <v>471</v>
      </c>
      <c r="BU9" s="171">
        <v>3</v>
      </c>
      <c r="BV9" s="171">
        <v>3</v>
      </c>
      <c r="BW9" s="171">
        <v>730</v>
      </c>
      <c r="BX9" s="171">
        <v>0</v>
      </c>
      <c r="BY9" s="171">
        <v>379</v>
      </c>
      <c r="BZ9" s="171">
        <v>43</v>
      </c>
      <c r="CA9" s="171">
        <v>127</v>
      </c>
      <c r="CB9" s="171">
        <v>76873</v>
      </c>
      <c r="CC9" s="171">
        <v>1</v>
      </c>
      <c r="CD9" s="171">
        <v>3</v>
      </c>
      <c r="CE9" s="171">
        <v>-1</v>
      </c>
      <c r="CF9" s="171">
        <v>0</v>
      </c>
      <c r="CG9" s="171">
        <v>1</v>
      </c>
      <c r="CH9" s="171">
        <v>0</v>
      </c>
      <c r="CI9" s="171">
        <v>4</v>
      </c>
      <c r="CJ9" s="171">
        <v>1</v>
      </c>
      <c r="CK9" s="171">
        <v>0</v>
      </c>
      <c r="CL9" s="171">
        <v>0</v>
      </c>
      <c r="CM9" s="171">
        <v>0</v>
      </c>
      <c r="CN9" s="171">
        <v>2</v>
      </c>
      <c r="CO9" s="171">
        <v>77054</v>
      </c>
      <c r="CP9" s="171">
        <v>0</v>
      </c>
      <c r="CQ9" s="171">
        <v>0</v>
      </c>
      <c r="CR9" s="171">
        <v>0</v>
      </c>
      <c r="CS9" s="171">
        <v>0</v>
      </c>
      <c r="CT9" s="171">
        <v>0</v>
      </c>
      <c r="CU9" s="171">
        <v>0</v>
      </c>
      <c r="CV9" s="171">
        <v>0</v>
      </c>
      <c r="CW9" s="171">
        <v>0</v>
      </c>
      <c r="CX9" s="171">
        <v>0</v>
      </c>
      <c r="CY9" s="171">
        <v>0</v>
      </c>
      <c r="CZ9" s="171">
        <v>0</v>
      </c>
      <c r="DA9" s="171">
        <v>0</v>
      </c>
      <c r="DB9" s="171">
        <v>0</v>
      </c>
      <c r="DC9" s="171">
        <v>0</v>
      </c>
      <c r="DD9" s="171">
        <v>0</v>
      </c>
      <c r="DE9" s="171">
        <v>0</v>
      </c>
      <c r="DF9" s="171">
        <v>157</v>
      </c>
      <c r="DG9" s="171">
        <v>92917</v>
      </c>
      <c r="DH9" s="171"/>
      <c r="DI9" s="172" t="s">
        <v>395</v>
      </c>
      <c r="DJ9" s="173">
        <v>58282</v>
      </c>
      <c r="DK9" s="173">
        <v>0</v>
      </c>
      <c r="DL9" s="173">
        <v>4186</v>
      </c>
      <c r="DM9" s="173">
        <v>89</v>
      </c>
      <c r="DN9" s="173">
        <v>17</v>
      </c>
      <c r="DO9" s="173">
        <v>0</v>
      </c>
      <c r="DP9" s="173">
        <v>8</v>
      </c>
      <c r="DQ9" s="173">
        <v>0</v>
      </c>
      <c r="DR9" s="173">
        <v>1</v>
      </c>
      <c r="DS9" s="173">
        <v>1</v>
      </c>
      <c r="DT9" s="173">
        <v>20</v>
      </c>
      <c r="DU9" s="173">
        <v>3</v>
      </c>
      <c r="DV9" s="173">
        <v>0</v>
      </c>
      <c r="DW9" s="173">
        <v>0</v>
      </c>
      <c r="DX9" s="173">
        <v>36</v>
      </c>
      <c r="DY9" s="173">
        <v>0</v>
      </c>
      <c r="DZ9" s="173">
        <v>0</v>
      </c>
      <c r="EA9" s="173">
        <v>53921</v>
      </c>
      <c r="EB9" s="173">
        <v>0</v>
      </c>
      <c r="EC9" s="173">
        <v>0</v>
      </c>
      <c r="ED9" s="173">
        <v>0</v>
      </c>
      <c r="EE9" s="173">
        <v>0</v>
      </c>
      <c r="EF9" s="173">
        <v>0</v>
      </c>
      <c r="EG9" s="173">
        <v>0</v>
      </c>
      <c r="EH9" s="173">
        <v>4</v>
      </c>
      <c r="EI9" s="173">
        <v>0</v>
      </c>
      <c r="EJ9" s="173">
        <v>0</v>
      </c>
      <c r="EK9" s="173">
        <v>0</v>
      </c>
      <c r="EL9" s="173">
        <v>0</v>
      </c>
      <c r="EM9" s="173">
        <v>0</v>
      </c>
      <c r="EN9" s="173">
        <v>0</v>
      </c>
      <c r="EO9" s="173">
        <v>0</v>
      </c>
      <c r="EP9" s="173">
        <v>0</v>
      </c>
      <c r="EQ9" s="173">
        <v>0</v>
      </c>
      <c r="ER9" s="173">
        <v>0</v>
      </c>
      <c r="ES9" s="173">
        <v>4</v>
      </c>
      <c r="ET9" s="173">
        <v>0</v>
      </c>
      <c r="EU9" s="173">
        <v>0</v>
      </c>
      <c r="EV9" s="173">
        <v>0</v>
      </c>
      <c r="EW9" s="173">
        <v>0</v>
      </c>
      <c r="EX9" s="173">
        <v>0</v>
      </c>
      <c r="EY9" s="173">
        <v>0</v>
      </c>
      <c r="EZ9" s="173">
        <v>0</v>
      </c>
      <c r="FA9" s="173">
        <v>0</v>
      </c>
      <c r="FB9" s="173">
        <v>0</v>
      </c>
      <c r="FC9" s="173">
        <v>0</v>
      </c>
      <c r="FD9" s="173">
        <v>0</v>
      </c>
      <c r="FE9" s="173">
        <v>0</v>
      </c>
      <c r="FF9" s="173">
        <v>0</v>
      </c>
      <c r="FG9" s="173">
        <v>0</v>
      </c>
      <c r="FH9" s="173">
        <v>0</v>
      </c>
      <c r="FI9" s="173">
        <v>0</v>
      </c>
      <c r="FJ9" s="173">
        <v>0</v>
      </c>
      <c r="FK9" s="173">
        <v>58286</v>
      </c>
    </row>
    <row r="10" spans="1:210" x14ac:dyDescent="0.35">
      <c r="A10" s="466" t="s">
        <v>396</v>
      </c>
      <c r="B10" s="170">
        <f t="shared" si="4"/>
        <v>552998</v>
      </c>
      <c r="C10" s="170">
        <f t="shared" si="4"/>
        <v>0</v>
      </c>
      <c r="D10" s="170">
        <f t="shared" si="4"/>
        <v>26649</v>
      </c>
      <c r="E10" s="170">
        <f t="shared" si="4"/>
        <v>8821</v>
      </c>
      <c r="F10" s="170">
        <f t="shared" si="4"/>
        <v>9924</v>
      </c>
      <c r="G10" s="170">
        <f t="shared" si="4"/>
        <v>11342</v>
      </c>
      <c r="H10" s="170">
        <f t="shared" si="4"/>
        <v>69900</v>
      </c>
      <c r="I10" s="170">
        <f t="shared" si="4"/>
        <v>10289</v>
      </c>
      <c r="J10" s="170">
        <f t="shared" si="4"/>
        <v>3902</v>
      </c>
      <c r="K10" s="170">
        <f t="shared" si="4"/>
        <v>38492</v>
      </c>
      <c r="L10" s="170">
        <f t="shared" si="4"/>
        <v>31552</v>
      </c>
      <c r="M10" s="170">
        <f t="shared" si="4"/>
        <v>31187</v>
      </c>
      <c r="N10" s="170">
        <f t="shared" si="4"/>
        <v>2573</v>
      </c>
      <c r="O10" s="170">
        <f t="shared" si="4"/>
        <v>3057</v>
      </c>
      <c r="P10" s="170">
        <f t="shared" si="4"/>
        <v>95150</v>
      </c>
      <c r="Q10" s="170">
        <f t="shared" si="4"/>
        <v>19262</v>
      </c>
      <c r="R10" s="170">
        <f t="shared" si="5"/>
        <v>51783</v>
      </c>
      <c r="S10" s="170">
        <f t="shared" si="5"/>
        <v>123848</v>
      </c>
      <c r="T10" s="170">
        <f t="shared" si="5"/>
        <v>0</v>
      </c>
      <c r="U10" s="170">
        <f t="shared" si="5"/>
        <v>15267</v>
      </c>
      <c r="V10" s="170">
        <f t="shared" si="5"/>
        <v>14269</v>
      </c>
      <c r="W10" s="170">
        <f t="shared" si="5"/>
        <v>2415</v>
      </c>
      <c r="X10" s="170">
        <f t="shared" si="5"/>
        <v>142967</v>
      </c>
      <c r="Y10" s="170">
        <f t="shared" si="5"/>
        <v>1009</v>
      </c>
      <c r="Z10" s="170">
        <f t="shared" si="5"/>
        <v>544</v>
      </c>
      <c r="AA10" s="170">
        <f t="shared" si="5"/>
        <v>5335</v>
      </c>
      <c r="AB10" s="170">
        <f t="shared" si="5"/>
        <v>2342</v>
      </c>
      <c r="AC10" s="170">
        <f t="shared" si="5"/>
        <v>241</v>
      </c>
      <c r="AD10" s="170">
        <f t="shared" si="5"/>
        <v>1348</v>
      </c>
      <c r="AE10" s="170">
        <f t="shared" si="5"/>
        <v>513</v>
      </c>
      <c r="AF10" s="170">
        <f t="shared" si="5"/>
        <v>247</v>
      </c>
      <c r="AG10" s="170">
        <f t="shared" si="5"/>
        <v>1</v>
      </c>
      <c r="AH10" s="170">
        <f t="shared" si="6"/>
        <v>0</v>
      </c>
      <c r="AI10" s="170">
        <f t="shared" si="6"/>
        <v>1220</v>
      </c>
      <c r="AJ10" s="170">
        <f t="shared" si="6"/>
        <v>269</v>
      </c>
      <c r="AK10" s="170">
        <f t="shared" si="6"/>
        <v>172720</v>
      </c>
      <c r="AL10" s="170">
        <f t="shared" si="6"/>
        <v>0</v>
      </c>
      <c r="AM10" s="170">
        <f t="shared" si="6"/>
        <v>0</v>
      </c>
      <c r="AN10" s="170">
        <f t="shared" si="6"/>
        <v>0</v>
      </c>
      <c r="AO10" s="170">
        <f t="shared" si="6"/>
        <v>0</v>
      </c>
      <c r="AP10" s="170">
        <f t="shared" si="6"/>
        <v>0</v>
      </c>
      <c r="AQ10" s="170">
        <f t="shared" si="6"/>
        <v>0</v>
      </c>
      <c r="AR10" s="170">
        <f t="shared" si="6"/>
        <v>308</v>
      </c>
      <c r="AS10" s="170">
        <f t="shared" si="6"/>
        <v>0</v>
      </c>
      <c r="AT10" s="170">
        <f t="shared" si="6"/>
        <v>0</v>
      </c>
      <c r="AU10" s="170">
        <f t="shared" si="6"/>
        <v>0</v>
      </c>
      <c r="AV10" s="170">
        <f t="shared" si="6"/>
        <v>0</v>
      </c>
      <c r="AW10" s="170">
        <f t="shared" si="6"/>
        <v>0</v>
      </c>
      <c r="AX10" s="170">
        <f t="shared" si="7"/>
        <v>0</v>
      </c>
      <c r="AY10" s="170">
        <f t="shared" si="7"/>
        <v>0</v>
      </c>
      <c r="AZ10" s="170">
        <f t="shared" si="7"/>
        <v>0</v>
      </c>
      <c r="BA10" s="170">
        <f t="shared" si="7"/>
        <v>0</v>
      </c>
      <c r="BB10" s="170">
        <f t="shared" si="7"/>
        <v>1003</v>
      </c>
      <c r="BC10" s="170">
        <f t="shared" si="7"/>
        <v>727029</v>
      </c>
      <c r="BD10" s="157"/>
      <c r="BE10" s="158" t="s">
        <v>396</v>
      </c>
      <c r="BF10" s="171">
        <v>474491</v>
      </c>
      <c r="BG10" s="171">
        <v>0</v>
      </c>
      <c r="BH10" s="171">
        <v>23734</v>
      </c>
      <c r="BI10" s="171">
        <v>7361</v>
      </c>
      <c r="BJ10" s="171">
        <v>9226</v>
      </c>
      <c r="BK10" s="171">
        <v>11211</v>
      </c>
      <c r="BL10" s="171">
        <v>63579</v>
      </c>
      <c r="BM10" s="171">
        <v>9782</v>
      </c>
      <c r="BN10" s="171">
        <v>3759</v>
      </c>
      <c r="BO10" s="171">
        <v>33662</v>
      </c>
      <c r="BP10" s="171">
        <v>25792</v>
      </c>
      <c r="BQ10" s="171">
        <v>30455</v>
      </c>
      <c r="BR10" s="171">
        <v>2286</v>
      </c>
      <c r="BS10" s="171">
        <v>2859</v>
      </c>
      <c r="BT10" s="171">
        <v>90004</v>
      </c>
      <c r="BU10" s="171">
        <v>18402</v>
      </c>
      <c r="BV10" s="171">
        <v>49628</v>
      </c>
      <c r="BW10" s="171">
        <v>78231</v>
      </c>
      <c r="BX10" s="171">
        <v>0</v>
      </c>
      <c r="BY10" s="171">
        <v>14520</v>
      </c>
      <c r="BZ10" s="171">
        <v>14269</v>
      </c>
      <c r="CA10" s="171">
        <v>2415</v>
      </c>
      <c r="CB10" s="171">
        <v>142967</v>
      </c>
      <c r="CC10" s="171">
        <v>1009</v>
      </c>
      <c r="CD10" s="171">
        <v>209</v>
      </c>
      <c r="CE10" s="171">
        <v>5335</v>
      </c>
      <c r="CF10" s="171">
        <v>2342</v>
      </c>
      <c r="CG10" s="171">
        <v>241</v>
      </c>
      <c r="CH10" s="171">
        <v>1348</v>
      </c>
      <c r="CI10" s="171">
        <v>513</v>
      </c>
      <c r="CJ10" s="171">
        <v>247</v>
      </c>
      <c r="CK10" s="171">
        <v>1</v>
      </c>
      <c r="CL10" s="171">
        <v>0</v>
      </c>
      <c r="CM10" s="171">
        <v>1220</v>
      </c>
      <c r="CN10" s="171">
        <v>269</v>
      </c>
      <c r="CO10" s="171">
        <v>172385</v>
      </c>
      <c r="CP10" s="171">
        <v>0</v>
      </c>
      <c r="CQ10" s="171">
        <v>0</v>
      </c>
      <c r="CR10" s="171">
        <v>0</v>
      </c>
      <c r="CS10" s="171">
        <v>0</v>
      </c>
      <c r="CT10" s="171">
        <v>0</v>
      </c>
      <c r="CU10" s="171">
        <v>0</v>
      </c>
      <c r="CV10" s="171">
        <v>308</v>
      </c>
      <c r="CW10" s="171">
        <v>0</v>
      </c>
      <c r="CX10" s="171">
        <v>0</v>
      </c>
      <c r="CY10" s="171">
        <v>0</v>
      </c>
      <c r="CZ10" s="171">
        <v>0</v>
      </c>
      <c r="DA10" s="171">
        <v>0</v>
      </c>
      <c r="DB10" s="171">
        <v>0</v>
      </c>
      <c r="DC10" s="171">
        <v>0</v>
      </c>
      <c r="DD10" s="171">
        <v>0</v>
      </c>
      <c r="DE10" s="171">
        <v>0</v>
      </c>
      <c r="DF10" s="171">
        <v>1003</v>
      </c>
      <c r="DG10" s="171">
        <v>648187</v>
      </c>
      <c r="DH10" s="171"/>
      <c r="DI10" s="172" t="s">
        <v>396</v>
      </c>
      <c r="DJ10" s="173">
        <v>78507</v>
      </c>
      <c r="DK10" s="173">
        <v>0</v>
      </c>
      <c r="DL10" s="173">
        <v>2915</v>
      </c>
      <c r="DM10" s="173">
        <v>1460</v>
      </c>
      <c r="DN10" s="173">
        <v>698</v>
      </c>
      <c r="DO10" s="173">
        <v>131</v>
      </c>
      <c r="DP10" s="173">
        <v>6321</v>
      </c>
      <c r="DQ10" s="173">
        <v>507</v>
      </c>
      <c r="DR10" s="173">
        <v>143</v>
      </c>
      <c r="DS10" s="173">
        <v>4830</v>
      </c>
      <c r="DT10" s="173">
        <v>5760</v>
      </c>
      <c r="DU10" s="173">
        <v>732</v>
      </c>
      <c r="DV10" s="173">
        <v>287</v>
      </c>
      <c r="DW10" s="173">
        <v>198</v>
      </c>
      <c r="DX10" s="173">
        <v>5146</v>
      </c>
      <c r="DY10" s="173">
        <v>860</v>
      </c>
      <c r="DZ10" s="173">
        <v>2155</v>
      </c>
      <c r="EA10" s="173">
        <v>45617</v>
      </c>
      <c r="EB10" s="173">
        <v>0</v>
      </c>
      <c r="EC10" s="173">
        <v>747</v>
      </c>
      <c r="ED10" s="173">
        <v>0</v>
      </c>
      <c r="EE10" s="173">
        <v>0</v>
      </c>
      <c r="EF10" s="173">
        <v>0</v>
      </c>
      <c r="EG10" s="173">
        <v>0</v>
      </c>
      <c r="EH10" s="173">
        <v>335</v>
      </c>
      <c r="EI10" s="173">
        <v>0</v>
      </c>
      <c r="EJ10" s="173">
        <v>0</v>
      </c>
      <c r="EK10" s="173">
        <v>0</v>
      </c>
      <c r="EL10" s="173">
        <v>0</v>
      </c>
      <c r="EM10" s="173">
        <v>0</v>
      </c>
      <c r="EN10" s="173">
        <v>0</v>
      </c>
      <c r="EO10" s="173">
        <v>0</v>
      </c>
      <c r="EP10" s="173">
        <v>0</v>
      </c>
      <c r="EQ10" s="173">
        <v>0</v>
      </c>
      <c r="ER10" s="173">
        <v>0</v>
      </c>
      <c r="ES10" s="173">
        <v>335</v>
      </c>
      <c r="ET10" s="173">
        <v>0</v>
      </c>
      <c r="EU10" s="173">
        <v>0</v>
      </c>
      <c r="EV10" s="173">
        <v>0</v>
      </c>
      <c r="EW10" s="173">
        <v>0</v>
      </c>
      <c r="EX10" s="173">
        <v>0</v>
      </c>
      <c r="EY10" s="173">
        <v>0</v>
      </c>
      <c r="EZ10" s="173">
        <v>0</v>
      </c>
      <c r="FA10" s="173">
        <v>0</v>
      </c>
      <c r="FB10" s="173">
        <v>0</v>
      </c>
      <c r="FC10" s="173">
        <v>0</v>
      </c>
      <c r="FD10" s="173">
        <v>0</v>
      </c>
      <c r="FE10" s="173">
        <v>0</v>
      </c>
      <c r="FF10" s="173">
        <v>0</v>
      </c>
      <c r="FG10" s="173">
        <v>0</v>
      </c>
      <c r="FH10" s="173">
        <v>0</v>
      </c>
      <c r="FI10" s="173">
        <v>0</v>
      </c>
      <c r="FJ10" s="173">
        <v>0</v>
      </c>
      <c r="FK10" s="173">
        <v>78842</v>
      </c>
    </row>
    <row r="11" spans="1:210" x14ac:dyDescent="0.35">
      <c r="A11" s="466" t="s">
        <v>397</v>
      </c>
      <c r="B11" s="170">
        <f t="shared" si="4"/>
        <v>12006287</v>
      </c>
      <c r="C11" s="170">
        <f t="shared" si="4"/>
        <v>0</v>
      </c>
      <c r="D11" s="170">
        <f t="shared" si="4"/>
        <v>250627</v>
      </c>
      <c r="E11" s="170">
        <f t="shared" si="4"/>
        <v>86234</v>
      </c>
      <c r="F11" s="170">
        <f t="shared" si="4"/>
        <v>89097</v>
      </c>
      <c r="G11" s="170">
        <f t="shared" si="4"/>
        <v>43256</v>
      </c>
      <c r="H11" s="170">
        <f t="shared" si="4"/>
        <v>586532</v>
      </c>
      <c r="I11" s="170">
        <f t="shared" si="4"/>
        <v>146021</v>
      </c>
      <c r="J11" s="170">
        <f t="shared" si="4"/>
        <v>96587</v>
      </c>
      <c r="K11" s="170">
        <f t="shared" si="4"/>
        <v>388647</v>
      </c>
      <c r="L11" s="170">
        <f t="shared" si="4"/>
        <v>374896</v>
      </c>
      <c r="M11" s="170">
        <f t="shared" si="4"/>
        <v>378864</v>
      </c>
      <c r="N11" s="170">
        <f t="shared" si="4"/>
        <v>54193</v>
      </c>
      <c r="O11" s="170">
        <f t="shared" si="4"/>
        <v>58251</v>
      </c>
      <c r="P11" s="170">
        <f t="shared" si="4"/>
        <v>830135</v>
      </c>
      <c r="Q11" s="170">
        <f t="shared" si="4"/>
        <v>156276</v>
      </c>
      <c r="R11" s="170">
        <f t="shared" si="5"/>
        <v>293396</v>
      </c>
      <c r="S11" s="170">
        <f t="shared" si="5"/>
        <v>8020557</v>
      </c>
      <c r="T11" s="170">
        <f t="shared" si="5"/>
        <v>0</v>
      </c>
      <c r="U11" s="170">
        <f t="shared" si="5"/>
        <v>152718</v>
      </c>
      <c r="V11" s="170">
        <f t="shared" si="5"/>
        <v>369</v>
      </c>
      <c r="W11" s="170">
        <f t="shared" si="5"/>
        <v>25</v>
      </c>
      <c r="X11" s="170">
        <f t="shared" si="5"/>
        <v>4077</v>
      </c>
      <c r="Y11" s="170">
        <f t="shared" si="5"/>
        <v>2072</v>
      </c>
      <c r="Z11" s="170">
        <f t="shared" si="5"/>
        <v>463</v>
      </c>
      <c r="AA11" s="170">
        <f t="shared" si="5"/>
        <v>2931</v>
      </c>
      <c r="AB11" s="170">
        <f t="shared" si="5"/>
        <v>828</v>
      </c>
      <c r="AC11" s="170">
        <f t="shared" si="5"/>
        <v>447</v>
      </c>
      <c r="AD11" s="170">
        <f t="shared" si="5"/>
        <v>0</v>
      </c>
      <c r="AE11" s="170">
        <f t="shared" si="5"/>
        <v>485</v>
      </c>
      <c r="AF11" s="170">
        <f t="shared" si="5"/>
        <v>1865</v>
      </c>
      <c r="AG11" s="170">
        <f t="shared" si="5"/>
        <v>0</v>
      </c>
      <c r="AH11" s="170">
        <f t="shared" si="6"/>
        <v>990</v>
      </c>
      <c r="AI11" s="170">
        <f t="shared" si="6"/>
        <v>207</v>
      </c>
      <c r="AJ11" s="170">
        <f t="shared" si="6"/>
        <v>169</v>
      </c>
      <c r="AK11" s="170">
        <f t="shared" si="6"/>
        <v>14928</v>
      </c>
      <c r="AL11" s="170">
        <f t="shared" si="6"/>
        <v>0</v>
      </c>
      <c r="AM11" s="170">
        <f t="shared" si="6"/>
        <v>0</v>
      </c>
      <c r="AN11" s="170">
        <f t="shared" si="6"/>
        <v>0</v>
      </c>
      <c r="AO11" s="170">
        <f t="shared" si="6"/>
        <v>0</v>
      </c>
      <c r="AP11" s="170">
        <f t="shared" si="6"/>
        <v>0</v>
      </c>
      <c r="AQ11" s="170">
        <f t="shared" si="6"/>
        <v>0</v>
      </c>
      <c r="AR11" s="170">
        <f t="shared" si="6"/>
        <v>0</v>
      </c>
      <c r="AS11" s="170">
        <f t="shared" si="6"/>
        <v>0</v>
      </c>
      <c r="AT11" s="170">
        <f t="shared" si="6"/>
        <v>0</v>
      </c>
      <c r="AU11" s="170">
        <f t="shared" si="6"/>
        <v>0</v>
      </c>
      <c r="AV11" s="170">
        <f t="shared" si="6"/>
        <v>0</v>
      </c>
      <c r="AW11" s="170">
        <f t="shared" si="6"/>
        <v>0</v>
      </c>
      <c r="AX11" s="170">
        <f t="shared" si="7"/>
        <v>0</v>
      </c>
      <c r="AY11" s="170">
        <f t="shared" si="7"/>
        <v>0</v>
      </c>
      <c r="AZ11" s="170">
        <f t="shared" si="7"/>
        <v>0</v>
      </c>
      <c r="BA11" s="170">
        <f t="shared" si="7"/>
        <v>0</v>
      </c>
      <c r="BB11" s="170">
        <f t="shared" si="7"/>
        <v>76</v>
      </c>
      <c r="BC11" s="170">
        <f t="shared" si="7"/>
        <v>12021291</v>
      </c>
      <c r="BD11" s="157"/>
      <c r="BE11" s="158" t="s">
        <v>397</v>
      </c>
      <c r="BF11" s="171">
        <v>10733384</v>
      </c>
      <c r="BG11" s="171">
        <v>0</v>
      </c>
      <c r="BH11" s="171">
        <v>247636</v>
      </c>
      <c r="BI11" s="171">
        <v>85609</v>
      </c>
      <c r="BJ11" s="171">
        <v>88681</v>
      </c>
      <c r="BK11" s="171">
        <v>43250</v>
      </c>
      <c r="BL11" s="171">
        <v>585737</v>
      </c>
      <c r="BM11" s="171">
        <v>145923</v>
      </c>
      <c r="BN11" s="171">
        <v>85807</v>
      </c>
      <c r="BO11" s="171">
        <v>362990</v>
      </c>
      <c r="BP11" s="171">
        <v>359150</v>
      </c>
      <c r="BQ11" s="171">
        <v>378851</v>
      </c>
      <c r="BR11" s="171">
        <v>53984</v>
      </c>
      <c r="BS11" s="171">
        <v>57525</v>
      </c>
      <c r="BT11" s="171">
        <v>814192</v>
      </c>
      <c r="BU11" s="171">
        <v>155035</v>
      </c>
      <c r="BV11" s="171">
        <v>292389</v>
      </c>
      <c r="BW11" s="171">
        <v>6824268</v>
      </c>
      <c r="BX11" s="171">
        <v>0</v>
      </c>
      <c r="BY11" s="171">
        <v>152357</v>
      </c>
      <c r="BZ11" s="171">
        <v>369</v>
      </c>
      <c r="CA11" s="171">
        <v>25</v>
      </c>
      <c r="CB11" s="171">
        <v>4077</v>
      </c>
      <c r="CC11" s="171">
        <v>2072</v>
      </c>
      <c r="CD11" s="171">
        <v>341</v>
      </c>
      <c r="CE11" s="171">
        <v>2931</v>
      </c>
      <c r="CF11" s="171">
        <v>828</v>
      </c>
      <c r="CG11" s="171">
        <v>447</v>
      </c>
      <c r="CH11" s="171">
        <v>0</v>
      </c>
      <c r="CI11" s="171">
        <v>485</v>
      </c>
      <c r="CJ11" s="171">
        <v>1865</v>
      </c>
      <c r="CK11" s="171">
        <v>0</v>
      </c>
      <c r="CL11" s="171">
        <v>990</v>
      </c>
      <c r="CM11" s="171">
        <v>207</v>
      </c>
      <c r="CN11" s="171">
        <v>169</v>
      </c>
      <c r="CO11" s="171">
        <v>14806</v>
      </c>
      <c r="CP11" s="171">
        <v>0</v>
      </c>
      <c r="CQ11" s="171">
        <v>0</v>
      </c>
      <c r="CR11" s="171">
        <v>0</v>
      </c>
      <c r="CS11" s="171">
        <v>0</v>
      </c>
      <c r="CT11" s="171">
        <v>0</v>
      </c>
      <c r="CU11" s="171">
        <v>0</v>
      </c>
      <c r="CV11" s="171">
        <v>0</v>
      </c>
      <c r="CW11" s="171">
        <v>0</v>
      </c>
      <c r="CX11" s="171">
        <v>0</v>
      </c>
      <c r="CY11" s="171">
        <v>0</v>
      </c>
      <c r="CZ11" s="171">
        <v>0</v>
      </c>
      <c r="DA11" s="171">
        <v>0</v>
      </c>
      <c r="DB11" s="171">
        <v>0</v>
      </c>
      <c r="DC11" s="171">
        <v>0</v>
      </c>
      <c r="DD11" s="171">
        <v>0</v>
      </c>
      <c r="DE11" s="171">
        <v>0</v>
      </c>
      <c r="DF11" s="171">
        <v>76</v>
      </c>
      <c r="DG11" s="171">
        <v>10748266</v>
      </c>
      <c r="DH11" s="171"/>
      <c r="DI11" s="172" t="s">
        <v>397</v>
      </c>
      <c r="DJ11" s="173">
        <v>1272903</v>
      </c>
      <c r="DK11" s="173">
        <v>0</v>
      </c>
      <c r="DL11" s="173">
        <v>2991</v>
      </c>
      <c r="DM11" s="173">
        <v>625</v>
      </c>
      <c r="DN11" s="173">
        <v>416</v>
      </c>
      <c r="DO11" s="173">
        <v>6</v>
      </c>
      <c r="DP11" s="173">
        <v>795</v>
      </c>
      <c r="DQ11" s="173">
        <v>98</v>
      </c>
      <c r="DR11" s="173">
        <v>10780</v>
      </c>
      <c r="DS11" s="173">
        <v>25657</v>
      </c>
      <c r="DT11" s="173">
        <v>15746</v>
      </c>
      <c r="DU11" s="173">
        <v>13</v>
      </c>
      <c r="DV11" s="173">
        <v>209</v>
      </c>
      <c r="DW11" s="173">
        <v>726</v>
      </c>
      <c r="DX11" s="173">
        <v>15943</v>
      </c>
      <c r="DY11" s="173">
        <v>1241</v>
      </c>
      <c r="DZ11" s="173">
        <v>1007</v>
      </c>
      <c r="EA11" s="173">
        <v>1196289</v>
      </c>
      <c r="EB11" s="173">
        <v>0</v>
      </c>
      <c r="EC11" s="173">
        <v>361</v>
      </c>
      <c r="ED11" s="173">
        <v>0</v>
      </c>
      <c r="EE11" s="173">
        <v>0</v>
      </c>
      <c r="EF11" s="173">
        <v>0</v>
      </c>
      <c r="EG11" s="173">
        <v>0</v>
      </c>
      <c r="EH11" s="173">
        <v>122</v>
      </c>
      <c r="EI11" s="173">
        <v>0</v>
      </c>
      <c r="EJ11" s="173">
        <v>0</v>
      </c>
      <c r="EK11" s="173">
        <v>0</v>
      </c>
      <c r="EL11" s="173">
        <v>0</v>
      </c>
      <c r="EM11" s="173">
        <v>0</v>
      </c>
      <c r="EN11" s="173">
        <v>0</v>
      </c>
      <c r="EO11" s="173">
        <v>0</v>
      </c>
      <c r="EP11" s="173">
        <v>0</v>
      </c>
      <c r="EQ11" s="173">
        <v>0</v>
      </c>
      <c r="ER11" s="173">
        <v>0</v>
      </c>
      <c r="ES11" s="173">
        <v>122</v>
      </c>
      <c r="ET11" s="173">
        <v>0</v>
      </c>
      <c r="EU11" s="173">
        <v>0</v>
      </c>
      <c r="EV11" s="173">
        <v>0</v>
      </c>
      <c r="EW11" s="173">
        <v>0</v>
      </c>
      <c r="EX11" s="173">
        <v>0</v>
      </c>
      <c r="EY11" s="173">
        <v>0</v>
      </c>
      <c r="EZ11" s="173">
        <v>0</v>
      </c>
      <c r="FA11" s="173">
        <v>0</v>
      </c>
      <c r="FB11" s="173">
        <v>0</v>
      </c>
      <c r="FC11" s="173">
        <v>0</v>
      </c>
      <c r="FD11" s="173">
        <v>0</v>
      </c>
      <c r="FE11" s="173">
        <v>0</v>
      </c>
      <c r="FF11" s="173">
        <v>0</v>
      </c>
      <c r="FG11" s="173">
        <v>0</v>
      </c>
      <c r="FH11" s="173">
        <v>0</v>
      </c>
      <c r="FI11" s="173">
        <v>0</v>
      </c>
      <c r="FJ11" s="173">
        <v>0</v>
      </c>
      <c r="FK11" s="173">
        <v>1273025</v>
      </c>
    </row>
    <row r="12" spans="1:210" x14ac:dyDescent="0.35">
      <c r="A12" s="466" t="s">
        <v>398</v>
      </c>
      <c r="B12" s="170">
        <f t="shared" si="4"/>
        <v>3597727</v>
      </c>
      <c r="C12" s="170">
        <f t="shared" si="4"/>
        <v>0</v>
      </c>
      <c r="D12" s="170">
        <f t="shared" si="4"/>
        <v>618206</v>
      </c>
      <c r="E12" s="170">
        <f t="shared" si="4"/>
        <v>100891</v>
      </c>
      <c r="F12" s="170">
        <f t="shared" si="4"/>
        <v>46720</v>
      </c>
      <c r="G12" s="170">
        <f t="shared" si="4"/>
        <v>36834</v>
      </c>
      <c r="H12" s="170">
        <f t="shared" si="4"/>
        <v>771001</v>
      </c>
      <c r="I12" s="170">
        <f t="shared" si="4"/>
        <v>60599</v>
      </c>
      <c r="J12" s="170">
        <f t="shared" si="4"/>
        <v>11347</v>
      </c>
      <c r="K12" s="170">
        <f t="shared" si="4"/>
        <v>435670</v>
      </c>
      <c r="L12" s="170">
        <f t="shared" si="4"/>
        <v>257270</v>
      </c>
      <c r="M12" s="170">
        <f t="shared" si="4"/>
        <v>122170</v>
      </c>
      <c r="N12" s="170">
        <f t="shared" si="4"/>
        <v>23164</v>
      </c>
      <c r="O12" s="170">
        <f t="shared" si="4"/>
        <v>91656</v>
      </c>
      <c r="P12" s="170">
        <f t="shared" si="4"/>
        <v>188417</v>
      </c>
      <c r="Q12" s="170">
        <f t="shared" si="4"/>
        <v>44067</v>
      </c>
      <c r="R12" s="170">
        <f t="shared" si="5"/>
        <v>49942</v>
      </c>
      <c r="S12" s="170">
        <f t="shared" si="5"/>
        <v>428135</v>
      </c>
      <c r="T12" s="170">
        <f t="shared" si="5"/>
        <v>0</v>
      </c>
      <c r="U12" s="170">
        <f t="shared" si="5"/>
        <v>311638</v>
      </c>
      <c r="V12" s="170">
        <f t="shared" si="5"/>
        <v>58159</v>
      </c>
      <c r="W12" s="170">
        <f t="shared" si="5"/>
        <v>11454</v>
      </c>
      <c r="X12" s="170">
        <f t="shared" si="5"/>
        <v>117454</v>
      </c>
      <c r="Y12" s="170">
        <f t="shared" si="5"/>
        <v>161</v>
      </c>
      <c r="Z12" s="170">
        <f t="shared" si="5"/>
        <v>1664</v>
      </c>
      <c r="AA12" s="170">
        <f t="shared" si="5"/>
        <v>1429</v>
      </c>
      <c r="AB12" s="170">
        <f t="shared" si="5"/>
        <v>1428</v>
      </c>
      <c r="AC12" s="170">
        <f t="shared" si="5"/>
        <v>135</v>
      </c>
      <c r="AD12" s="170">
        <f t="shared" si="5"/>
        <v>244</v>
      </c>
      <c r="AE12" s="170">
        <f t="shared" si="5"/>
        <v>10495</v>
      </c>
      <c r="AF12" s="170">
        <f t="shared" si="5"/>
        <v>2826</v>
      </c>
      <c r="AG12" s="170">
        <f t="shared" si="5"/>
        <v>53</v>
      </c>
      <c r="AH12" s="170">
        <f t="shared" si="6"/>
        <v>49</v>
      </c>
      <c r="AI12" s="170">
        <f t="shared" si="6"/>
        <v>455</v>
      </c>
      <c r="AJ12" s="170">
        <f t="shared" si="6"/>
        <v>314</v>
      </c>
      <c r="AK12" s="170">
        <f t="shared" si="6"/>
        <v>206320</v>
      </c>
      <c r="AL12" s="170">
        <f t="shared" si="6"/>
        <v>0</v>
      </c>
      <c r="AM12" s="170">
        <f t="shared" si="6"/>
        <v>0</v>
      </c>
      <c r="AN12" s="170">
        <f t="shared" si="6"/>
        <v>0</v>
      </c>
      <c r="AO12" s="170">
        <f t="shared" si="6"/>
        <v>0</v>
      </c>
      <c r="AP12" s="170">
        <f t="shared" si="6"/>
        <v>0</v>
      </c>
      <c r="AQ12" s="170">
        <f t="shared" si="6"/>
        <v>0</v>
      </c>
      <c r="AR12" s="170">
        <f t="shared" si="6"/>
        <v>6226</v>
      </c>
      <c r="AS12" s="170">
        <f t="shared" si="6"/>
        <v>0</v>
      </c>
      <c r="AT12" s="170">
        <f t="shared" si="6"/>
        <v>0</v>
      </c>
      <c r="AU12" s="170">
        <f t="shared" si="6"/>
        <v>0</v>
      </c>
      <c r="AV12" s="170">
        <f t="shared" si="6"/>
        <v>0</v>
      </c>
      <c r="AW12" s="170">
        <f t="shared" si="6"/>
        <v>0</v>
      </c>
      <c r="AX12" s="170">
        <f t="shared" si="7"/>
        <v>0</v>
      </c>
      <c r="AY12" s="170">
        <f t="shared" si="7"/>
        <v>0</v>
      </c>
      <c r="AZ12" s="170">
        <f t="shared" si="7"/>
        <v>0</v>
      </c>
      <c r="BA12" s="170">
        <f t="shared" si="7"/>
        <v>0</v>
      </c>
      <c r="BB12" s="170">
        <f t="shared" si="7"/>
        <v>718</v>
      </c>
      <c r="BC12" s="170">
        <f t="shared" si="7"/>
        <v>3810991</v>
      </c>
      <c r="BD12" s="157"/>
      <c r="BE12" s="158" t="s">
        <v>398</v>
      </c>
      <c r="BF12" s="171">
        <v>2485880</v>
      </c>
      <c r="BG12" s="171">
        <v>0</v>
      </c>
      <c r="BH12" s="171">
        <v>450479</v>
      </c>
      <c r="BI12" s="171">
        <v>73734</v>
      </c>
      <c r="BJ12" s="171">
        <v>35692</v>
      </c>
      <c r="BK12" s="171">
        <v>36830</v>
      </c>
      <c r="BL12" s="171">
        <v>568356</v>
      </c>
      <c r="BM12" s="171">
        <v>37623</v>
      </c>
      <c r="BN12" s="171">
        <v>10127</v>
      </c>
      <c r="BO12" s="171">
        <v>333912</v>
      </c>
      <c r="BP12" s="171">
        <v>190374</v>
      </c>
      <c r="BQ12" s="171">
        <v>96090</v>
      </c>
      <c r="BR12" s="171">
        <v>19454</v>
      </c>
      <c r="BS12" s="171">
        <v>69934</v>
      </c>
      <c r="BT12" s="171">
        <v>132627</v>
      </c>
      <c r="BU12" s="171">
        <v>37895</v>
      </c>
      <c r="BV12" s="171">
        <v>43193</v>
      </c>
      <c r="BW12" s="171">
        <v>127960</v>
      </c>
      <c r="BX12" s="171">
        <v>0</v>
      </c>
      <c r="BY12" s="171">
        <v>221600</v>
      </c>
      <c r="BZ12" s="171">
        <v>58159</v>
      </c>
      <c r="CA12" s="171">
        <v>11454</v>
      </c>
      <c r="CB12" s="171">
        <v>117454</v>
      </c>
      <c r="CC12" s="171">
        <v>161</v>
      </c>
      <c r="CD12" s="171">
        <v>442</v>
      </c>
      <c r="CE12" s="171">
        <v>1429</v>
      </c>
      <c r="CF12" s="171">
        <v>1428</v>
      </c>
      <c r="CG12" s="171">
        <v>132</v>
      </c>
      <c r="CH12" s="171">
        <v>244</v>
      </c>
      <c r="CI12" s="171">
        <v>10495</v>
      </c>
      <c r="CJ12" s="171">
        <v>2826</v>
      </c>
      <c r="CK12" s="171">
        <v>53</v>
      </c>
      <c r="CL12" s="171">
        <v>49</v>
      </c>
      <c r="CM12" s="171">
        <v>455</v>
      </c>
      <c r="CN12" s="171">
        <v>314</v>
      </c>
      <c r="CO12" s="171">
        <v>205095</v>
      </c>
      <c r="CP12" s="171">
        <v>0</v>
      </c>
      <c r="CQ12" s="171">
        <v>0</v>
      </c>
      <c r="CR12" s="171">
        <v>0</v>
      </c>
      <c r="CS12" s="171">
        <v>0</v>
      </c>
      <c r="CT12" s="171">
        <v>0</v>
      </c>
      <c r="CU12" s="171">
        <v>0</v>
      </c>
      <c r="CV12" s="171">
        <v>6208</v>
      </c>
      <c r="CW12" s="171">
        <v>0</v>
      </c>
      <c r="CX12" s="171">
        <v>0</v>
      </c>
      <c r="CY12" s="171">
        <v>0</v>
      </c>
      <c r="CZ12" s="171">
        <v>0</v>
      </c>
      <c r="DA12" s="171">
        <v>0</v>
      </c>
      <c r="DB12" s="171">
        <v>0</v>
      </c>
      <c r="DC12" s="171">
        <v>0</v>
      </c>
      <c r="DD12" s="171">
        <v>0</v>
      </c>
      <c r="DE12" s="171">
        <v>0</v>
      </c>
      <c r="DF12" s="171">
        <v>702</v>
      </c>
      <c r="DG12" s="171">
        <v>2697885</v>
      </c>
      <c r="DH12" s="171"/>
      <c r="DI12" s="172" t="s">
        <v>398</v>
      </c>
      <c r="DJ12" s="173">
        <v>1111847</v>
      </c>
      <c r="DK12" s="173">
        <v>0</v>
      </c>
      <c r="DL12" s="173">
        <v>167727</v>
      </c>
      <c r="DM12" s="173">
        <v>27157</v>
      </c>
      <c r="DN12" s="173">
        <v>11028</v>
      </c>
      <c r="DO12" s="173">
        <v>4</v>
      </c>
      <c r="DP12" s="173">
        <v>202645</v>
      </c>
      <c r="DQ12" s="173">
        <v>22976</v>
      </c>
      <c r="DR12" s="173">
        <v>1220</v>
      </c>
      <c r="DS12" s="173">
        <v>101758</v>
      </c>
      <c r="DT12" s="173">
        <v>66896</v>
      </c>
      <c r="DU12" s="173">
        <v>26080</v>
      </c>
      <c r="DV12" s="173">
        <v>3710</v>
      </c>
      <c r="DW12" s="173">
        <v>21722</v>
      </c>
      <c r="DX12" s="173">
        <v>55790</v>
      </c>
      <c r="DY12" s="173">
        <v>6172</v>
      </c>
      <c r="DZ12" s="173">
        <v>6749</v>
      </c>
      <c r="EA12" s="173">
        <v>300175</v>
      </c>
      <c r="EB12" s="173">
        <v>0</v>
      </c>
      <c r="EC12" s="173">
        <v>90038</v>
      </c>
      <c r="ED12" s="173">
        <v>0</v>
      </c>
      <c r="EE12" s="173">
        <v>0</v>
      </c>
      <c r="EF12" s="173">
        <v>0</v>
      </c>
      <c r="EG12" s="173">
        <v>0</v>
      </c>
      <c r="EH12" s="173">
        <v>1222</v>
      </c>
      <c r="EI12" s="173">
        <v>0</v>
      </c>
      <c r="EJ12" s="173">
        <v>0</v>
      </c>
      <c r="EK12" s="173">
        <v>3</v>
      </c>
      <c r="EL12" s="173">
        <v>0</v>
      </c>
      <c r="EM12" s="173">
        <v>0</v>
      </c>
      <c r="EN12" s="173">
        <v>0</v>
      </c>
      <c r="EO12" s="173">
        <v>0</v>
      </c>
      <c r="EP12" s="173">
        <v>0</v>
      </c>
      <c r="EQ12" s="173">
        <v>0</v>
      </c>
      <c r="ER12" s="173">
        <v>0</v>
      </c>
      <c r="ES12" s="173">
        <v>1225</v>
      </c>
      <c r="ET12" s="173">
        <v>0</v>
      </c>
      <c r="EU12" s="173">
        <v>0</v>
      </c>
      <c r="EV12" s="173">
        <v>0</v>
      </c>
      <c r="EW12" s="173">
        <v>0</v>
      </c>
      <c r="EX12" s="173">
        <v>0</v>
      </c>
      <c r="EY12" s="173">
        <v>0</v>
      </c>
      <c r="EZ12" s="173">
        <v>18</v>
      </c>
      <c r="FA12" s="173">
        <v>0</v>
      </c>
      <c r="FB12" s="173">
        <v>0</v>
      </c>
      <c r="FC12" s="173">
        <v>0</v>
      </c>
      <c r="FD12" s="173">
        <v>0</v>
      </c>
      <c r="FE12" s="173">
        <v>0</v>
      </c>
      <c r="FF12" s="173">
        <v>0</v>
      </c>
      <c r="FG12" s="173">
        <v>0</v>
      </c>
      <c r="FH12" s="173">
        <v>0</v>
      </c>
      <c r="FI12" s="173">
        <v>0</v>
      </c>
      <c r="FJ12" s="173">
        <v>16</v>
      </c>
      <c r="FK12" s="173">
        <v>1113106</v>
      </c>
    </row>
    <row r="13" spans="1:210" x14ac:dyDescent="0.35">
      <c r="A13" s="466" t="s">
        <v>399</v>
      </c>
      <c r="B13" s="170">
        <f t="shared" si="4"/>
        <v>4080482</v>
      </c>
      <c r="C13" s="170">
        <f t="shared" si="4"/>
        <v>274896</v>
      </c>
      <c r="D13" s="170">
        <f t="shared" si="4"/>
        <v>73633</v>
      </c>
      <c r="E13" s="170">
        <f t="shared" si="4"/>
        <v>39518</v>
      </c>
      <c r="F13" s="170">
        <f t="shared" si="4"/>
        <v>40139</v>
      </c>
      <c r="G13" s="170">
        <f t="shared" si="4"/>
        <v>67930</v>
      </c>
      <c r="H13" s="170">
        <f t="shared" si="4"/>
        <v>261795</v>
      </c>
      <c r="I13" s="170">
        <f t="shared" si="4"/>
        <v>57313</v>
      </c>
      <c r="J13" s="170">
        <f t="shared" si="4"/>
        <v>21665</v>
      </c>
      <c r="K13" s="170">
        <f t="shared" si="4"/>
        <v>57081</v>
      </c>
      <c r="L13" s="170">
        <f t="shared" si="4"/>
        <v>144099</v>
      </c>
      <c r="M13" s="170">
        <f t="shared" si="4"/>
        <v>227334</v>
      </c>
      <c r="N13" s="170">
        <f t="shared" si="4"/>
        <v>16794</v>
      </c>
      <c r="O13" s="170">
        <f t="shared" si="4"/>
        <v>25108</v>
      </c>
      <c r="P13" s="170">
        <f t="shared" si="4"/>
        <v>599850</v>
      </c>
      <c r="Q13" s="170">
        <f t="shared" si="4"/>
        <v>98289</v>
      </c>
      <c r="R13" s="170">
        <f t="shared" si="5"/>
        <v>205008</v>
      </c>
      <c r="S13" s="170">
        <f t="shared" si="5"/>
        <v>1975987</v>
      </c>
      <c r="T13" s="170">
        <f t="shared" si="5"/>
        <v>55737</v>
      </c>
      <c r="U13" s="170">
        <f t="shared" si="5"/>
        <v>113202</v>
      </c>
      <c r="V13" s="170">
        <f t="shared" si="5"/>
        <v>381677</v>
      </c>
      <c r="W13" s="170">
        <f t="shared" si="5"/>
        <v>70550</v>
      </c>
      <c r="X13" s="170">
        <f t="shared" si="5"/>
        <v>776587</v>
      </c>
      <c r="Y13" s="170">
        <f t="shared" si="5"/>
        <v>86710</v>
      </c>
      <c r="Z13" s="170">
        <f t="shared" si="5"/>
        <v>182410</v>
      </c>
      <c r="AA13" s="170">
        <f t="shared" si="5"/>
        <v>20284</v>
      </c>
      <c r="AB13" s="170">
        <f t="shared" si="5"/>
        <v>6237</v>
      </c>
      <c r="AC13" s="170">
        <f t="shared" si="5"/>
        <v>5873</v>
      </c>
      <c r="AD13" s="170">
        <f t="shared" si="5"/>
        <v>41480</v>
      </c>
      <c r="AE13" s="170">
        <f t="shared" si="5"/>
        <v>124822</v>
      </c>
      <c r="AF13" s="170">
        <f t="shared" si="5"/>
        <v>24266</v>
      </c>
      <c r="AG13" s="170">
        <f t="shared" si="5"/>
        <v>21058</v>
      </c>
      <c r="AH13" s="170">
        <f t="shared" si="6"/>
        <v>5484</v>
      </c>
      <c r="AI13" s="170">
        <f t="shared" si="6"/>
        <v>10228</v>
      </c>
      <c r="AJ13" s="170">
        <f t="shared" si="6"/>
        <v>21117</v>
      </c>
      <c r="AK13" s="170">
        <f t="shared" si="6"/>
        <v>1778783</v>
      </c>
      <c r="AL13" s="170">
        <f t="shared" si="6"/>
        <v>83652</v>
      </c>
      <c r="AM13" s="170">
        <f t="shared" si="6"/>
        <v>16835</v>
      </c>
      <c r="AN13" s="170">
        <f t="shared" si="6"/>
        <v>32367</v>
      </c>
      <c r="AO13" s="170">
        <f t="shared" si="6"/>
        <v>316964</v>
      </c>
      <c r="AP13" s="170">
        <f t="shared" si="6"/>
        <v>153541</v>
      </c>
      <c r="AQ13" s="170">
        <f t="shared" si="6"/>
        <v>312286</v>
      </c>
      <c r="AR13" s="170">
        <f t="shared" si="6"/>
        <v>14794</v>
      </c>
      <c r="AS13" s="170">
        <f t="shared" si="6"/>
        <v>907508</v>
      </c>
      <c r="AT13" s="170">
        <f t="shared" si="6"/>
        <v>1180641</v>
      </c>
      <c r="AU13" s="170">
        <f t="shared" si="6"/>
        <v>153194</v>
      </c>
      <c r="AV13" s="170">
        <f t="shared" si="6"/>
        <v>199581</v>
      </c>
      <c r="AW13" s="170">
        <f t="shared" si="6"/>
        <v>106534</v>
      </c>
      <c r="AX13" s="170">
        <f t="shared" si="7"/>
        <v>1394454</v>
      </c>
      <c r="AY13" s="170">
        <f t="shared" si="7"/>
        <v>5598</v>
      </c>
      <c r="AZ13" s="170">
        <f t="shared" si="7"/>
        <v>3412</v>
      </c>
      <c r="BA13" s="170">
        <f t="shared" si="7"/>
        <v>19846</v>
      </c>
      <c r="BB13" s="170">
        <f t="shared" si="7"/>
        <v>60245</v>
      </c>
      <c r="BC13" s="170">
        <f t="shared" si="7"/>
        <v>11095613</v>
      </c>
      <c r="BD13" s="157"/>
      <c r="BE13" s="158" t="s">
        <v>399</v>
      </c>
      <c r="BF13" s="171">
        <v>1613779</v>
      </c>
      <c r="BG13" s="171">
        <v>261548</v>
      </c>
      <c r="BH13" s="171">
        <v>56204</v>
      </c>
      <c r="BI13" s="171">
        <v>32839</v>
      </c>
      <c r="BJ13" s="171">
        <v>30138</v>
      </c>
      <c r="BK13" s="171">
        <v>57410</v>
      </c>
      <c r="BL13" s="171">
        <v>168524</v>
      </c>
      <c r="BM13" s="171">
        <v>39303</v>
      </c>
      <c r="BN13" s="171">
        <v>1167</v>
      </c>
      <c r="BO13" s="171">
        <v>31286</v>
      </c>
      <c r="BP13" s="171">
        <v>92892</v>
      </c>
      <c r="BQ13" s="171">
        <v>159041</v>
      </c>
      <c r="BR13" s="171">
        <v>14083</v>
      </c>
      <c r="BS13" s="171">
        <v>19585</v>
      </c>
      <c r="BT13" s="171">
        <v>394822</v>
      </c>
      <c r="BU13" s="171">
        <v>72412</v>
      </c>
      <c r="BV13" s="171">
        <v>133123</v>
      </c>
      <c r="BW13" s="171">
        <v>170143</v>
      </c>
      <c r="BX13" s="171">
        <v>54084</v>
      </c>
      <c r="BY13" s="171">
        <v>86723</v>
      </c>
      <c r="BZ13" s="171">
        <v>381677</v>
      </c>
      <c r="CA13" s="171">
        <v>70519</v>
      </c>
      <c r="CB13" s="171">
        <v>774632</v>
      </c>
      <c r="CC13" s="171">
        <v>82338</v>
      </c>
      <c r="CD13" s="171">
        <v>58859</v>
      </c>
      <c r="CE13" s="171">
        <v>19562</v>
      </c>
      <c r="CF13" s="171">
        <v>5969</v>
      </c>
      <c r="CG13" s="171">
        <v>4588</v>
      </c>
      <c r="CH13" s="171">
        <v>41480</v>
      </c>
      <c r="CI13" s="171">
        <v>123113</v>
      </c>
      <c r="CJ13" s="171">
        <v>24091</v>
      </c>
      <c r="CK13" s="171">
        <v>21058</v>
      </c>
      <c r="CL13" s="171">
        <v>5048</v>
      </c>
      <c r="CM13" s="171">
        <v>10228</v>
      </c>
      <c r="CN13" s="171">
        <v>20508</v>
      </c>
      <c r="CO13" s="171">
        <v>1643670</v>
      </c>
      <c r="CP13" s="171">
        <v>80433</v>
      </c>
      <c r="CQ13" s="171">
        <v>16758</v>
      </c>
      <c r="CR13" s="171">
        <v>32169</v>
      </c>
      <c r="CS13" s="171">
        <v>316964</v>
      </c>
      <c r="CT13" s="171">
        <v>153541</v>
      </c>
      <c r="CU13" s="171">
        <v>306721</v>
      </c>
      <c r="CV13" s="171">
        <v>14701</v>
      </c>
      <c r="CW13" s="171">
        <v>795316</v>
      </c>
      <c r="CX13" s="171">
        <v>626252</v>
      </c>
      <c r="CY13" s="171">
        <v>151447</v>
      </c>
      <c r="CZ13" s="171">
        <v>154727</v>
      </c>
      <c r="DA13" s="171">
        <v>26573</v>
      </c>
      <c r="DB13" s="171">
        <v>706495</v>
      </c>
      <c r="DC13" s="171">
        <v>5588</v>
      </c>
      <c r="DD13" s="171">
        <v>3412</v>
      </c>
      <c r="DE13" s="171">
        <v>19654</v>
      </c>
      <c r="DF13" s="171">
        <v>57195</v>
      </c>
      <c r="DG13" s="171">
        <v>6986943</v>
      </c>
      <c r="DH13" s="171"/>
      <c r="DI13" s="172" t="s">
        <v>399</v>
      </c>
      <c r="DJ13" s="173">
        <v>2466703</v>
      </c>
      <c r="DK13" s="173">
        <v>13348</v>
      </c>
      <c r="DL13" s="173">
        <v>17429</v>
      </c>
      <c r="DM13" s="173">
        <v>6679</v>
      </c>
      <c r="DN13" s="173">
        <v>10001</v>
      </c>
      <c r="DO13" s="173">
        <v>10520</v>
      </c>
      <c r="DP13" s="173">
        <v>93271</v>
      </c>
      <c r="DQ13" s="173">
        <v>18010</v>
      </c>
      <c r="DR13" s="173">
        <v>20498</v>
      </c>
      <c r="DS13" s="173">
        <v>25795</v>
      </c>
      <c r="DT13" s="173">
        <v>51207</v>
      </c>
      <c r="DU13" s="173">
        <v>68293</v>
      </c>
      <c r="DV13" s="173">
        <v>2711</v>
      </c>
      <c r="DW13" s="173">
        <v>5523</v>
      </c>
      <c r="DX13" s="173">
        <v>205028</v>
      </c>
      <c r="DY13" s="173">
        <v>25877</v>
      </c>
      <c r="DZ13" s="173">
        <v>71885</v>
      </c>
      <c r="EA13" s="173">
        <v>1805844</v>
      </c>
      <c r="EB13" s="173">
        <v>1653</v>
      </c>
      <c r="EC13" s="173">
        <v>26479</v>
      </c>
      <c r="ED13" s="173">
        <v>0</v>
      </c>
      <c r="EE13" s="173">
        <v>31</v>
      </c>
      <c r="EF13" s="173">
        <v>1955</v>
      </c>
      <c r="EG13" s="173">
        <v>4372</v>
      </c>
      <c r="EH13" s="173">
        <v>123551</v>
      </c>
      <c r="EI13" s="173">
        <v>722</v>
      </c>
      <c r="EJ13" s="173">
        <v>268</v>
      </c>
      <c r="EK13" s="173">
        <v>1285</v>
      </c>
      <c r="EL13" s="173">
        <v>0</v>
      </c>
      <c r="EM13" s="173">
        <v>1709</v>
      </c>
      <c r="EN13" s="173">
        <v>175</v>
      </c>
      <c r="EO13" s="173">
        <v>0</v>
      </c>
      <c r="EP13" s="173">
        <v>436</v>
      </c>
      <c r="EQ13" s="173">
        <v>0</v>
      </c>
      <c r="ER13" s="173">
        <v>609</v>
      </c>
      <c r="ES13" s="173">
        <v>135113</v>
      </c>
      <c r="ET13" s="173">
        <v>3219</v>
      </c>
      <c r="EU13" s="173">
        <v>77</v>
      </c>
      <c r="EV13" s="173">
        <v>198</v>
      </c>
      <c r="EW13" s="173">
        <v>0</v>
      </c>
      <c r="EX13" s="173">
        <v>0</v>
      </c>
      <c r="EY13" s="173">
        <v>5565</v>
      </c>
      <c r="EZ13" s="173">
        <v>93</v>
      </c>
      <c r="FA13" s="173">
        <v>112192</v>
      </c>
      <c r="FB13" s="173">
        <v>554389</v>
      </c>
      <c r="FC13" s="173">
        <v>1747</v>
      </c>
      <c r="FD13" s="173">
        <v>44854</v>
      </c>
      <c r="FE13" s="173">
        <v>79961</v>
      </c>
      <c r="FF13" s="173">
        <v>687959</v>
      </c>
      <c r="FG13" s="173">
        <v>10</v>
      </c>
      <c r="FH13" s="173">
        <v>0</v>
      </c>
      <c r="FI13" s="173">
        <v>192</v>
      </c>
      <c r="FJ13" s="173">
        <v>3050</v>
      </c>
      <c r="FK13" s="173">
        <v>4108670</v>
      </c>
    </row>
    <row r="14" spans="1:210" x14ac:dyDescent="0.35">
      <c r="A14" s="466" t="s">
        <v>400</v>
      </c>
      <c r="B14" s="170">
        <f t="shared" si="4"/>
        <v>2022997</v>
      </c>
      <c r="C14" s="170">
        <f t="shared" si="4"/>
        <v>10310</v>
      </c>
      <c r="D14" s="170">
        <f t="shared" si="4"/>
        <v>6913</v>
      </c>
      <c r="E14" s="170">
        <f t="shared" si="4"/>
        <v>2698</v>
      </c>
      <c r="F14" s="170">
        <f t="shared" si="4"/>
        <v>3463</v>
      </c>
      <c r="G14" s="170">
        <f t="shared" si="4"/>
        <v>16111</v>
      </c>
      <c r="H14" s="170">
        <f t="shared" si="4"/>
        <v>40311</v>
      </c>
      <c r="I14" s="170">
        <f t="shared" si="4"/>
        <v>7883</v>
      </c>
      <c r="J14" s="170">
        <f t="shared" si="4"/>
        <v>4338</v>
      </c>
      <c r="K14" s="170">
        <f t="shared" si="4"/>
        <v>15393</v>
      </c>
      <c r="L14" s="170">
        <f t="shared" si="4"/>
        <v>9842</v>
      </c>
      <c r="M14" s="170">
        <f t="shared" si="4"/>
        <v>54943</v>
      </c>
      <c r="N14" s="170">
        <f t="shared" si="4"/>
        <v>5171</v>
      </c>
      <c r="O14" s="170">
        <f t="shared" si="4"/>
        <v>11275</v>
      </c>
      <c r="P14" s="170">
        <f t="shared" si="4"/>
        <v>286776</v>
      </c>
      <c r="Q14" s="170">
        <f t="shared" si="4"/>
        <v>45264</v>
      </c>
      <c r="R14" s="170">
        <f t="shared" si="5"/>
        <v>59201</v>
      </c>
      <c r="S14" s="170">
        <f t="shared" si="5"/>
        <v>1408192</v>
      </c>
      <c r="T14" s="170">
        <f t="shared" si="5"/>
        <v>1878</v>
      </c>
      <c r="U14" s="170">
        <f t="shared" si="5"/>
        <v>43345</v>
      </c>
      <c r="V14" s="170">
        <f t="shared" si="5"/>
        <v>30477</v>
      </c>
      <c r="W14" s="170">
        <f t="shared" si="5"/>
        <v>5481</v>
      </c>
      <c r="X14" s="170">
        <f t="shared" si="5"/>
        <v>152668</v>
      </c>
      <c r="Y14" s="170">
        <f t="shared" si="5"/>
        <v>12762</v>
      </c>
      <c r="Z14" s="170">
        <f t="shared" si="5"/>
        <v>104420</v>
      </c>
      <c r="AA14" s="170">
        <f t="shared" si="5"/>
        <v>3302</v>
      </c>
      <c r="AB14" s="170">
        <f t="shared" si="5"/>
        <v>2205</v>
      </c>
      <c r="AC14" s="170">
        <f t="shared" si="5"/>
        <v>489</v>
      </c>
      <c r="AD14" s="170">
        <f t="shared" si="5"/>
        <v>43718</v>
      </c>
      <c r="AE14" s="170">
        <f t="shared" si="5"/>
        <v>46832</v>
      </c>
      <c r="AF14" s="170">
        <f t="shared" si="5"/>
        <v>9251</v>
      </c>
      <c r="AG14" s="170">
        <f t="shared" si="5"/>
        <v>5815</v>
      </c>
      <c r="AH14" s="170">
        <f t="shared" si="6"/>
        <v>1384</v>
      </c>
      <c r="AI14" s="170">
        <f t="shared" si="6"/>
        <v>1050</v>
      </c>
      <c r="AJ14" s="170">
        <f t="shared" si="6"/>
        <v>2898</v>
      </c>
      <c r="AK14" s="170">
        <f t="shared" si="6"/>
        <v>422752</v>
      </c>
      <c r="AL14" s="170">
        <f t="shared" si="6"/>
        <v>4895</v>
      </c>
      <c r="AM14" s="170">
        <f t="shared" si="6"/>
        <v>994</v>
      </c>
      <c r="AN14" s="170">
        <f t="shared" si="6"/>
        <v>2227</v>
      </c>
      <c r="AO14" s="170">
        <f t="shared" si="6"/>
        <v>88848</v>
      </c>
      <c r="AP14" s="170">
        <f t="shared" si="6"/>
        <v>20072</v>
      </c>
      <c r="AQ14" s="170">
        <f t="shared" si="6"/>
        <v>30397</v>
      </c>
      <c r="AR14" s="170">
        <f t="shared" si="6"/>
        <v>1245</v>
      </c>
      <c r="AS14" s="170">
        <f t="shared" si="6"/>
        <v>583687</v>
      </c>
      <c r="AT14" s="170">
        <f t="shared" si="6"/>
        <v>638765</v>
      </c>
      <c r="AU14" s="170">
        <f t="shared" si="6"/>
        <v>5150</v>
      </c>
      <c r="AV14" s="170">
        <f t="shared" si="6"/>
        <v>110772</v>
      </c>
      <c r="AW14" s="170">
        <f t="shared" si="6"/>
        <v>3790</v>
      </c>
      <c r="AX14" s="170">
        <f t="shared" si="7"/>
        <v>24485</v>
      </c>
      <c r="AY14" s="170">
        <f t="shared" si="7"/>
        <v>28702</v>
      </c>
      <c r="AZ14" s="170">
        <f t="shared" si="7"/>
        <v>1354</v>
      </c>
      <c r="BA14" s="170">
        <f t="shared" si="7"/>
        <v>2340</v>
      </c>
      <c r="BB14" s="170">
        <f t="shared" si="7"/>
        <v>7072</v>
      </c>
      <c r="BC14" s="170">
        <f t="shared" si="7"/>
        <v>4010854</v>
      </c>
      <c r="BD14" s="157"/>
      <c r="BE14" s="158" t="s">
        <v>400</v>
      </c>
      <c r="BF14" s="171">
        <v>411237</v>
      </c>
      <c r="BG14" s="171">
        <v>9373</v>
      </c>
      <c r="BH14" s="171">
        <v>5361</v>
      </c>
      <c r="BI14" s="171">
        <v>2135</v>
      </c>
      <c r="BJ14" s="171">
        <v>2579</v>
      </c>
      <c r="BK14" s="171">
        <v>13874</v>
      </c>
      <c r="BL14" s="171">
        <v>28558</v>
      </c>
      <c r="BM14" s="171">
        <v>5110</v>
      </c>
      <c r="BN14" s="171">
        <v>157</v>
      </c>
      <c r="BO14" s="171">
        <v>6303</v>
      </c>
      <c r="BP14" s="171">
        <v>4274</v>
      </c>
      <c r="BQ14" s="171">
        <v>39147</v>
      </c>
      <c r="BR14" s="171">
        <v>4327</v>
      </c>
      <c r="BS14" s="171">
        <v>8454</v>
      </c>
      <c r="BT14" s="171">
        <v>184648</v>
      </c>
      <c r="BU14" s="171">
        <v>29391</v>
      </c>
      <c r="BV14" s="171">
        <v>40986</v>
      </c>
      <c r="BW14" s="171">
        <v>22413</v>
      </c>
      <c r="BX14" s="171">
        <v>1302</v>
      </c>
      <c r="BY14" s="171">
        <v>12218</v>
      </c>
      <c r="BZ14" s="171">
        <v>30477</v>
      </c>
      <c r="CA14" s="171">
        <v>5475</v>
      </c>
      <c r="CB14" s="171">
        <v>152309</v>
      </c>
      <c r="CC14" s="171">
        <v>12167</v>
      </c>
      <c r="CD14" s="171">
        <v>20884</v>
      </c>
      <c r="CE14" s="171">
        <v>3057</v>
      </c>
      <c r="CF14" s="171">
        <v>2060</v>
      </c>
      <c r="CG14" s="171">
        <v>205</v>
      </c>
      <c r="CH14" s="171">
        <v>43718</v>
      </c>
      <c r="CI14" s="171">
        <v>46126</v>
      </c>
      <c r="CJ14" s="171">
        <v>8947</v>
      </c>
      <c r="CK14" s="171">
        <v>5815</v>
      </c>
      <c r="CL14" s="171">
        <v>1290</v>
      </c>
      <c r="CM14" s="171">
        <v>1050</v>
      </c>
      <c r="CN14" s="171">
        <v>2858</v>
      </c>
      <c r="CO14" s="171">
        <v>336438</v>
      </c>
      <c r="CP14" s="171">
        <v>4711</v>
      </c>
      <c r="CQ14" s="171">
        <v>992</v>
      </c>
      <c r="CR14" s="171">
        <v>2175</v>
      </c>
      <c r="CS14" s="171">
        <v>88848</v>
      </c>
      <c r="CT14" s="171">
        <v>20072</v>
      </c>
      <c r="CU14" s="171">
        <v>27349</v>
      </c>
      <c r="CV14" s="171">
        <v>1240</v>
      </c>
      <c r="CW14" s="171">
        <v>508515</v>
      </c>
      <c r="CX14" s="171">
        <v>265087</v>
      </c>
      <c r="CY14" s="171">
        <v>4840</v>
      </c>
      <c r="CZ14" s="171">
        <v>84542</v>
      </c>
      <c r="DA14" s="171">
        <v>596</v>
      </c>
      <c r="DB14" s="171">
        <v>23470</v>
      </c>
      <c r="DC14" s="171">
        <v>28702</v>
      </c>
      <c r="DD14" s="171">
        <v>1354</v>
      </c>
      <c r="DE14" s="171">
        <v>1799</v>
      </c>
      <c r="DF14" s="171">
        <v>5334</v>
      </c>
      <c r="DG14" s="171">
        <v>1826674</v>
      </c>
      <c r="DH14" s="171"/>
      <c r="DI14" s="172" t="s">
        <v>400</v>
      </c>
      <c r="DJ14" s="173">
        <v>1611760</v>
      </c>
      <c r="DK14" s="173">
        <v>937</v>
      </c>
      <c r="DL14" s="173">
        <v>1552</v>
      </c>
      <c r="DM14" s="173">
        <v>563</v>
      </c>
      <c r="DN14" s="173">
        <v>884</v>
      </c>
      <c r="DO14" s="173">
        <v>2237</v>
      </c>
      <c r="DP14" s="173">
        <v>11753</v>
      </c>
      <c r="DQ14" s="173">
        <v>2773</v>
      </c>
      <c r="DR14" s="173">
        <v>4181</v>
      </c>
      <c r="DS14" s="173">
        <v>9090</v>
      </c>
      <c r="DT14" s="173">
        <v>5568</v>
      </c>
      <c r="DU14" s="173">
        <v>15796</v>
      </c>
      <c r="DV14" s="173">
        <v>844</v>
      </c>
      <c r="DW14" s="173">
        <v>2821</v>
      </c>
      <c r="DX14" s="173">
        <v>102128</v>
      </c>
      <c r="DY14" s="173">
        <v>15873</v>
      </c>
      <c r="DZ14" s="173">
        <v>18215</v>
      </c>
      <c r="EA14" s="173">
        <v>1385779</v>
      </c>
      <c r="EB14" s="173">
        <v>576</v>
      </c>
      <c r="EC14" s="173">
        <v>31127</v>
      </c>
      <c r="ED14" s="173">
        <v>0</v>
      </c>
      <c r="EE14" s="173">
        <v>6</v>
      </c>
      <c r="EF14" s="173">
        <v>359</v>
      </c>
      <c r="EG14" s="173">
        <v>595</v>
      </c>
      <c r="EH14" s="173">
        <v>83536</v>
      </c>
      <c r="EI14" s="173">
        <v>245</v>
      </c>
      <c r="EJ14" s="173">
        <v>145</v>
      </c>
      <c r="EK14" s="173">
        <v>284</v>
      </c>
      <c r="EL14" s="173">
        <v>0</v>
      </c>
      <c r="EM14" s="173">
        <v>706</v>
      </c>
      <c r="EN14" s="173">
        <v>304</v>
      </c>
      <c r="EO14" s="173">
        <v>0</v>
      </c>
      <c r="EP14" s="173">
        <v>94</v>
      </c>
      <c r="EQ14" s="173">
        <v>0</v>
      </c>
      <c r="ER14" s="173">
        <v>40</v>
      </c>
      <c r="ES14" s="173">
        <v>86314</v>
      </c>
      <c r="ET14" s="173">
        <v>184</v>
      </c>
      <c r="EU14" s="173">
        <v>2</v>
      </c>
      <c r="EV14" s="173">
        <v>52</v>
      </c>
      <c r="EW14" s="173">
        <v>0</v>
      </c>
      <c r="EX14" s="173">
        <v>0</v>
      </c>
      <c r="EY14" s="173">
        <v>3048</v>
      </c>
      <c r="EZ14" s="173">
        <v>5</v>
      </c>
      <c r="FA14" s="173">
        <v>75172</v>
      </c>
      <c r="FB14" s="173">
        <v>373678</v>
      </c>
      <c r="FC14" s="173">
        <v>310</v>
      </c>
      <c r="FD14" s="173">
        <v>26230</v>
      </c>
      <c r="FE14" s="173">
        <v>3194</v>
      </c>
      <c r="FF14" s="173">
        <v>1015</v>
      </c>
      <c r="FG14" s="173">
        <v>0</v>
      </c>
      <c r="FH14" s="173">
        <v>0</v>
      </c>
      <c r="FI14" s="173">
        <v>541</v>
      </c>
      <c r="FJ14" s="173">
        <v>1738</v>
      </c>
      <c r="FK14" s="173">
        <v>2184180</v>
      </c>
    </row>
    <row r="15" spans="1:210" x14ac:dyDescent="0.35">
      <c r="A15" s="466" t="s">
        <v>401</v>
      </c>
      <c r="B15" s="170">
        <f t="shared" si="4"/>
        <v>1480952</v>
      </c>
      <c r="C15" s="170">
        <f t="shared" si="4"/>
        <v>28034</v>
      </c>
      <c r="D15" s="170">
        <f t="shared" si="4"/>
        <v>7915</v>
      </c>
      <c r="E15" s="170">
        <f t="shared" si="4"/>
        <v>10433</v>
      </c>
      <c r="F15" s="170">
        <f t="shared" si="4"/>
        <v>9441</v>
      </c>
      <c r="G15" s="170">
        <f t="shared" si="4"/>
        <v>1593</v>
      </c>
      <c r="H15" s="170">
        <f t="shared" si="4"/>
        <v>182486</v>
      </c>
      <c r="I15" s="170">
        <f t="shared" si="4"/>
        <v>198074</v>
      </c>
      <c r="J15" s="170">
        <f t="shared" si="4"/>
        <v>604</v>
      </c>
      <c r="K15" s="170">
        <f t="shared" si="4"/>
        <v>32570</v>
      </c>
      <c r="L15" s="170">
        <f t="shared" si="4"/>
        <v>379296</v>
      </c>
      <c r="M15" s="170">
        <f t="shared" si="4"/>
        <v>50038</v>
      </c>
      <c r="N15" s="170">
        <f t="shared" si="4"/>
        <v>440552</v>
      </c>
      <c r="O15" s="170">
        <f t="shared" si="4"/>
        <v>2122</v>
      </c>
      <c r="P15" s="170">
        <f t="shared" si="4"/>
        <v>14217</v>
      </c>
      <c r="Q15" s="170">
        <f t="shared" si="4"/>
        <v>2151</v>
      </c>
      <c r="R15" s="170">
        <f t="shared" si="5"/>
        <v>885</v>
      </c>
      <c r="S15" s="170">
        <f t="shared" si="5"/>
        <v>35274</v>
      </c>
      <c r="T15" s="170">
        <f t="shared" si="5"/>
        <v>762</v>
      </c>
      <c r="U15" s="170">
        <f t="shared" si="5"/>
        <v>112539</v>
      </c>
      <c r="V15" s="170">
        <f t="shared" si="5"/>
        <v>577546</v>
      </c>
      <c r="W15" s="170">
        <f t="shared" si="5"/>
        <v>4377</v>
      </c>
      <c r="X15" s="170">
        <f t="shared" si="5"/>
        <v>29552</v>
      </c>
      <c r="Y15" s="170">
        <f t="shared" si="5"/>
        <v>1986</v>
      </c>
      <c r="Z15" s="170">
        <f t="shared" si="5"/>
        <v>5233</v>
      </c>
      <c r="AA15" s="170">
        <f t="shared" si="5"/>
        <v>1669</v>
      </c>
      <c r="AB15" s="170">
        <f t="shared" si="5"/>
        <v>9991</v>
      </c>
      <c r="AC15" s="170">
        <f t="shared" si="5"/>
        <v>2784</v>
      </c>
      <c r="AD15" s="170">
        <f t="shared" si="5"/>
        <v>291</v>
      </c>
      <c r="AE15" s="170">
        <f t="shared" si="5"/>
        <v>60707</v>
      </c>
      <c r="AF15" s="170">
        <f t="shared" si="5"/>
        <v>10135</v>
      </c>
      <c r="AG15" s="170">
        <f t="shared" si="5"/>
        <v>12277</v>
      </c>
      <c r="AH15" s="170">
        <f t="shared" si="6"/>
        <v>36805</v>
      </c>
      <c r="AI15" s="170">
        <f t="shared" si="6"/>
        <v>12305</v>
      </c>
      <c r="AJ15" s="170">
        <f t="shared" si="6"/>
        <v>63765</v>
      </c>
      <c r="AK15" s="170">
        <f t="shared" si="6"/>
        <v>829423</v>
      </c>
      <c r="AL15" s="170">
        <f t="shared" si="6"/>
        <v>1518</v>
      </c>
      <c r="AM15" s="170">
        <f t="shared" si="6"/>
        <v>105</v>
      </c>
      <c r="AN15" s="170">
        <f t="shared" si="6"/>
        <v>863</v>
      </c>
      <c r="AO15" s="170">
        <f t="shared" si="6"/>
        <v>24593</v>
      </c>
      <c r="AP15" s="170">
        <f t="shared" si="6"/>
        <v>586</v>
      </c>
      <c r="AQ15" s="170">
        <f t="shared" si="6"/>
        <v>2288</v>
      </c>
      <c r="AR15" s="170">
        <f t="shared" si="6"/>
        <v>10071</v>
      </c>
      <c r="AS15" s="170">
        <f t="shared" si="6"/>
        <v>2575</v>
      </c>
      <c r="AT15" s="170">
        <f t="shared" si="6"/>
        <v>19999</v>
      </c>
      <c r="AU15" s="170">
        <f t="shared" si="6"/>
        <v>60621</v>
      </c>
      <c r="AV15" s="170">
        <f t="shared" si="6"/>
        <v>742</v>
      </c>
      <c r="AW15" s="170">
        <f t="shared" si="6"/>
        <v>11</v>
      </c>
      <c r="AX15" s="170">
        <f t="shared" si="7"/>
        <v>2968</v>
      </c>
      <c r="AY15" s="170">
        <f t="shared" si="7"/>
        <v>164</v>
      </c>
      <c r="AZ15" s="170">
        <f t="shared" si="7"/>
        <v>53</v>
      </c>
      <c r="BA15" s="170">
        <f t="shared" si="7"/>
        <v>56</v>
      </c>
      <c r="BB15" s="170">
        <f t="shared" si="7"/>
        <v>4861</v>
      </c>
      <c r="BC15" s="170">
        <f t="shared" si="7"/>
        <v>2470483</v>
      </c>
      <c r="BD15" s="157"/>
      <c r="BE15" s="158" t="s">
        <v>401</v>
      </c>
      <c r="BF15" s="171">
        <v>1114561</v>
      </c>
      <c r="BG15" s="171">
        <v>25535</v>
      </c>
      <c r="BH15" s="171">
        <v>5671</v>
      </c>
      <c r="BI15" s="171">
        <v>7783</v>
      </c>
      <c r="BJ15" s="171">
        <v>7687</v>
      </c>
      <c r="BK15" s="171">
        <v>1583</v>
      </c>
      <c r="BL15" s="171">
        <v>119688</v>
      </c>
      <c r="BM15" s="171">
        <v>129394</v>
      </c>
      <c r="BN15" s="171">
        <v>561</v>
      </c>
      <c r="BO15" s="171">
        <v>8177</v>
      </c>
      <c r="BP15" s="171">
        <v>262366</v>
      </c>
      <c r="BQ15" s="171">
        <v>21840</v>
      </c>
      <c r="BR15" s="171">
        <v>409916</v>
      </c>
      <c r="BS15" s="171">
        <v>1933</v>
      </c>
      <c r="BT15" s="171">
        <v>11317</v>
      </c>
      <c r="BU15" s="171">
        <v>1963</v>
      </c>
      <c r="BV15" s="171">
        <v>845</v>
      </c>
      <c r="BW15" s="171">
        <v>23796</v>
      </c>
      <c r="BX15" s="171">
        <v>518</v>
      </c>
      <c r="BY15" s="171">
        <v>99523</v>
      </c>
      <c r="BZ15" s="171">
        <v>577546</v>
      </c>
      <c r="CA15" s="171">
        <v>4377</v>
      </c>
      <c r="CB15" s="171">
        <v>29552</v>
      </c>
      <c r="CC15" s="171">
        <v>1972</v>
      </c>
      <c r="CD15" s="171">
        <v>3110</v>
      </c>
      <c r="CE15" s="171">
        <v>1669</v>
      </c>
      <c r="CF15" s="171">
        <v>9990</v>
      </c>
      <c r="CG15" s="171">
        <v>2783</v>
      </c>
      <c r="CH15" s="171">
        <v>291</v>
      </c>
      <c r="CI15" s="171">
        <v>60707</v>
      </c>
      <c r="CJ15" s="171">
        <v>10135</v>
      </c>
      <c r="CK15" s="171">
        <v>12277</v>
      </c>
      <c r="CL15" s="171">
        <v>36805</v>
      </c>
      <c r="CM15" s="171">
        <v>12305</v>
      </c>
      <c r="CN15" s="171">
        <v>63668</v>
      </c>
      <c r="CO15" s="171">
        <v>827187</v>
      </c>
      <c r="CP15" s="171">
        <v>1154</v>
      </c>
      <c r="CQ15" s="171">
        <v>105</v>
      </c>
      <c r="CR15" s="171">
        <v>863</v>
      </c>
      <c r="CS15" s="171">
        <v>24593</v>
      </c>
      <c r="CT15" s="171">
        <v>586</v>
      </c>
      <c r="CU15" s="171">
        <v>2225</v>
      </c>
      <c r="CV15" s="171">
        <v>10045</v>
      </c>
      <c r="CW15" s="171">
        <v>2566</v>
      </c>
      <c r="CX15" s="171">
        <v>19263</v>
      </c>
      <c r="CY15" s="171">
        <v>60300</v>
      </c>
      <c r="CZ15" s="171">
        <v>742</v>
      </c>
      <c r="DA15" s="171">
        <v>9</v>
      </c>
      <c r="DB15" s="171">
        <v>2968</v>
      </c>
      <c r="DC15" s="171">
        <v>164</v>
      </c>
      <c r="DD15" s="171">
        <v>53</v>
      </c>
      <c r="DE15" s="171">
        <v>56</v>
      </c>
      <c r="DF15" s="171">
        <v>4861</v>
      </c>
      <c r="DG15" s="171">
        <v>2097836</v>
      </c>
      <c r="DH15" s="171"/>
      <c r="DI15" s="172" t="s">
        <v>401</v>
      </c>
      <c r="DJ15" s="173">
        <v>366391</v>
      </c>
      <c r="DK15" s="173">
        <v>2499</v>
      </c>
      <c r="DL15" s="173">
        <v>2244</v>
      </c>
      <c r="DM15" s="173">
        <v>2650</v>
      </c>
      <c r="DN15" s="173">
        <v>1754</v>
      </c>
      <c r="DO15" s="173">
        <v>10</v>
      </c>
      <c r="DP15" s="173">
        <v>62798</v>
      </c>
      <c r="DQ15" s="173">
        <v>68680</v>
      </c>
      <c r="DR15" s="173">
        <v>43</v>
      </c>
      <c r="DS15" s="173">
        <v>24393</v>
      </c>
      <c r="DT15" s="173">
        <v>116930</v>
      </c>
      <c r="DU15" s="173">
        <v>28198</v>
      </c>
      <c r="DV15" s="173">
        <v>30636</v>
      </c>
      <c r="DW15" s="173">
        <v>189</v>
      </c>
      <c r="DX15" s="173">
        <v>2900</v>
      </c>
      <c r="DY15" s="173">
        <v>188</v>
      </c>
      <c r="DZ15" s="173">
        <v>40</v>
      </c>
      <c r="EA15" s="173">
        <v>11478</v>
      </c>
      <c r="EB15" s="173">
        <v>244</v>
      </c>
      <c r="EC15" s="173">
        <v>13016</v>
      </c>
      <c r="ED15" s="173">
        <v>0</v>
      </c>
      <c r="EE15" s="173">
        <v>0</v>
      </c>
      <c r="EF15" s="173">
        <v>0</v>
      </c>
      <c r="EG15" s="173">
        <v>14</v>
      </c>
      <c r="EH15" s="173">
        <v>2123</v>
      </c>
      <c r="EI15" s="173">
        <v>0</v>
      </c>
      <c r="EJ15" s="173">
        <v>1</v>
      </c>
      <c r="EK15" s="173">
        <v>1</v>
      </c>
      <c r="EL15" s="173">
        <v>0</v>
      </c>
      <c r="EM15" s="173">
        <v>0</v>
      </c>
      <c r="EN15" s="173">
        <v>0</v>
      </c>
      <c r="EO15" s="173">
        <v>0</v>
      </c>
      <c r="EP15" s="173">
        <v>0</v>
      </c>
      <c r="EQ15" s="173">
        <v>0</v>
      </c>
      <c r="ER15" s="173">
        <v>97</v>
      </c>
      <c r="ES15" s="173">
        <v>2236</v>
      </c>
      <c r="ET15" s="173">
        <v>364</v>
      </c>
      <c r="EU15" s="173">
        <v>0</v>
      </c>
      <c r="EV15" s="173">
        <v>0</v>
      </c>
      <c r="EW15" s="173">
        <v>0</v>
      </c>
      <c r="EX15" s="173">
        <v>0</v>
      </c>
      <c r="EY15" s="173">
        <v>63</v>
      </c>
      <c r="EZ15" s="173">
        <v>26</v>
      </c>
      <c r="FA15" s="173">
        <v>9</v>
      </c>
      <c r="FB15" s="173">
        <v>736</v>
      </c>
      <c r="FC15" s="173">
        <v>321</v>
      </c>
      <c r="FD15" s="173">
        <v>0</v>
      </c>
      <c r="FE15" s="173">
        <v>2</v>
      </c>
      <c r="FF15" s="173">
        <v>0</v>
      </c>
      <c r="FG15" s="173">
        <v>0</v>
      </c>
      <c r="FH15" s="173">
        <v>0</v>
      </c>
      <c r="FI15" s="173">
        <v>0</v>
      </c>
      <c r="FJ15" s="173">
        <v>0</v>
      </c>
      <c r="FK15" s="173">
        <v>372647</v>
      </c>
    </row>
    <row r="16" spans="1:210" x14ac:dyDescent="0.35">
      <c r="A16" s="466" t="s">
        <v>402</v>
      </c>
      <c r="B16" s="170">
        <f t="shared" si="4"/>
        <v>474256</v>
      </c>
      <c r="C16" s="170">
        <f t="shared" si="4"/>
        <v>11006</v>
      </c>
      <c r="D16" s="170">
        <f t="shared" si="4"/>
        <v>6599</v>
      </c>
      <c r="E16" s="170">
        <f t="shared" si="4"/>
        <v>5365</v>
      </c>
      <c r="F16" s="170">
        <f t="shared" si="4"/>
        <v>8018</v>
      </c>
      <c r="G16" s="170">
        <f t="shared" si="4"/>
        <v>13549</v>
      </c>
      <c r="H16" s="170">
        <f t="shared" si="4"/>
        <v>80398</v>
      </c>
      <c r="I16" s="170">
        <f t="shared" si="4"/>
        <v>12683</v>
      </c>
      <c r="J16" s="170">
        <f t="shared" si="4"/>
        <v>1040</v>
      </c>
      <c r="K16" s="170">
        <f t="shared" si="4"/>
        <v>24612</v>
      </c>
      <c r="L16" s="170">
        <f t="shared" si="4"/>
        <v>19634</v>
      </c>
      <c r="M16" s="170">
        <f t="shared" si="4"/>
        <v>30312</v>
      </c>
      <c r="N16" s="170">
        <f t="shared" si="4"/>
        <v>5119</v>
      </c>
      <c r="O16" s="170">
        <f t="shared" si="4"/>
        <v>5837</v>
      </c>
      <c r="P16" s="170">
        <f t="shared" si="4"/>
        <v>68815</v>
      </c>
      <c r="Q16" s="170">
        <f t="shared" si="4"/>
        <v>18675</v>
      </c>
      <c r="R16" s="170">
        <f t="shared" si="5"/>
        <v>37116</v>
      </c>
      <c r="S16" s="170">
        <f t="shared" si="5"/>
        <v>107979</v>
      </c>
      <c r="T16" s="170">
        <f t="shared" si="5"/>
        <v>4378</v>
      </c>
      <c r="U16" s="170">
        <f t="shared" si="5"/>
        <v>24127</v>
      </c>
      <c r="V16" s="170">
        <f t="shared" si="5"/>
        <v>16043</v>
      </c>
      <c r="W16" s="170">
        <f t="shared" si="5"/>
        <v>2446</v>
      </c>
      <c r="X16" s="170">
        <f t="shared" si="5"/>
        <v>53825</v>
      </c>
      <c r="Y16" s="170">
        <f t="shared" si="5"/>
        <v>10506</v>
      </c>
      <c r="Z16" s="170">
        <f t="shared" si="5"/>
        <v>40172</v>
      </c>
      <c r="AA16" s="170">
        <f t="shared" si="5"/>
        <v>5528</v>
      </c>
      <c r="AB16" s="170">
        <f t="shared" si="5"/>
        <v>1237</v>
      </c>
      <c r="AC16" s="170">
        <f t="shared" si="5"/>
        <v>270</v>
      </c>
      <c r="AD16" s="170">
        <f t="shared" si="5"/>
        <v>3057</v>
      </c>
      <c r="AE16" s="170">
        <f t="shared" si="5"/>
        <v>22185</v>
      </c>
      <c r="AF16" s="170">
        <f t="shared" si="5"/>
        <v>3900</v>
      </c>
      <c r="AG16" s="170">
        <f t="shared" si="5"/>
        <v>3744</v>
      </c>
      <c r="AH16" s="170">
        <f t="shared" si="6"/>
        <v>2498</v>
      </c>
      <c r="AI16" s="170">
        <f t="shared" si="6"/>
        <v>3869</v>
      </c>
      <c r="AJ16" s="170">
        <f t="shared" si="6"/>
        <v>2450</v>
      </c>
      <c r="AK16" s="170">
        <f t="shared" si="6"/>
        <v>171730</v>
      </c>
      <c r="AL16" s="170">
        <f t="shared" si="6"/>
        <v>6584</v>
      </c>
      <c r="AM16" s="170">
        <f t="shared" si="6"/>
        <v>1208</v>
      </c>
      <c r="AN16" s="170">
        <f t="shared" si="6"/>
        <v>1850</v>
      </c>
      <c r="AO16" s="170">
        <f t="shared" si="6"/>
        <v>32685</v>
      </c>
      <c r="AP16" s="170">
        <f t="shared" si="6"/>
        <v>3692</v>
      </c>
      <c r="AQ16" s="170">
        <f t="shared" si="6"/>
        <v>44676</v>
      </c>
      <c r="AR16" s="170">
        <f t="shared" si="6"/>
        <v>162</v>
      </c>
      <c r="AS16" s="170">
        <f t="shared" si="6"/>
        <v>814082</v>
      </c>
      <c r="AT16" s="170">
        <f t="shared" si="6"/>
        <v>96225</v>
      </c>
      <c r="AU16" s="170">
        <f t="shared" si="6"/>
        <v>5684</v>
      </c>
      <c r="AV16" s="170">
        <f t="shared" si="6"/>
        <v>13671</v>
      </c>
      <c r="AW16" s="170">
        <f t="shared" si="6"/>
        <v>1646</v>
      </c>
      <c r="AX16" s="170">
        <f t="shared" si="7"/>
        <v>32051</v>
      </c>
      <c r="AY16" s="170">
        <f t="shared" si="7"/>
        <v>67</v>
      </c>
      <c r="AZ16" s="170">
        <f t="shared" si="7"/>
        <v>104</v>
      </c>
      <c r="BA16" s="170">
        <f t="shared" si="7"/>
        <v>743</v>
      </c>
      <c r="BB16" s="170">
        <f t="shared" si="7"/>
        <v>4548</v>
      </c>
      <c r="BC16" s="170">
        <f t="shared" si="7"/>
        <v>1716670</v>
      </c>
      <c r="BD16" s="157"/>
      <c r="BE16" s="158" t="s">
        <v>402</v>
      </c>
      <c r="BF16" s="171">
        <v>133795</v>
      </c>
      <c r="BG16" s="171">
        <v>7179</v>
      </c>
      <c r="BH16" s="171">
        <v>2737</v>
      </c>
      <c r="BI16" s="171">
        <v>1702</v>
      </c>
      <c r="BJ16" s="171">
        <v>2268</v>
      </c>
      <c r="BK16" s="171">
        <v>6666</v>
      </c>
      <c r="BL16" s="171">
        <v>30363</v>
      </c>
      <c r="BM16" s="171">
        <v>5618</v>
      </c>
      <c r="BN16" s="171">
        <v>137</v>
      </c>
      <c r="BO16" s="171">
        <v>5554</v>
      </c>
      <c r="BP16" s="171">
        <v>3954</v>
      </c>
      <c r="BQ16" s="171">
        <v>15433</v>
      </c>
      <c r="BR16" s="171">
        <v>1961</v>
      </c>
      <c r="BS16" s="171">
        <v>2118</v>
      </c>
      <c r="BT16" s="171">
        <v>15357</v>
      </c>
      <c r="BU16" s="171">
        <v>5302</v>
      </c>
      <c r="BV16" s="171">
        <v>10789</v>
      </c>
      <c r="BW16" s="171">
        <v>10396</v>
      </c>
      <c r="BX16" s="171">
        <v>2613</v>
      </c>
      <c r="BY16" s="171">
        <v>10827</v>
      </c>
      <c r="BZ16" s="171">
        <v>16043</v>
      </c>
      <c r="CA16" s="171">
        <v>2440</v>
      </c>
      <c r="CB16" s="171">
        <v>53279</v>
      </c>
      <c r="CC16" s="171">
        <v>8252</v>
      </c>
      <c r="CD16" s="171">
        <v>20097</v>
      </c>
      <c r="CE16" s="171">
        <v>3958</v>
      </c>
      <c r="CF16" s="171">
        <v>1067</v>
      </c>
      <c r="CG16" s="171">
        <v>127</v>
      </c>
      <c r="CH16" s="171">
        <v>3057</v>
      </c>
      <c r="CI16" s="171">
        <v>22154</v>
      </c>
      <c r="CJ16" s="171">
        <v>3701</v>
      </c>
      <c r="CK16" s="171">
        <v>3744</v>
      </c>
      <c r="CL16" s="171">
        <v>2469</v>
      </c>
      <c r="CM16" s="171">
        <v>3869</v>
      </c>
      <c r="CN16" s="171">
        <v>2404</v>
      </c>
      <c r="CO16" s="171">
        <v>146661</v>
      </c>
      <c r="CP16" s="171">
        <v>6278</v>
      </c>
      <c r="CQ16" s="171">
        <v>1183</v>
      </c>
      <c r="CR16" s="171">
        <v>1775</v>
      </c>
      <c r="CS16" s="171">
        <v>32685</v>
      </c>
      <c r="CT16" s="171">
        <v>3692</v>
      </c>
      <c r="CU16" s="171">
        <v>35592</v>
      </c>
      <c r="CV16" s="171">
        <v>159</v>
      </c>
      <c r="CW16" s="171">
        <v>696081</v>
      </c>
      <c r="CX16" s="171">
        <v>49660</v>
      </c>
      <c r="CY16" s="171">
        <v>5203</v>
      </c>
      <c r="CZ16" s="171">
        <v>7100</v>
      </c>
      <c r="DA16" s="171">
        <v>220</v>
      </c>
      <c r="DB16" s="171">
        <v>27813</v>
      </c>
      <c r="DC16" s="171">
        <v>67</v>
      </c>
      <c r="DD16" s="171">
        <v>104</v>
      </c>
      <c r="DE16" s="171">
        <v>723</v>
      </c>
      <c r="DF16" s="171">
        <v>4117</v>
      </c>
      <c r="DG16" s="171">
        <v>1160087</v>
      </c>
      <c r="DH16" s="171"/>
      <c r="DI16" s="172" t="s">
        <v>402</v>
      </c>
      <c r="DJ16" s="173">
        <v>340461</v>
      </c>
      <c r="DK16" s="173">
        <v>3827</v>
      </c>
      <c r="DL16" s="173">
        <v>3862</v>
      </c>
      <c r="DM16" s="173">
        <v>3663</v>
      </c>
      <c r="DN16" s="173">
        <v>5750</v>
      </c>
      <c r="DO16" s="173">
        <v>6883</v>
      </c>
      <c r="DP16" s="173">
        <v>50035</v>
      </c>
      <c r="DQ16" s="173">
        <v>7065</v>
      </c>
      <c r="DR16" s="173">
        <v>903</v>
      </c>
      <c r="DS16" s="173">
        <v>19058</v>
      </c>
      <c r="DT16" s="173">
        <v>15680</v>
      </c>
      <c r="DU16" s="173">
        <v>14879</v>
      </c>
      <c r="DV16" s="173">
        <v>3158</v>
      </c>
      <c r="DW16" s="173">
        <v>3719</v>
      </c>
      <c r="DX16" s="173">
        <v>53458</v>
      </c>
      <c r="DY16" s="173">
        <v>13373</v>
      </c>
      <c r="DZ16" s="173">
        <v>26327</v>
      </c>
      <c r="EA16" s="173">
        <v>97583</v>
      </c>
      <c r="EB16" s="173">
        <v>1765</v>
      </c>
      <c r="EC16" s="173">
        <v>13300</v>
      </c>
      <c r="ED16" s="173">
        <v>0</v>
      </c>
      <c r="EE16" s="173">
        <v>6</v>
      </c>
      <c r="EF16" s="173">
        <v>546</v>
      </c>
      <c r="EG16" s="173">
        <v>2254</v>
      </c>
      <c r="EH16" s="173">
        <v>20075</v>
      </c>
      <c r="EI16" s="173">
        <v>1570</v>
      </c>
      <c r="EJ16" s="173">
        <v>170</v>
      </c>
      <c r="EK16" s="173">
        <v>143</v>
      </c>
      <c r="EL16" s="173">
        <v>0</v>
      </c>
      <c r="EM16" s="173">
        <v>31</v>
      </c>
      <c r="EN16" s="173">
        <v>199</v>
      </c>
      <c r="EO16" s="173">
        <v>0</v>
      </c>
      <c r="EP16" s="173">
        <v>29</v>
      </c>
      <c r="EQ16" s="173">
        <v>0</v>
      </c>
      <c r="ER16" s="173">
        <v>46</v>
      </c>
      <c r="ES16" s="173">
        <v>25069</v>
      </c>
      <c r="ET16" s="173">
        <v>306</v>
      </c>
      <c r="EU16" s="173">
        <v>25</v>
      </c>
      <c r="EV16" s="173">
        <v>75</v>
      </c>
      <c r="EW16" s="173">
        <v>0</v>
      </c>
      <c r="EX16" s="173">
        <v>0</v>
      </c>
      <c r="EY16" s="173">
        <v>9084</v>
      </c>
      <c r="EZ16" s="173">
        <v>3</v>
      </c>
      <c r="FA16" s="173">
        <v>118001</v>
      </c>
      <c r="FB16" s="173">
        <v>46565</v>
      </c>
      <c r="FC16" s="173">
        <v>481</v>
      </c>
      <c r="FD16" s="173">
        <v>6571</v>
      </c>
      <c r="FE16" s="173">
        <v>1426</v>
      </c>
      <c r="FF16" s="173">
        <v>4238</v>
      </c>
      <c r="FG16" s="173">
        <v>0</v>
      </c>
      <c r="FH16" s="173">
        <v>0</v>
      </c>
      <c r="FI16" s="173">
        <v>20</v>
      </c>
      <c r="FJ16" s="173">
        <v>431</v>
      </c>
      <c r="FK16" s="173">
        <v>556583</v>
      </c>
    </row>
    <row r="17" spans="1:167" x14ac:dyDescent="0.35">
      <c r="A17" s="466" t="s">
        <v>403</v>
      </c>
      <c r="B17" s="170">
        <f t="shared" si="4"/>
        <v>884635</v>
      </c>
      <c r="C17" s="170">
        <f t="shared" si="4"/>
        <v>32624</v>
      </c>
      <c r="D17" s="170">
        <f t="shared" si="4"/>
        <v>18033</v>
      </c>
      <c r="E17" s="170">
        <f t="shared" si="4"/>
        <v>11143</v>
      </c>
      <c r="F17" s="170">
        <f t="shared" si="4"/>
        <v>12941</v>
      </c>
      <c r="G17" s="170">
        <f t="shared" si="4"/>
        <v>38864</v>
      </c>
      <c r="H17" s="170">
        <f t="shared" si="4"/>
        <v>78639</v>
      </c>
      <c r="I17" s="170">
        <f t="shared" si="4"/>
        <v>25425</v>
      </c>
      <c r="J17" s="170">
        <f t="shared" si="4"/>
        <v>6266</v>
      </c>
      <c r="K17" s="170">
        <f t="shared" si="4"/>
        <v>15748</v>
      </c>
      <c r="L17" s="170">
        <f t="shared" si="4"/>
        <v>21223</v>
      </c>
      <c r="M17" s="170">
        <f t="shared" si="4"/>
        <v>24558</v>
      </c>
      <c r="N17" s="170">
        <f t="shared" si="4"/>
        <v>12806</v>
      </c>
      <c r="O17" s="170">
        <f t="shared" si="4"/>
        <v>10872</v>
      </c>
      <c r="P17" s="170">
        <f t="shared" si="4"/>
        <v>92670</v>
      </c>
      <c r="Q17" s="170">
        <f t="shared" si="4"/>
        <v>24964</v>
      </c>
      <c r="R17" s="170">
        <f t="shared" si="5"/>
        <v>57988</v>
      </c>
      <c r="S17" s="170">
        <f t="shared" si="5"/>
        <v>402913</v>
      </c>
      <c r="T17" s="170">
        <f t="shared" si="5"/>
        <v>3597</v>
      </c>
      <c r="U17" s="170">
        <f t="shared" si="5"/>
        <v>25985</v>
      </c>
      <c r="V17" s="170">
        <f t="shared" si="5"/>
        <v>354022</v>
      </c>
      <c r="W17" s="170">
        <f t="shared" si="5"/>
        <v>52883</v>
      </c>
      <c r="X17" s="170">
        <f t="shared" si="5"/>
        <v>997276</v>
      </c>
      <c r="Y17" s="170">
        <f t="shared" si="5"/>
        <v>119540</v>
      </c>
      <c r="Z17" s="170">
        <f t="shared" si="5"/>
        <v>137577</v>
      </c>
      <c r="AA17" s="170">
        <f t="shared" si="5"/>
        <v>25320</v>
      </c>
      <c r="AB17" s="170">
        <f t="shared" si="5"/>
        <v>9942</v>
      </c>
      <c r="AC17" s="170">
        <f t="shared" si="5"/>
        <v>665</v>
      </c>
      <c r="AD17" s="170">
        <f t="shared" si="5"/>
        <v>72044</v>
      </c>
      <c r="AE17" s="170">
        <f t="shared" si="5"/>
        <v>263071</v>
      </c>
      <c r="AF17" s="170">
        <f t="shared" si="5"/>
        <v>39403</v>
      </c>
      <c r="AG17" s="170">
        <f t="shared" si="5"/>
        <v>38398</v>
      </c>
      <c r="AH17" s="170">
        <f t="shared" si="6"/>
        <v>10464</v>
      </c>
      <c r="AI17" s="170">
        <f t="shared" si="6"/>
        <v>5266</v>
      </c>
      <c r="AJ17" s="170">
        <f t="shared" si="6"/>
        <v>22591</v>
      </c>
      <c r="AK17" s="170">
        <f t="shared" si="6"/>
        <v>2148462</v>
      </c>
      <c r="AL17" s="170">
        <f t="shared" si="6"/>
        <v>13378</v>
      </c>
      <c r="AM17" s="170">
        <f t="shared" si="6"/>
        <v>4332</v>
      </c>
      <c r="AN17" s="170">
        <f t="shared" si="6"/>
        <v>2588</v>
      </c>
      <c r="AO17" s="170">
        <f t="shared" si="6"/>
        <v>20660</v>
      </c>
      <c r="AP17" s="170">
        <f t="shared" si="6"/>
        <v>12125</v>
      </c>
      <c r="AQ17" s="170">
        <f t="shared" si="6"/>
        <v>32324</v>
      </c>
      <c r="AR17" s="170">
        <f t="shared" si="6"/>
        <v>523</v>
      </c>
      <c r="AS17" s="170">
        <f t="shared" si="6"/>
        <v>86736</v>
      </c>
      <c r="AT17" s="170">
        <f t="shared" si="6"/>
        <v>134976</v>
      </c>
      <c r="AU17" s="170">
        <f t="shared" si="6"/>
        <v>15547</v>
      </c>
      <c r="AV17" s="170">
        <f t="shared" si="6"/>
        <v>4131</v>
      </c>
      <c r="AW17" s="170">
        <f t="shared" si="6"/>
        <v>222</v>
      </c>
      <c r="AX17" s="170">
        <f t="shared" si="7"/>
        <v>11160</v>
      </c>
      <c r="AY17" s="170">
        <f t="shared" si="7"/>
        <v>10</v>
      </c>
      <c r="AZ17" s="170">
        <f t="shared" si="7"/>
        <v>212</v>
      </c>
      <c r="BA17" s="170">
        <f t="shared" si="7"/>
        <v>605</v>
      </c>
      <c r="BB17" s="170">
        <f t="shared" si="7"/>
        <v>10330</v>
      </c>
      <c r="BC17" s="170">
        <f t="shared" si="7"/>
        <v>3415580</v>
      </c>
      <c r="BD17" s="157"/>
      <c r="BE17" s="158" t="s">
        <v>403</v>
      </c>
      <c r="BF17" s="171">
        <v>478928</v>
      </c>
      <c r="BG17" s="171">
        <v>32369</v>
      </c>
      <c r="BH17" s="171">
        <v>17155</v>
      </c>
      <c r="BI17" s="171">
        <v>10998</v>
      </c>
      <c r="BJ17" s="171">
        <v>12790</v>
      </c>
      <c r="BK17" s="171">
        <v>38784</v>
      </c>
      <c r="BL17" s="171">
        <v>77299</v>
      </c>
      <c r="BM17" s="171">
        <v>23890</v>
      </c>
      <c r="BN17" s="171">
        <v>394</v>
      </c>
      <c r="BO17" s="171">
        <v>13338</v>
      </c>
      <c r="BP17" s="171">
        <v>18919</v>
      </c>
      <c r="BQ17" s="171">
        <v>23859</v>
      </c>
      <c r="BR17" s="171">
        <v>12615</v>
      </c>
      <c r="BS17" s="171">
        <v>10235</v>
      </c>
      <c r="BT17" s="171">
        <v>88671</v>
      </c>
      <c r="BU17" s="171">
        <v>23957</v>
      </c>
      <c r="BV17" s="171">
        <v>54965</v>
      </c>
      <c r="BW17" s="171">
        <v>21934</v>
      </c>
      <c r="BX17" s="171">
        <v>3590</v>
      </c>
      <c r="BY17" s="171">
        <v>25535</v>
      </c>
      <c r="BZ17" s="171">
        <v>354022</v>
      </c>
      <c r="CA17" s="171">
        <v>52882</v>
      </c>
      <c r="CB17" s="171">
        <v>997017</v>
      </c>
      <c r="CC17" s="171">
        <v>115932</v>
      </c>
      <c r="CD17" s="171">
        <v>66868</v>
      </c>
      <c r="CE17" s="171">
        <v>25060</v>
      </c>
      <c r="CF17" s="171">
        <v>9280</v>
      </c>
      <c r="CG17" s="171">
        <v>463</v>
      </c>
      <c r="CH17" s="171">
        <v>72044</v>
      </c>
      <c r="CI17" s="171">
        <v>262400</v>
      </c>
      <c r="CJ17" s="171">
        <v>39209</v>
      </c>
      <c r="CK17" s="171">
        <v>38398</v>
      </c>
      <c r="CL17" s="171">
        <v>10174</v>
      </c>
      <c r="CM17" s="171">
        <v>5266</v>
      </c>
      <c r="CN17" s="171">
        <v>22577</v>
      </c>
      <c r="CO17" s="171">
        <v>2071592</v>
      </c>
      <c r="CP17" s="171">
        <v>13378</v>
      </c>
      <c r="CQ17" s="171">
        <v>4332</v>
      </c>
      <c r="CR17" s="171">
        <v>2588</v>
      </c>
      <c r="CS17" s="171">
        <v>20660</v>
      </c>
      <c r="CT17" s="171">
        <v>12125</v>
      </c>
      <c r="CU17" s="171">
        <v>32324</v>
      </c>
      <c r="CV17" s="171">
        <v>523</v>
      </c>
      <c r="CW17" s="171">
        <v>85617</v>
      </c>
      <c r="CX17" s="171">
        <v>98516</v>
      </c>
      <c r="CY17" s="171">
        <v>15547</v>
      </c>
      <c r="CZ17" s="171">
        <v>4116</v>
      </c>
      <c r="DA17" s="171">
        <v>222</v>
      </c>
      <c r="DB17" s="171">
        <v>11160</v>
      </c>
      <c r="DC17" s="171">
        <v>10</v>
      </c>
      <c r="DD17" s="171">
        <v>212</v>
      </c>
      <c r="DE17" s="171">
        <v>550</v>
      </c>
      <c r="DF17" s="171">
        <v>10072</v>
      </c>
      <c r="DG17" s="171">
        <v>2894841</v>
      </c>
      <c r="DH17" s="171"/>
      <c r="DI17" s="172" t="s">
        <v>403</v>
      </c>
      <c r="DJ17" s="173">
        <v>405707</v>
      </c>
      <c r="DK17" s="173">
        <v>255</v>
      </c>
      <c r="DL17" s="173">
        <v>878</v>
      </c>
      <c r="DM17" s="173">
        <v>145</v>
      </c>
      <c r="DN17" s="173">
        <v>151</v>
      </c>
      <c r="DO17" s="173">
        <v>80</v>
      </c>
      <c r="DP17" s="173">
        <v>1340</v>
      </c>
      <c r="DQ17" s="173">
        <v>1535</v>
      </c>
      <c r="DR17" s="173">
        <v>5872</v>
      </c>
      <c r="DS17" s="173">
        <v>2410</v>
      </c>
      <c r="DT17" s="173">
        <v>2304</v>
      </c>
      <c r="DU17" s="173">
        <v>699</v>
      </c>
      <c r="DV17" s="173">
        <v>191</v>
      </c>
      <c r="DW17" s="173">
        <v>637</v>
      </c>
      <c r="DX17" s="173">
        <v>3999</v>
      </c>
      <c r="DY17" s="173">
        <v>1007</v>
      </c>
      <c r="DZ17" s="173">
        <v>3023</v>
      </c>
      <c r="EA17" s="173">
        <v>380979</v>
      </c>
      <c r="EB17" s="173">
        <v>7</v>
      </c>
      <c r="EC17" s="173">
        <v>450</v>
      </c>
      <c r="ED17" s="173">
        <v>0</v>
      </c>
      <c r="EE17" s="173">
        <v>1</v>
      </c>
      <c r="EF17" s="173">
        <v>259</v>
      </c>
      <c r="EG17" s="173">
        <v>3608</v>
      </c>
      <c r="EH17" s="173">
        <v>70709</v>
      </c>
      <c r="EI17" s="173">
        <v>260</v>
      </c>
      <c r="EJ17" s="173">
        <v>662</v>
      </c>
      <c r="EK17" s="173">
        <v>202</v>
      </c>
      <c r="EL17" s="173">
        <v>0</v>
      </c>
      <c r="EM17" s="173">
        <v>671</v>
      </c>
      <c r="EN17" s="173">
        <v>194</v>
      </c>
      <c r="EO17" s="173">
        <v>0</v>
      </c>
      <c r="EP17" s="173">
        <v>290</v>
      </c>
      <c r="EQ17" s="173">
        <v>0</v>
      </c>
      <c r="ER17" s="173">
        <v>14</v>
      </c>
      <c r="ES17" s="173">
        <v>76870</v>
      </c>
      <c r="ET17" s="173">
        <v>0</v>
      </c>
      <c r="EU17" s="173">
        <v>0</v>
      </c>
      <c r="EV17" s="173">
        <v>0</v>
      </c>
      <c r="EW17" s="173">
        <v>0</v>
      </c>
      <c r="EX17" s="173">
        <v>0</v>
      </c>
      <c r="EY17" s="173">
        <v>0</v>
      </c>
      <c r="EZ17" s="173">
        <v>0</v>
      </c>
      <c r="FA17" s="173">
        <v>1119</v>
      </c>
      <c r="FB17" s="173">
        <v>36460</v>
      </c>
      <c r="FC17" s="173">
        <v>0</v>
      </c>
      <c r="FD17" s="173">
        <v>15</v>
      </c>
      <c r="FE17" s="173">
        <v>0</v>
      </c>
      <c r="FF17" s="173">
        <v>0</v>
      </c>
      <c r="FG17" s="173">
        <v>0</v>
      </c>
      <c r="FH17" s="173">
        <v>0</v>
      </c>
      <c r="FI17" s="173">
        <v>55</v>
      </c>
      <c r="FJ17" s="173">
        <v>258</v>
      </c>
      <c r="FK17" s="173">
        <v>520739</v>
      </c>
    </row>
    <row r="18" spans="1:167" x14ac:dyDescent="0.35">
      <c r="A18" s="466" t="s">
        <v>404</v>
      </c>
      <c r="B18" s="170">
        <f t="shared" si="4"/>
        <v>113957</v>
      </c>
      <c r="C18" s="170">
        <f t="shared" si="4"/>
        <v>19308</v>
      </c>
      <c r="D18" s="170">
        <f t="shared" si="4"/>
        <v>830</v>
      </c>
      <c r="E18" s="170">
        <f t="shared" si="4"/>
        <v>556</v>
      </c>
      <c r="F18" s="170">
        <f t="shared" si="4"/>
        <v>496</v>
      </c>
      <c r="G18" s="170">
        <f t="shared" si="4"/>
        <v>256</v>
      </c>
      <c r="H18" s="170">
        <f t="shared" si="4"/>
        <v>2807</v>
      </c>
      <c r="I18" s="170">
        <f t="shared" si="4"/>
        <v>1425</v>
      </c>
      <c r="J18" s="170">
        <f t="shared" si="4"/>
        <v>547</v>
      </c>
      <c r="K18" s="170">
        <f t="shared" si="4"/>
        <v>1028</v>
      </c>
      <c r="L18" s="170">
        <f t="shared" si="4"/>
        <v>3613</v>
      </c>
      <c r="M18" s="170">
        <f t="shared" si="4"/>
        <v>3101</v>
      </c>
      <c r="N18" s="170">
        <f t="shared" si="4"/>
        <v>572</v>
      </c>
      <c r="O18" s="170">
        <f t="shared" si="4"/>
        <v>1035</v>
      </c>
      <c r="P18" s="170">
        <f t="shared" si="4"/>
        <v>10001</v>
      </c>
      <c r="Q18" s="170">
        <f t="shared" si="4"/>
        <v>4549</v>
      </c>
      <c r="R18" s="170">
        <f t="shared" si="5"/>
        <v>2882</v>
      </c>
      <c r="S18" s="170">
        <f t="shared" si="5"/>
        <v>75187</v>
      </c>
      <c r="T18" s="170">
        <f t="shared" si="5"/>
        <v>485</v>
      </c>
      <c r="U18" s="170">
        <f t="shared" si="5"/>
        <v>4587</v>
      </c>
      <c r="V18" s="170">
        <f t="shared" si="5"/>
        <v>7110</v>
      </c>
      <c r="W18" s="170">
        <f t="shared" si="5"/>
        <v>558</v>
      </c>
      <c r="X18" s="170">
        <f t="shared" si="5"/>
        <v>7067</v>
      </c>
      <c r="Y18" s="170">
        <f t="shared" si="5"/>
        <v>1672</v>
      </c>
      <c r="Z18" s="170">
        <f t="shared" si="5"/>
        <v>10571</v>
      </c>
      <c r="AA18" s="170">
        <f t="shared" si="5"/>
        <v>679</v>
      </c>
      <c r="AB18" s="170">
        <f t="shared" si="5"/>
        <v>388</v>
      </c>
      <c r="AC18" s="170">
        <f t="shared" si="5"/>
        <v>247</v>
      </c>
      <c r="AD18" s="170">
        <f t="shared" si="5"/>
        <v>773</v>
      </c>
      <c r="AE18" s="170">
        <f t="shared" si="5"/>
        <v>3220</v>
      </c>
      <c r="AF18" s="170">
        <f t="shared" si="5"/>
        <v>879</v>
      </c>
      <c r="AG18" s="170">
        <f t="shared" si="5"/>
        <v>868</v>
      </c>
      <c r="AH18" s="170">
        <f t="shared" si="6"/>
        <v>287</v>
      </c>
      <c r="AI18" s="170">
        <f t="shared" si="6"/>
        <v>421</v>
      </c>
      <c r="AJ18" s="170">
        <f t="shared" si="6"/>
        <v>1094</v>
      </c>
      <c r="AK18" s="170">
        <f t="shared" si="6"/>
        <v>35834</v>
      </c>
      <c r="AL18" s="170">
        <f t="shared" si="6"/>
        <v>3715</v>
      </c>
      <c r="AM18" s="170">
        <f t="shared" si="6"/>
        <v>444</v>
      </c>
      <c r="AN18" s="170">
        <f t="shared" si="6"/>
        <v>605</v>
      </c>
      <c r="AO18" s="170">
        <f t="shared" si="6"/>
        <v>1200</v>
      </c>
      <c r="AP18" s="170">
        <f t="shared" si="6"/>
        <v>814</v>
      </c>
      <c r="AQ18" s="170">
        <f t="shared" si="6"/>
        <v>1977</v>
      </c>
      <c r="AR18" s="170">
        <f t="shared" si="6"/>
        <v>2014</v>
      </c>
      <c r="AS18" s="170">
        <f t="shared" si="6"/>
        <v>53509</v>
      </c>
      <c r="AT18" s="170">
        <f t="shared" si="6"/>
        <v>36772</v>
      </c>
      <c r="AU18" s="170">
        <f t="shared" si="6"/>
        <v>6493</v>
      </c>
      <c r="AV18" s="170">
        <f t="shared" si="6"/>
        <v>6086</v>
      </c>
      <c r="AW18" s="170">
        <f t="shared" si="6"/>
        <v>3836</v>
      </c>
      <c r="AX18" s="170">
        <f t="shared" si="7"/>
        <v>4644</v>
      </c>
      <c r="AY18" s="170">
        <f t="shared" si="7"/>
        <v>585</v>
      </c>
      <c r="AZ18" s="170">
        <f t="shared" si="7"/>
        <v>32</v>
      </c>
      <c r="BA18" s="170">
        <f t="shared" si="7"/>
        <v>2001</v>
      </c>
      <c r="BB18" s="170">
        <f t="shared" si="7"/>
        <v>37520</v>
      </c>
      <c r="BC18" s="170">
        <f t="shared" si="7"/>
        <v>331346</v>
      </c>
      <c r="BD18" s="157"/>
      <c r="BE18" s="158" t="s">
        <v>404</v>
      </c>
      <c r="BF18" s="171">
        <v>27728</v>
      </c>
      <c r="BG18" s="171">
        <v>18675</v>
      </c>
      <c r="BH18" s="171">
        <v>475</v>
      </c>
      <c r="BI18" s="171">
        <v>325</v>
      </c>
      <c r="BJ18" s="171">
        <v>297</v>
      </c>
      <c r="BK18" s="171">
        <v>209</v>
      </c>
      <c r="BL18" s="171">
        <v>2070</v>
      </c>
      <c r="BM18" s="171">
        <v>711</v>
      </c>
      <c r="BN18" s="171">
        <v>21</v>
      </c>
      <c r="BO18" s="171">
        <v>691</v>
      </c>
      <c r="BP18" s="171">
        <v>2184</v>
      </c>
      <c r="BQ18" s="171">
        <v>1690</v>
      </c>
      <c r="BR18" s="171">
        <v>438</v>
      </c>
      <c r="BS18" s="171">
        <v>622</v>
      </c>
      <c r="BT18" s="171">
        <v>4488</v>
      </c>
      <c r="BU18" s="171">
        <v>3511</v>
      </c>
      <c r="BV18" s="171">
        <v>2032</v>
      </c>
      <c r="BW18" s="171">
        <v>3487</v>
      </c>
      <c r="BX18" s="171">
        <v>392</v>
      </c>
      <c r="BY18" s="171">
        <v>4085</v>
      </c>
      <c r="BZ18" s="171">
        <v>7110</v>
      </c>
      <c r="CA18" s="171">
        <v>557</v>
      </c>
      <c r="CB18" s="171">
        <v>6990</v>
      </c>
      <c r="CC18" s="171">
        <v>1536</v>
      </c>
      <c r="CD18" s="171">
        <v>1169</v>
      </c>
      <c r="CE18" s="171">
        <v>599</v>
      </c>
      <c r="CF18" s="171">
        <v>377</v>
      </c>
      <c r="CG18" s="171">
        <v>201</v>
      </c>
      <c r="CH18" s="171">
        <v>773</v>
      </c>
      <c r="CI18" s="171">
        <v>2941</v>
      </c>
      <c r="CJ18" s="171">
        <v>865</v>
      </c>
      <c r="CK18" s="171">
        <v>868</v>
      </c>
      <c r="CL18" s="171">
        <v>282</v>
      </c>
      <c r="CM18" s="171">
        <v>421</v>
      </c>
      <c r="CN18" s="171">
        <v>1073</v>
      </c>
      <c r="CO18" s="171">
        <v>25762</v>
      </c>
      <c r="CP18" s="171">
        <v>3702</v>
      </c>
      <c r="CQ18" s="171">
        <v>444</v>
      </c>
      <c r="CR18" s="171">
        <v>603</v>
      </c>
      <c r="CS18" s="171">
        <v>1200</v>
      </c>
      <c r="CT18" s="171">
        <v>814</v>
      </c>
      <c r="CU18" s="171">
        <v>1917</v>
      </c>
      <c r="CV18" s="171">
        <v>2014</v>
      </c>
      <c r="CW18" s="171">
        <v>25028</v>
      </c>
      <c r="CX18" s="171">
        <v>20638</v>
      </c>
      <c r="CY18" s="171">
        <v>6407</v>
      </c>
      <c r="CZ18" s="171">
        <v>4523</v>
      </c>
      <c r="DA18" s="171">
        <v>452</v>
      </c>
      <c r="DB18" s="171">
        <v>2170</v>
      </c>
      <c r="DC18" s="171">
        <v>516</v>
      </c>
      <c r="DD18" s="171">
        <v>32</v>
      </c>
      <c r="DE18" s="171">
        <v>1990</v>
      </c>
      <c r="DF18" s="171">
        <v>37228</v>
      </c>
      <c r="DG18" s="171">
        <v>181843</v>
      </c>
      <c r="DH18" s="171"/>
      <c r="DI18" s="172" t="s">
        <v>404</v>
      </c>
      <c r="DJ18" s="173">
        <v>86229</v>
      </c>
      <c r="DK18" s="173">
        <v>633</v>
      </c>
      <c r="DL18" s="173">
        <v>355</v>
      </c>
      <c r="DM18" s="173">
        <v>231</v>
      </c>
      <c r="DN18" s="173">
        <v>199</v>
      </c>
      <c r="DO18" s="173">
        <v>47</v>
      </c>
      <c r="DP18" s="173">
        <v>737</v>
      </c>
      <c r="DQ18" s="173">
        <v>714</v>
      </c>
      <c r="DR18" s="173">
        <v>526</v>
      </c>
      <c r="DS18" s="173">
        <v>337</v>
      </c>
      <c r="DT18" s="173">
        <v>1429</v>
      </c>
      <c r="DU18" s="173">
        <v>1411</v>
      </c>
      <c r="DV18" s="173">
        <v>134</v>
      </c>
      <c r="DW18" s="173">
        <v>413</v>
      </c>
      <c r="DX18" s="173">
        <v>5513</v>
      </c>
      <c r="DY18" s="173">
        <v>1038</v>
      </c>
      <c r="DZ18" s="173">
        <v>850</v>
      </c>
      <c r="EA18" s="173">
        <v>71700</v>
      </c>
      <c r="EB18" s="173">
        <v>93</v>
      </c>
      <c r="EC18" s="173">
        <v>502</v>
      </c>
      <c r="ED18" s="173">
        <v>0</v>
      </c>
      <c r="EE18" s="173">
        <v>1</v>
      </c>
      <c r="EF18" s="173">
        <v>77</v>
      </c>
      <c r="EG18" s="173">
        <v>136</v>
      </c>
      <c r="EH18" s="173">
        <v>9402</v>
      </c>
      <c r="EI18" s="173">
        <v>80</v>
      </c>
      <c r="EJ18" s="173">
        <v>11</v>
      </c>
      <c r="EK18" s="173">
        <v>46</v>
      </c>
      <c r="EL18" s="173">
        <v>0</v>
      </c>
      <c r="EM18" s="173">
        <v>279</v>
      </c>
      <c r="EN18" s="173">
        <v>14</v>
      </c>
      <c r="EO18" s="173">
        <v>0</v>
      </c>
      <c r="EP18" s="173">
        <v>5</v>
      </c>
      <c r="EQ18" s="173">
        <v>0</v>
      </c>
      <c r="ER18" s="173">
        <v>21</v>
      </c>
      <c r="ES18" s="173">
        <v>10072</v>
      </c>
      <c r="ET18" s="173">
        <v>13</v>
      </c>
      <c r="EU18" s="173">
        <v>0</v>
      </c>
      <c r="EV18" s="173">
        <v>2</v>
      </c>
      <c r="EW18" s="173">
        <v>0</v>
      </c>
      <c r="EX18" s="173">
        <v>0</v>
      </c>
      <c r="EY18" s="173">
        <v>60</v>
      </c>
      <c r="EZ18" s="173">
        <v>0</v>
      </c>
      <c r="FA18" s="173">
        <v>28481</v>
      </c>
      <c r="FB18" s="173">
        <v>16134</v>
      </c>
      <c r="FC18" s="173">
        <v>86</v>
      </c>
      <c r="FD18" s="173">
        <v>1563</v>
      </c>
      <c r="FE18" s="173">
        <v>3384</v>
      </c>
      <c r="FF18" s="173">
        <v>2474</v>
      </c>
      <c r="FG18" s="173">
        <v>69</v>
      </c>
      <c r="FH18" s="173">
        <v>0</v>
      </c>
      <c r="FI18" s="173">
        <v>11</v>
      </c>
      <c r="FJ18" s="173">
        <v>292</v>
      </c>
      <c r="FK18" s="173">
        <v>149503</v>
      </c>
    </row>
    <row r="19" spans="1:167" x14ac:dyDescent="0.35">
      <c r="A19" s="466" t="s">
        <v>405</v>
      </c>
      <c r="B19" s="170">
        <f t="shared" si="4"/>
        <v>35838855</v>
      </c>
      <c r="C19" s="170">
        <f t="shared" si="4"/>
        <v>617913</v>
      </c>
      <c r="D19" s="170">
        <f t="shared" si="4"/>
        <v>1191682</v>
      </c>
      <c r="E19" s="170">
        <f t="shared" si="4"/>
        <v>435265</v>
      </c>
      <c r="F19" s="170">
        <f t="shared" si="4"/>
        <v>449124</v>
      </c>
      <c r="G19" s="170">
        <f t="shared" si="4"/>
        <v>453068</v>
      </c>
      <c r="H19" s="170">
        <f t="shared" si="4"/>
        <v>2982787</v>
      </c>
      <c r="I19" s="170">
        <f t="shared" si="4"/>
        <v>689503</v>
      </c>
      <c r="J19" s="170">
        <f t="shared" si="4"/>
        <v>224387</v>
      </c>
      <c r="K19" s="170">
        <f t="shared" si="4"/>
        <v>1331165</v>
      </c>
      <c r="L19" s="170">
        <f t="shared" si="4"/>
        <v>1466965</v>
      </c>
      <c r="M19" s="170">
        <f t="shared" si="4"/>
        <v>1865945</v>
      </c>
      <c r="N19" s="170">
        <f t="shared" si="4"/>
        <v>661621</v>
      </c>
      <c r="O19" s="170">
        <f t="shared" si="4"/>
        <v>286021</v>
      </c>
      <c r="P19" s="170">
        <f t="shared" si="4"/>
        <v>3413200</v>
      </c>
      <c r="Q19" s="170">
        <f t="shared" si="4"/>
        <v>795434</v>
      </c>
      <c r="R19" s="170">
        <f t="shared" si="5"/>
        <v>1323774</v>
      </c>
      <c r="S19" s="170">
        <f t="shared" si="5"/>
        <v>17010662</v>
      </c>
      <c r="T19" s="170">
        <f t="shared" si="5"/>
        <v>140549</v>
      </c>
      <c r="U19" s="170">
        <f t="shared" si="5"/>
        <v>1117703</v>
      </c>
      <c r="V19" s="170">
        <f t="shared" si="5"/>
        <v>3162778</v>
      </c>
      <c r="W19" s="170">
        <f t="shared" si="5"/>
        <v>367287</v>
      </c>
      <c r="X19" s="170">
        <f t="shared" si="5"/>
        <v>5388828</v>
      </c>
      <c r="Y19" s="170">
        <f t="shared" si="5"/>
        <v>706579</v>
      </c>
      <c r="Z19" s="170">
        <f t="shared" si="5"/>
        <v>1303673</v>
      </c>
      <c r="AA19" s="170">
        <f t="shared" si="5"/>
        <v>181209</v>
      </c>
      <c r="AB19" s="170">
        <f t="shared" si="5"/>
        <v>93070</v>
      </c>
      <c r="AC19" s="170">
        <f t="shared" si="5"/>
        <v>20387</v>
      </c>
      <c r="AD19" s="170">
        <f t="shared" si="5"/>
        <v>331273</v>
      </c>
      <c r="AE19" s="170">
        <f t="shared" si="5"/>
        <v>697764</v>
      </c>
      <c r="AF19" s="170">
        <f t="shared" si="5"/>
        <v>219488</v>
      </c>
      <c r="AG19" s="170">
        <f t="shared" si="5"/>
        <v>138717</v>
      </c>
      <c r="AH19" s="170">
        <f t="shared" si="6"/>
        <v>81800</v>
      </c>
      <c r="AI19" s="170">
        <f t="shared" si="6"/>
        <v>78035</v>
      </c>
      <c r="AJ19" s="170">
        <f t="shared" si="6"/>
        <v>152940</v>
      </c>
      <c r="AK19" s="170">
        <f t="shared" si="6"/>
        <v>12923828</v>
      </c>
      <c r="AL19" s="170">
        <f t="shared" si="6"/>
        <v>312365</v>
      </c>
      <c r="AM19" s="170">
        <f t="shared" si="6"/>
        <v>88144</v>
      </c>
      <c r="AN19" s="170">
        <f t="shared" si="6"/>
        <v>83991</v>
      </c>
      <c r="AO19" s="170">
        <f t="shared" si="6"/>
        <v>618182</v>
      </c>
      <c r="AP19" s="170">
        <f t="shared" si="6"/>
        <v>281966</v>
      </c>
      <c r="AQ19" s="170">
        <f t="shared" si="6"/>
        <v>736478</v>
      </c>
      <c r="AR19" s="170">
        <f t="shared" si="6"/>
        <v>151323</v>
      </c>
      <c r="AS19" s="170">
        <f t="shared" si="6"/>
        <v>2770189</v>
      </c>
      <c r="AT19" s="170">
        <f t="shared" si="6"/>
        <v>3660099</v>
      </c>
      <c r="AU19" s="170">
        <f t="shared" si="6"/>
        <v>385225</v>
      </c>
      <c r="AV19" s="170">
        <f t="shared" si="6"/>
        <v>450306</v>
      </c>
      <c r="AW19" s="170">
        <f t="shared" si="6"/>
        <v>131603</v>
      </c>
      <c r="AX19" s="170">
        <f t="shared" si="7"/>
        <v>1586882</v>
      </c>
      <c r="AY19" s="170">
        <f t="shared" si="7"/>
        <v>37385</v>
      </c>
      <c r="AZ19" s="170">
        <f t="shared" si="7"/>
        <v>6753</v>
      </c>
      <c r="BA19" s="170">
        <f t="shared" si="7"/>
        <v>36634</v>
      </c>
      <c r="BB19" s="170">
        <f t="shared" si="7"/>
        <v>193937</v>
      </c>
      <c r="BC19" s="170">
        <f t="shared" si="7"/>
        <v>60912058</v>
      </c>
      <c r="BD19" s="157"/>
      <c r="BE19" s="158" t="s">
        <v>405</v>
      </c>
      <c r="BF19" s="171">
        <v>21887124</v>
      </c>
      <c r="BG19" s="171">
        <v>562883</v>
      </c>
      <c r="BH19" s="171">
        <v>945879</v>
      </c>
      <c r="BI19" s="171">
        <v>349051</v>
      </c>
      <c r="BJ19" s="171">
        <v>361426</v>
      </c>
      <c r="BK19" s="171">
        <v>398327</v>
      </c>
      <c r="BL19" s="171">
        <v>2257685</v>
      </c>
      <c r="BM19" s="171">
        <v>510108</v>
      </c>
      <c r="BN19" s="171">
        <v>107308</v>
      </c>
      <c r="BO19" s="171">
        <v>925778</v>
      </c>
      <c r="BP19" s="171">
        <v>1077372</v>
      </c>
      <c r="BQ19" s="171">
        <v>1411457</v>
      </c>
      <c r="BR19" s="171">
        <v>603717</v>
      </c>
      <c r="BS19" s="171">
        <v>229156</v>
      </c>
      <c r="BT19" s="171">
        <v>2553862</v>
      </c>
      <c r="BU19" s="171">
        <v>606324</v>
      </c>
      <c r="BV19" s="171">
        <v>1012285</v>
      </c>
      <c r="BW19" s="171">
        <v>7570494</v>
      </c>
      <c r="BX19" s="171">
        <v>120113</v>
      </c>
      <c r="BY19" s="171">
        <v>846782</v>
      </c>
      <c r="BZ19" s="171">
        <v>3162778</v>
      </c>
      <c r="CA19" s="171">
        <v>367061</v>
      </c>
      <c r="CB19" s="171">
        <v>5377768</v>
      </c>
      <c r="CC19" s="171">
        <v>672688</v>
      </c>
      <c r="CD19" s="171">
        <v>396945</v>
      </c>
      <c r="CE19" s="171">
        <v>170738</v>
      </c>
      <c r="CF19" s="171">
        <v>88475</v>
      </c>
      <c r="CG19" s="171">
        <v>15447</v>
      </c>
      <c r="CH19" s="171">
        <v>331273</v>
      </c>
      <c r="CI19" s="171">
        <v>691762</v>
      </c>
      <c r="CJ19" s="171">
        <v>214870</v>
      </c>
      <c r="CK19" s="171">
        <v>138717</v>
      </c>
      <c r="CL19" s="171">
        <v>78698</v>
      </c>
      <c r="CM19" s="171">
        <v>78035</v>
      </c>
      <c r="CN19" s="171">
        <v>151219</v>
      </c>
      <c r="CO19" s="171">
        <v>11936474</v>
      </c>
      <c r="CP19" s="171">
        <v>300816</v>
      </c>
      <c r="CQ19" s="171">
        <v>87862</v>
      </c>
      <c r="CR19" s="171">
        <v>82889</v>
      </c>
      <c r="CS19" s="171">
        <v>618182</v>
      </c>
      <c r="CT19" s="171">
        <v>281966</v>
      </c>
      <c r="CU19" s="171">
        <v>682291</v>
      </c>
      <c r="CV19" s="171">
        <v>150541</v>
      </c>
      <c r="CW19" s="171">
        <v>2407097</v>
      </c>
      <c r="CX19" s="171">
        <v>2065863</v>
      </c>
      <c r="CY19" s="171">
        <v>375400</v>
      </c>
      <c r="CZ19" s="171">
        <v>344000</v>
      </c>
      <c r="DA19" s="171">
        <v>33606</v>
      </c>
      <c r="DB19" s="171">
        <v>867770</v>
      </c>
      <c r="DC19" s="171">
        <v>37296</v>
      </c>
      <c r="DD19" s="171">
        <v>6753</v>
      </c>
      <c r="DE19" s="171">
        <v>35207</v>
      </c>
      <c r="DF19" s="171">
        <v>182323</v>
      </c>
      <c r="DG19" s="171">
        <v>42946343</v>
      </c>
      <c r="DH19" s="171"/>
      <c r="DI19" s="172" t="s">
        <v>405</v>
      </c>
      <c r="DJ19" s="173">
        <v>13951731</v>
      </c>
      <c r="DK19" s="173">
        <v>55030</v>
      </c>
      <c r="DL19" s="173">
        <v>245803</v>
      </c>
      <c r="DM19" s="173">
        <v>86214</v>
      </c>
      <c r="DN19" s="173">
        <v>87698</v>
      </c>
      <c r="DO19" s="173">
        <v>54741</v>
      </c>
      <c r="DP19" s="173">
        <v>725102</v>
      </c>
      <c r="DQ19" s="173">
        <v>179395</v>
      </c>
      <c r="DR19" s="173">
        <v>117079</v>
      </c>
      <c r="DS19" s="173">
        <v>405387</v>
      </c>
      <c r="DT19" s="173">
        <v>389593</v>
      </c>
      <c r="DU19" s="173">
        <v>454488</v>
      </c>
      <c r="DV19" s="173">
        <v>57904</v>
      </c>
      <c r="DW19" s="173">
        <v>56865</v>
      </c>
      <c r="DX19" s="173">
        <v>859338</v>
      </c>
      <c r="DY19" s="173">
        <v>189110</v>
      </c>
      <c r="DZ19" s="173">
        <v>311489</v>
      </c>
      <c r="EA19" s="173">
        <v>9440168</v>
      </c>
      <c r="EB19" s="173">
        <v>20436</v>
      </c>
      <c r="EC19" s="173">
        <v>270921</v>
      </c>
      <c r="ED19" s="173">
        <v>0</v>
      </c>
      <c r="EE19" s="173">
        <v>226</v>
      </c>
      <c r="EF19" s="173">
        <v>11060</v>
      </c>
      <c r="EG19" s="173">
        <v>33891</v>
      </c>
      <c r="EH19" s="173">
        <v>906728</v>
      </c>
      <c r="EI19" s="173">
        <v>10471</v>
      </c>
      <c r="EJ19" s="173">
        <v>4595</v>
      </c>
      <c r="EK19" s="173">
        <v>4940</v>
      </c>
      <c r="EL19" s="173">
        <v>0</v>
      </c>
      <c r="EM19" s="173">
        <v>6002</v>
      </c>
      <c r="EN19" s="173">
        <v>4618</v>
      </c>
      <c r="EO19" s="173">
        <v>0</v>
      </c>
      <c r="EP19" s="173">
        <v>3102</v>
      </c>
      <c r="EQ19" s="173">
        <v>0</v>
      </c>
      <c r="ER19" s="173">
        <v>1721</v>
      </c>
      <c r="ES19" s="173">
        <v>987354</v>
      </c>
      <c r="ET19" s="173">
        <v>11549</v>
      </c>
      <c r="EU19" s="173">
        <v>282</v>
      </c>
      <c r="EV19" s="173">
        <v>1102</v>
      </c>
      <c r="EW19" s="173">
        <v>0</v>
      </c>
      <c r="EX19" s="173">
        <v>0</v>
      </c>
      <c r="EY19" s="173">
        <v>54187</v>
      </c>
      <c r="EZ19" s="173">
        <v>782</v>
      </c>
      <c r="FA19" s="173">
        <v>363092</v>
      </c>
      <c r="FB19" s="173">
        <v>1594236</v>
      </c>
      <c r="FC19" s="173">
        <v>9825</v>
      </c>
      <c r="FD19" s="173">
        <v>106306</v>
      </c>
      <c r="FE19" s="173">
        <v>97997</v>
      </c>
      <c r="FF19" s="173">
        <v>719112</v>
      </c>
      <c r="FG19" s="173">
        <v>89</v>
      </c>
      <c r="FH19" s="173">
        <v>0</v>
      </c>
      <c r="FI19" s="173">
        <v>1427</v>
      </c>
      <c r="FJ19" s="173">
        <v>11614</v>
      </c>
      <c r="FK19" s="173">
        <v>17965715</v>
      </c>
    </row>
    <row r="20" spans="1:167" x14ac:dyDescent="0.35">
      <c r="A20" s="466" t="s">
        <v>406</v>
      </c>
      <c r="B20" s="170">
        <f t="shared" si="4"/>
        <v>2350751</v>
      </c>
      <c r="C20" s="170">
        <f t="shared" si="4"/>
        <v>54608</v>
      </c>
      <c r="D20" s="170">
        <f t="shared" si="4"/>
        <v>26545</v>
      </c>
      <c r="E20" s="170">
        <f t="shared" si="4"/>
        <v>18923</v>
      </c>
      <c r="F20" s="170">
        <f t="shared" si="4"/>
        <v>20838</v>
      </c>
      <c r="G20" s="170">
        <f t="shared" si="4"/>
        <v>73586</v>
      </c>
      <c r="H20" s="170">
        <f t="shared" si="4"/>
        <v>180141</v>
      </c>
      <c r="I20" s="170">
        <f t="shared" si="4"/>
        <v>40131</v>
      </c>
      <c r="J20" s="170">
        <f t="shared" si="4"/>
        <v>21093</v>
      </c>
      <c r="K20" s="170">
        <f t="shared" si="4"/>
        <v>36544</v>
      </c>
      <c r="L20" s="170">
        <f t="shared" si="4"/>
        <v>40549</v>
      </c>
      <c r="M20" s="170">
        <f t="shared" si="4"/>
        <v>84552</v>
      </c>
      <c r="N20" s="170">
        <f t="shared" si="4"/>
        <v>17441</v>
      </c>
      <c r="O20" s="170">
        <f t="shared" si="4"/>
        <v>17265</v>
      </c>
      <c r="P20" s="170">
        <f t="shared" si="4"/>
        <v>182338</v>
      </c>
      <c r="Q20" s="170">
        <f t="shared" si="4"/>
        <v>45089</v>
      </c>
      <c r="R20" s="170">
        <f t="shared" si="5"/>
        <v>120038</v>
      </c>
      <c r="S20" s="170">
        <f t="shared" si="5"/>
        <v>1362863</v>
      </c>
      <c r="T20" s="170">
        <f t="shared" si="5"/>
        <v>6444</v>
      </c>
      <c r="U20" s="170">
        <f t="shared" si="5"/>
        <v>56371</v>
      </c>
      <c r="V20" s="170">
        <f t="shared" si="5"/>
        <v>564580</v>
      </c>
      <c r="W20" s="170">
        <f t="shared" si="5"/>
        <v>82053</v>
      </c>
      <c r="X20" s="170">
        <f t="shared" si="5"/>
        <v>1381635</v>
      </c>
      <c r="Y20" s="170">
        <f t="shared" si="5"/>
        <v>164428</v>
      </c>
      <c r="Z20" s="170">
        <f t="shared" si="5"/>
        <v>175636</v>
      </c>
      <c r="AA20" s="170">
        <f t="shared" si="5"/>
        <v>31562</v>
      </c>
      <c r="AB20" s="170">
        <f t="shared" si="5"/>
        <v>12080</v>
      </c>
      <c r="AC20" s="170">
        <f t="shared" si="5"/>
        <v>1429</v>
      </c>
      <c r="AD20" s="170">
        <f t="shared" si="5"/>
        <v>86837</v>
      </c>
      <c r="AE20" s="170">
        <f t="shared" si="5"/>
        <v>312690</v>
      </c>
      <c r="AF20" s="170">
        <f t="shared" si="5"/>
        <v>46778</v>
      </c>
      <c r="AG20" s="170">
        <f t="shared" si="5"/>
        <v>42483</v>
      </c>
      <c r="AH20" s="170">
        <f t="shared" si="6"/>
        <v>11455</v>
      </c>
      <c r="AI20" s="170">
        <f t="shared" si="6"/>
        <v>6536</v>
      </c>
      <c r="AJ20" s="170">
        <f t="shared" si="6"/>
        <v>26467</v>
      </c>
      <c r="AK20" s="170">
        <f t="shared" si="6"/>
        <v>2946649</v>
      </c>
      <c r="AL20" s="170">
        <f t="shared" si="6"/>
        <v>35619</v>
      </c>
      <c r="AM20" s="170">
        <f t="shared" si="6"/>
        <v>8559</v>
      </c>
      <c r="AN20" s="170">
        <f t="shared" si="6"/>
        <v>5353</v>
      </c>
      <c r="AO20" s="170">
        <f t="shared" si="6"/>
        <v>65008</v>
      </c>
      <c r="AP20" s="170">
        <f t="shared" si="6"/>
        <v>60473</v>
      </c>
      <c r="AQ20" s="170">
        <f t="shared" si="6"/>
        <v>54318</v>
      </c>
      <c r="AR20" s="170">
        <f t="shared" si="6"/>
        <v>1636</v>
      </c>
      <c r="AS20" s="170">
        <f t="shared" si="6"/>
        <v>279959</v>
      </c>
      <c r="AT20" s="170">
        <f t="shared" si="6"/>
        <v>230953</v>
      </c>
      <c r="AU20" s="170">
        <f t="shared" si="6"/>
        <v>25898</v>
      </c>
      <c r="AV20" s="170">
        <f t="shared" si="6"/>
        <v>43509</v>
      </c>
      <c r="AW20" s="170">
        <f t="shared" si="6"/>
        <v>10043</v>
      </c>
      <c r="AX20" s="170">
        <f t="shared" si="7"/>
        <v>17839</v>
      </c>
      <c r="AY20" s="170">
        <f t="shared" si="7"/>
        <v>837</v>
      </c>
      <c r="AZ20" s="170">
        <f t="shared" si="7"/>
        <v>739</v>
      </c>
      <c r="BA20" s="170">
        <f t="shared" si="7"/>
        <v>3659</v>
      </c>
      <c r="BB20" s="170">
        <f t="shared" si="7"/>
        <v>24659</v>
      </c>
      <c r="BC20" s="170">
        <f t="shared" si="7"/>
        <v>6221069</v>
      </c>
      <c r="BD20" s="157"/>
      <c r="BE20" s="158" t="s">
        <v>406</v>
      </c>
      <c r="BF20" s="171">
        <v>873884</v>
      </c>
      <c r="BG20" s="171">
        <v>53728</v>
      </c>
      <c r="BH20" s="171">
        <v>23570</v>
      </c>
      <c r="BI20" s="171">
        <v>17216</v>
      </c>
      <c r="BJ20" s="171">
        <v>18856</v>
      </c>
      <c r="BK20" s="171">
        <v>70830</v>
      </c>
      <c r="BL20" s="171">
        <v>161390</v>
      </c>
      <c r="BM20" s="171">
        <v>35817</v>
      </c>
      <c r="BN20" s="171">
        <v>882</v>
      </c>
      <c r="BO20" s="171">
        <v>26629</v>
      </c>
      <c r="BP20" s="171">
        <v>32121</v>
      </c>
      <c r="BQ20" s="171">
        <v>70873</v>
      </c>
      <c r="BR20" s="171">
        <v>16810</v>
      </c>
      <c r="BS20" s="171">
        <v>15396</v>
      </c>
      <c r="BT20" s="171">
        <v>147130</v>
      </c>
      <c r="BU20" s="171">
        <v>39124</v>
      </c>
      <c r="BV20" s="171">
        <v>100799</v>
      </c>
      <c r="BW20" s="171">
        <v>36117</v>
      </c>
      <c r="BX20" s="171">
        <v>6242</v>
      </c>
      <c r="BY20" s="171">
        <v>54082</v>
      </c>
      <c r="BZ20" s="171">
        <v>564580</v>
      </c>
      <c r="CA20" s="171">
        <v>82047</v>
      </c>
      <c r="CB20" s="171">
        <v>1380620</v>
      </c>
      <c r="CC20" s="171">
        <v>158254</v>
      </c>
      <c r="CD20" s="171">
        <v>86595</v>
      </c>
      <c r="CE20" s="171">
        <v>31080</v>
      </c>
      <c r="CF20" s="171">
        <v>11363</v>
      </c>
      <c r="CG20" s="171">
        <v>1018</v>
      </c>
      <c r="CH20" s="171">
        <v>86837</v>
      </c>
      <c r="CI20" s="171">
        <v>311686</v>
      </c>
      <c r="CJ20" s="171">
        <v>46568</v>
      </c>
      <c r="CK20" s="171">
        <v>42483</v>
      </c>
      <c r="CL20" s="171">
        <v>11059</v>
      </c>
      <c r="CM20" s="171">
        <v>6536</v>
      </c>
      <c r="CN20" s="171">
        <v>26426</v>
      </c>
      <c r="CO20" s="171">
        <v>2847152</v>
      </c>
      <c r="CP20" s="171">
        <v>35619</v>
      </c>
      <c r="CQ20" s="171">
        <v>8558</v>
      </c>
      <c r="CR20" s="171">
        <v>5276</v>
      </c>
      <c r="CS20" s="171">
        <v>65008</v>
      </c>
      <c r="CT20" s="171">
        <v>60473</v>
      </c>
      <c r="CU20" s="171">
        <v>54314</v>
      </c>
      <c r="CV20" s="171">
        <v>1636</v>
      </c>
      <c r="CW20" s="171">
        <v>257703</v>
      </c>
      <c r="CX20" s="171">
        <v>149616</v>
      </c>
      <c r="CY20" s="171">
        <v>25893</v>
      </c>
      <c r="CZ20" s="171">
        <v>28607</v>
      </c>
      <c r="DA20" s="171">
        <v>2089</v>
      </c>
      <c r="DB20" s="171">
        <v>17839</v>
      </c>
      <c r="DC20" s="171">
        <v>837</v>
      </c>
      <c r="DD20" s="171">
        <v>739</v>
      </c>
      <c r="DE20" s="171">
        <v>3592</v>
      </c>
      <c r="DF20" s="171">
        <v>23008</v>
      </c>
      <c r="DG20" s="171">
        <v>4515571</v>
      </c>
      <c r="DH20" s="171"/>
      <c r="DI20" s="172" t="s">
        <v>406</v>
      </c>
      <c r="DJ20" s="173">
        <v>1476867</v>
      </c>
      <c r="DK20" s="173">
        <v>880</v>
      </c>
      <c r="DL20" s="173">
        <v>2975</v>
      </c>
      <c r="DM20" s="173">
        <v>1707</v>
      </c>
      <c r="DN20" s="173">
        <v>1982</v>
      </c>
      <c r="DO20" s="173">
        <v>2756</v>
      </c>
      <c r="DP20" s="173">
        <v>18751</v>
      </c>
      <c r="DQ20" s="173">
        <v>4314</v>
      </c>
      <c r="DR20" s="173">
        <v>20211</v>
      </c>
      <c r="DS20" s="173">
        <v>9915</v>
      </c>
      <c r="DT20" s="173">
        <v>8428</v>
      </c>
      <c r="DU20" s="173">
        <v>13679</v>
      </c>
      <c r="DV20" s="173">
        <v>631</v>
      </c>
      <c r="DW20" s="173">
        <v>1869</v>
      </c>
      <c r="DX20" s="173">
        <v>35208</v>
      </c>
      <c r="DY20" s="173">
        <v>5965</v>
      </c>
      <c r="DZ20" s="173">
        <v>19239</v>
      </c>
      <c r="EA20" s="173">
        <v>1326746</v>
      </c>
      <c r="EB20" s="173">
        <v>202</v>
      </c>
      <c r="EC20" s="173">
        <v>2289</v>
      </c>
      <c r="ED20" s="173">
        <v>0</v>
      </c>
      <c r="EE20" s="173">
        <v>6</v>
      </c>
      <c r="EF20" s="173">
        <v>1015</v>
      </c>
      <c r="EG20" s="173">
        <v>6174</v>
      </c>
      <c r="EH20" s="173">
        <v>89041</v>
      </c>
      <c r="EI20" s="173">
        <v>482</v>
      </c>
      <c r="EJ20" s="173">
        <v>717</v>
      </c>
      <c r="EK20" s="173">
        <v>411</v>
      </c>
      <c r="EL20" s="173">
        <v>0</v>
      </c>
      <c r="EM20" s="173">
        <v>1004</v>
      </c>
      <c r="EN20" s="173">
        <v>210</v>
      </c>
      <c r="EO20" s="173">
        <v>0</v>
      </c>
      <c r="EP20" s="173">
        <v>396</v>
      </c>
      <c r="EQ20" s="173">
        <v>0</v>
      </c>
      <c r="ER20" s="173">
        <v>41</v>
      </c>
      <c r="ES20" s="173">
        <v>99497</v>
      </c>
      <c r="ET20" s="173">
        <v>0</v>
      </c>
      <c r="EU20" s="173">
        <v>1</v>
      </c>
      <c r="EV20" s="173">
        <v>77</v>
      </c>
      <c r="EW20" s="173">
        <v>0</v>
      </c>
      <c r="EX20" s="173">
        <v>0</v>
      </c>
      <c r="EY20" s="173">
        <v>4</v>
      </c>
      <c r="EZ20" s="173">
        <v>0</v>
      </c>
      <c r="FA20" s="173">
        <v>22256</v>
      </c>
      <c r="FB20" s="173">
        <v>81337</v>
      </c>
      <c r="FC20" s="173">
        <v>5</v>
      </c>
      <c r="FD20" s="173">
        <v>14902</v>
      </c>
      <c r="FE20" s="173">
        <v>7954</v>
      </c>
      <c r="FF20" s="173">
        <v>0</v>
      </c>
      <c r="FG20" s="173">
        <v>0</v>
      </c>
      <c r="FH20" s="173">
        <v>0</v>
      </c>
      <c r="FI20" s="173">
        <v>67</v>
      </c>
      <c r="FJ20" s="173">
        <v>1651</v>
      </c>
      <c r="FK20" s="173">
        <v>1705498</v>
      </c>
    </row>
    <row r="21" spans="1:167" x14ac:dyDescent="0.35">
      <c r="A21" s="466" t="s">
        <v>407</v>
      </c>
      <c r="B21" s="170">
        <f t="shared" si="4"/>
        <v>272893</v>
      </c>
      <c r="C21" s="170">
        <f t="shared" si="4"/>
        <v>30636</v>
      </c>
      <c r="D21" s="170">
        <f t="shared" si="4"/>
        <v>1353</v>
      </c>
      <c r="E21" s="170">
        <f t="shared" si="4"/>
        <v>1946</v>
      </c>
      <c r="F21" s="170">
        <f t="shared" si="4"/>
        <v>463</v>
      </c>
      <c r="G21" s="170">
        <f t="shared" si="4"/>
        <v>2905</v>
      </c>
      <c r="H21" s="170">
        <f t="shared" si="4"/>
        <v>7292</v>
      </c>
      <c r="I21" s="170">
        <f t="shared" si="4"/>
        <v>1876</v>
      </c>
      <c r="J21" s="170">
        <f t="shared" si="4"/>
        <v>2065</v>
      </c>
      <c r="K21" s="170">
        <f t="shared" si="4"/>
        <v>2903</v>
      </c>
      <c r="L21" s="170">
        <f t="shared" si="4"/>
        <v>2496</v>
      </c>
      <c r="M21" s="170">
        <f t="shared" si="4"/>
        <v>1947</v>
      </c>
      <c r="N21" s="170">
        <f t="shared" si="4"/>
        <v>851</v>
      </c>
      <c r="O21" s="170">
        <f t="shared" si="4"/>
        <v>535</v>
      </c>
      <c r="P21" s="170">
        <f t="shared" si="4"/>
        <v>10784</v>
      </c>
      <c r="Q21" s="170">
        <f t="shared" si="4"/>
        <v>8166</v>
      </c>
      <c r="R21" s="170">
        <f t="shared" si="5"/>
        <v>2729</v>
      </c>
      <c r="S21" s="170">
        <f t="shared" si="5"/>
        <v>218001</v>
      </c>
      <c r="T21" s="170">
        <f t="shared" si="5"/>
        <v>310</v>
      </c>
      <c r="U21" s="170">
        <f t="shared" si="5"/>
        <v>6271</v>
      </c>
      <c r="V21" s="170">
        <f t="shared" si="5"/>
        <v>16949</v>
      </c>
      <c r="W21" s="170">
        <f t="shared" si="5"/>
        <v>1233</v>
      </c>
      <c r="X21" s="170">
        <f t="shared" si="5"/>
        <v>75760</v>
      </c>
      <c r="Y21" s="170">
        <f t="shared" si="5"/>
        <v>7766</v>
      </c>
      <c r="Z21" s="170">
        <f t="shared" si="5"/>
        <v>64752</v>
      </c>
      <c r="AA21" s="170">
        <f t="shared" si="5"/>
        <v>915</v>
      </c>
      <c r="AB21" s="170">
        <f t="shared" si="5"/>
        <v>373</v>
      </c>
      <c r="AC21" s="170">
        <f t="shared" si="5"/>
        <v>184</v>
      </c>
      <c r="AD21" s="170">
        <f t="shared" si="5"/>
        <v>8162</v>
      </c>
      <c r="AE21" s="170">
        <f t="shared" si="5"/>
        <v>65276</v>
      </c>
      <c r="AF21" s="170">
        <f t="shared" si="5"/>
        <v>3782</v>
      </c>
      <c r="AG21" s="170">
        <f t="shared" si="5"/>
        <v>2814</v>
      </c>
      <c r="AH21" s="170">
        <f t="shared" si="6"/>
        <v>631</v>
      </c>
      <c r="AI21" s="170">
        <f t="shared" si="6"/>
        <v>687</v>
      </c>
      <c r="AJ21" s="170">
        <f t="shared" si="6"/>
        <v>2848</v>
      </c>
      <c r="AK21" s="170">
        <f t="shared" si="6"/>
        <v>252132</v>
      </c>
      <c r="AL21" s="170">
        <f t="shared" si="6"/>
        <v>17089</v>
      </c>
      <c r="AM21" s="170">
        <f t="shared" si="6"/>
        <v>612</v>
      </c>
      <c r="AN21" s="170">
        <f t="shared" si="6"/>
        <v>1194</v>
      </c>
      <c r="AO21" s="170">
        <f t="shared" si="6"/>
        <v>527994</v>
      </c>
      <c r="AP21" s="170">
        <f t="shared" si="6"/>
        <v>108891</v>
      </c>
      <c r="AQ21" s="170">
        <f t="shared" si="6"/>
        <v>20474</v>
      </c>
      <c r="AR21" s="170">
        <f t="shared" si="6"/>
        <v>7</v>
      </c>
      <c r="AS21" s="170">
        <f t="shared" si="6"/>
        <v>1247826</v>
      </c>
      <c r="AT21" s="170">
        <f t="shared" si="6"/>
        <v>199619</v>
      </c>
      <c r="AU21" s="170">
        <f t="shared" si="6"/>
        <v>7958</v>
      </c>
      <c r="AV21" s="170">
        <f t="shared" si="6"/>
        <v>261075</v>
      </c>
      <c r="AW21" s="170">
        <f t="shared" si="6"/>
        <v>17188</v>
      </c>
      <c r="AX21" s="170">
        <f t="shared" si="7"/>
        <v>79393</v>
      </c>
      <c r="AY21" s="170">
        <f t="shared" si="7"/>
        <v>5732</v>
      </c>
      <c r="AZ21" s="170">
        <f t="shared" si="7"/>
        <v>7240</v>
      </c>
      <c r="BA21" s="170">
        <f t="shared" si="7"/>
        <v>603</v>
      </c>
      <c r="BB21" s="170">
        <f t="shared" si="7"/>
        <v>19009</v>
      </c>
      <c r="BC21" s="170">
        <f t="shared" si="7"/>
        <v>3077565</v>
      </c>
      <c r="BD21" s="157"/>
      <c r="BE21" s="158" t="s">
        <v>407</v>
      </c>
      <c r="BF21" s="171">
        <v>38890</v>
      </c>
      <c r="BG21" s="171">
        <v>30484</v>
      </c>
      <c r="BH21" s="171">
        <v>1021</v>
      </c>
      <c r="BI21" s="171">
        <v>1899</v>
      </c>
      <c r="BJ21" s="171">
        <v>263</v>
      </c>
      <c r="BK21" s="171">
        <v>2872</v>
      </c>
      <c r="BL21" s="171">
        <v>6277</v>
      </c>
      <c r="BM21" s="171">
        <v>1772</v>
      </c>
      <c r="BN21" s="171">
        <v>37</v>
      </c>
      <c r="BO21" s="171">
        <v>832</v>
      </c>
      <c r="BP21" s="171">
        <v>1141</v>
      </c>
      <c r="BQ21" s="171">
        <v>1546</v>
      </c>
      <c r="BR21" s="171">
        <v>767</v>
      </c>
      <c r="BS21" s="171">
        <v>370</v>
      </c>
      <c r="BT21" s="171">
        <v>6844</v>
      </c>
      <c r="BU21" s="171">
        <v>6051</v>
      </c>
      <c r="BV21" s="171">
        <v>1746</v>
      </c>
      <c r="BW21" s="171">
        <v>3214</v>
      </c>
      <c r="BX21" s="171">
        <v>155</v>
      </c>
      <c r="BY21" s="171">
        <v>2083</v>
      </c>
      <c r="BZ21" s="171">
        <v>16949</v>
      </c>
      <c r="CA21" s="171">
        <v>1228</v>
      </c>
      <c r="CB21" s="171">
        <v>75542</v>
      </c>
      <c r="CC21" s="171">
        <v>7554</v>
      </c>
      <c r="CD21" s="171">
        <v>10476</v>
      </c>
      <c r="CE21" s="171">
        <v>904</v>
      </c>
      <c r="CF21" s="171">
        <v>362</v>
      </c>
      <c r="CG21" s="171">
        <v>41</v>
      </c>
      <c r="CH21" s="171">
        <v>8162</v>
      </c>
      <c r="CI21" s="171">
        <v>64886</v>
      </c>
      <c r="CJ21" s="171">
        <v>3749</v>
      </c>
      <c r="CK21" s="171">
        <v>2814</v>
      </c>
      <c r="CL21" s="171">
        <v>628</v>
      </c>
      <c r="CM21" s="171">
        <v>687</v>
      </c>
      <c r="CN21" s="171">
        <v>2848</v>
      </c>
      <c r="CO21" s="171">
        <v>196830</v>
      </c>
      <c r="CP21" s="171">
        <v>17089</v>
      </c>
      <c r="CQ21" s="171">
        <v>612</v>
      </c>
      <c r="CR21" s="171">
        <v>1194</v>
      </c>
      <c r="CS21" s="171">
        <v>527994</v>
      </c>
      <c r="CT21" s="171">
        <v>108891</v>
      </c>
      <c r="CU21" s="171">
        <v>19180</v>
      </c>
      <c r="CV21" s="171">
        <v>7</v>
      </c>
      <c r="CW21" s="171">
        <v>1063697</v>
      </c>
      <c r="CX21" s="171">
        <v>134427</v>
      </c>
      <c r="CY21" s="171">
        <v>7950</v>
      </c>
      <c r="CZ21" s="171">
        <v>156636</v>
      </c>
      <c r="DA21" s="171">
        <v>2382</v>
      </c>
      <c r="DB21" s="171">
        <v>61804</v>
      </c>
      <c r="DC21" s="171">
        <v>2893</v>
      </c>
      <c r="DD21" s="171">
        <v>7240</v>
      </c>
      <c r="DE21" s="171">
        <v>536</v>
      </c>
      <c r="DF21" s="171">
        <v>18783</v>
      </c>
      <c r="DG21" s="171">
        <v>2397519</v>
      </c>
      <c r="DH21" s="171"/>
      <c r="DI21" s="172" t="s">
        <v>407</v>
      </c>
      <c r="DJ21" s="173">
        <v>234003</v>
      </c>
      <c r="DK21" s="173">
        <v>152</v>
      </c>
      <c r="DL21" s="173">
        <v>332</v>
      </c>
      <c r="DM21" s="173">
        <v>47</v>
      </c>
      <c r="DN21" s="173">
        <v>200</v>
      </c>
      <c r="DO21" s="173">
        <v>33</v>
      </c>
      <c r="DP21" s="173">
        <v>1015</v>
      </c>
      <c r="DQ21" s="173">
        <v>104</v>
      </c>
      <c r="DR21" s="173">
        <v>2028</v>
      </c>
      <c r="DS21" s="173">
        <v>2071</v>
      </c>
      <c r="DT21" s="173">
        <v>1355</v>
      </c>
      <c r="DU21" s="173">
        <v>401</v>
      </c>
      <c r="DV21" s="173">
        <v>84</v>
      </c>
      <c r="DW21" s="173">
        <v>165</v>
      </c>
      <c r="DX21" s="173">
        <v>3940</v>
      </c>
      <c r="DY21" s="173">
        <v>2115</v>
      </c>
      <c r="DZ21" s="173">
        <v>983</v>
      </c>
      <c r="EA21" s="173">
        <v>214787</v>
      </c>
      <c r="EB21" s="173">
        <v>155</v>
      </c>
      <c r="EC21" s="173">
        <v>4188</v>
      </c>
      <c r="ED21" s="173">
        <v>0</v>
      </c>
      <c r="EE21" s="173">
        <v>5</v>
      </c>
      <c r="EF21" s="173">
        <v>218</v>
      </c>
      <c r="EG21" s="173">
        <v>212</v>
      </c>
      <c r="EH21" s="173">
        <v>54276</v>
      </c>
      <c r="EI21" s="173">
        <v>11</v>
      </c>
      <c r="EJ21" s="173">
        <v>11</v>
      </c>
      <c r="EK21" s="173">
        <v>143</v>
      </c>
      <c r="EL21" s="173">
        <v>0</v>
      </c>
      <c r="EM21" s="173">
        <v>390</v>
      </c>
      <c r="EN21" s="173">
        <v>33</v>
      </c>
      <c r="EO21" s="173">
        <v>0</v>
      </c>
      <c r="EP21" s="173">
        <v>3</v>
      </c>
      <c r="EQ21" s="173">
        <v>0</v>
      </c>
      <c r="ER21" s="173">
        <v>0</v>
      </c>
      <c r="ES21" s="173">
        <v>55302</v>
      </c>
      <c r="ET21" s="173">
        <v>0</v>
      </c>
      <c r="EU21" s="173">
        <v>0</v>
      </c>
      <c r="EV21" s="173">
        <v>0</v>
      </c>
      <c r="EW21" s="173">
        <v>0</v>
      </c>
      <c r="EX21" s="173">
        <v>0</v>
      </c>
      <c r="EY21" s="173">
        <v>1294</v>
      </c>
      <c r="EZ21" s="173">
        <v>0</v>
      </c>
      <c r="FA21" s="173">
        <v>184129</v>
      </c>
      <c r="FB21" s="173">
        <v>65192</v>
      </c>
      <c r="FC21" s="173">
        <v>8</v>
      </c>
      <c r="FD21" s="173">
        <v>104439</v>
      </c>
      <c r="FE21" s="173">
        <v>14806</v>
      </c>
      <c r="FF21" s="173">
        <v>17589</v>
      </c>
      <c r="FG21" s="173">
        <v>2839</v>
      </c>
      <c r="FH21" s="173">
        <v>0</v>
      </c>
      <c r="FI21" s="173">
        <v>67</v>
      </c>
      <c r="FJ21" s="173">
        <v>226</v>
      </c>
      <c r="FK21" s="173">
        <v>680046</v>
      </c>
    </row>
    <row r="22" spans="1:167" x14ac:dyDescent="0.35">
      <c r="A22" s="466" t="s">
        <v>408</v>
      </c>
      <c r="B22" s="170">
        <f t="shared" si="4"/>
        <v>426217</v>
      </c>
      <c r="C22" s="170">
        <f t="shared" si="4"/>
        <v>5217</v>
      </c>
      <c r="D22" s="170">
        <f t="shared" si="4"/>
        <v>12328</v>
      </c>
      <c r="E22" s="170">
        <f t="shared" si="4"/>
        <v>5942</v>
      </c>
      <c r="F22" s="170">
        <f t="shared" si="4"/>
        <v>6632</v>
      </c>
      <c r="G22" s="170">
        <f t="shared" si="4"/>
        <v>6037</v>
      </c>
      <c r="H22" s="170">
        <f t="shared" si="4"/>
        <v>47076</v>
      </c>
      <c r="I22" s="170">
        <f t="shared" si="4"/>
        <v>9609</v>
      </c>
      <c r="J22" s="170">
        <f t="shared" si="4"/>
        <v>2942</v>
      </c>
      <c r="K22" s="170">
        <f t="shared" si="4"/>
        <v>23700</v>
      </c>
      <c r="L22" s="170">
        <f t="shared" si="4"/>
        <v>17334</v>
      </c>
      <c r="M22" s="170">
        <f t="shared" si="4"/>
        <v>32140</v>
      </c>
      <c r="N22" s="170">
        <f t="shared" si="4"/>
        <v>3965</v>
      </c>
      <c r="O22" s="170">
        <f t="shared" si="4"/>
        <v>4059</v>
      </c>
      <c r="P22" s="170">
        <f t="shared" si="4"/>
        <v>65293</v>
      </c>
      <c r="Q22" s="170">
        <f t="shared" si="4"/>
        <v>16236</v>
      </c>
      <c r="R22" s="170">
        <f t="shared" si="5"/>
        <v>41015</v>
      </c>
      <c r="S22" s="170">
        <f t="shared" si="5"/>
        <v>117615</v>
      </c>
      <c r="T22" s="170">
        <f t="shared" si="5"/>
        <v>1953</v>
      </c>
      <c r="U22" s="170">
        <f t="shared" si="5"/>
        <v>12341</v>
      </c>
      <c r="V22" s="170">
        <f t="shared" si="5"/>
        <v>56410</v>
      </c>
      <c r="W22" s="170">
        <f t="shared" si="5"/>
        <v>6759</v>
      </c>
      <c r="X22" s="170">
        <f t="shared" si="5"/>
        <v>118098</v>
      </c>
      <c r="Y22" s="170">
        <f t="shared" si="5"/>
        <v>14829</v>
      </c>
      <c r="Z22" s="170">
        <f t="shared" si="5"/>
        <v>50478</v>
      </c>
      <c r="AA22" s="170">
        <f t="shared" si="5"/>
        <v>4714</v>
      </c>
      <c r="AB22" s="170">
        <f t="shared" si="5"/>
        <v>2719</v>
      </c>
      <c r="AC22" s="170">
        <f t="shared" si="5"/>
        <v>637</v>
      </c>
      <c r="AD22" s="170">
        <f t="shared" si="5"/>
        <v>7081</v>
      </c>
      <c r="AE22" s="170">
        <f t="shared" si="5"/>
        <v>19190</v>
      </c>
      <c r="AF22" s="170">
        <f t="shared" si="5"/>
        <v>5117</v>
      </c>
      <c r="AG22" s="170">
        <f t="shared" si="5"/>
        <v>3557</v>
      </c>
      <c r="AH22" s="170">
        <f t="shared" si="6"/>
        <v>100</v>
      </c>
      <c r="AI22" s="170">
        <f t="shared" si="6"/>
        <v>374</v>
      </c>
      <c r="AJ22" s="170">
        <f t="shared" si="6"/>
        <v>3056</v>
      </c>
      <c r="AK22" s="170">
        <f t="shared" si="6"/>
        <v>293119</v>
      </c>
      <c r="AL22" s="170">
        <f t="shared" si="6"/>
        <v>8135</v>
      </c>
      <c r="AM22" s="170">
        <f t="shared" si="6"/>
        <v>2527</v>
      </c>
      <c r="AN22" s="170">
        <f t="shared" si="6"/>
        <v>1324</v>
      </c>
      <c r="AO22" s="170">
        <f t="shared" si="6"/>
        <v>11367</v>
      </c>
      <c r="AP22" s="170">
        <f t="shared" si="6"/>
        <v>4728</v>
      </c>
      <c r="AQ22" s="170">
        <f t="shared" si="6"/>
        <v>2899</v>
      </c>
      <c r="AR22" s="170">
        <f t="shared" si="6"/>
        <v>1722</v>
      </c>
      <c r="AS22" s="170">
        <f t="shared" si="6"/>
        <v>31945</v>
      </c>
      <c r="AT22" s="170">
        <f t="shared" si="6"/>
        <v>26984</v>
      </c>
      <c r="AU22" s="170">
        <f t="shared" si="6"/>
        <v>4322</v>
      </c>
      <c r="AV22" s="170">
        <f t="shared" si="6"/>
        <v>2564</v>
      </c>
      <c r="AW22" s="170">
        <f t="shared" si="6"/>
        <v>613</v>
      </c>
      <c r="AX22" s="170">
        <f t="shared" si="7"/>
        <v>2890</v>
      </c>
      <c r="AY22" s="170">
        <f t="shared" si="7"/>
        <v>104</v>
      </c>
      <c r="AZ22" s="170">
        <f t="shared" si="7"/>
        <v>119</v>
      </c>
      <c r="BA22" s="170">
        <f t="shared" si="7"/>
        <v>215</v>
      </c>
      <c r="BB22" s="170">
        <f t="shared" si="7"/>
        <v>2317</v>
      </c>
      <c r="BC22" s="170">
        <f t="shared" si="7"/>
        <v>829328</v>
      </c>
      <c r="BD22" s="157"/>
      <c r="BE22" s="158" t="s">
        <v>408</v>
      </c>
      <c r="BF22" s="171">
        <v>144014</v>
      </c>
      <c r="BG22" s="171">
        <v>5217</v>
      </c>
      <c r="BH22" s="171">
        <v>7927</v>
      </c>
      <c r="BI22" s="171">
        <v>2893</v>
      </c>
      <c r="BJ22" s="171">
        <v>3598</v>
      </c>
      <c r="BK22" s="171">
        <v>3194</v>
      </c>
      <c r="BL22" s="171">
        <v>23300</v>
      </c>
      <c r="BM22" s="171">
        <v>5061</v>
      </c>
      <c r="BN22" s="171">
        <v>990</v>
      </c>
      <c r="BO22" s="171">
        <v>6163</v>
      </c>
      <c r="BP22" s="171">
        <v>7887</v>
      </c>
      <c r="BQ22" s="171">
        <v>12001</v>
      </c>
      <c r="BR22" s="171">
        <v>2597</v>
      </c>
      <c r="BS22" s="171">
        <v>2114</v>
      </c>
      <c r="BT22" s="171">
        <v>31651</v>
      </c>
      <c r="BU22" s="171">
        <v>4962</v>
      </c>
      <c r="BV22" s="171">
        <v>15618</v>
      </c>
      <c r="BW22" s="171">
        <v>5108</v>
      </c>
      <c r="BX22" s="171">
        <v>1097</v>
      </c>
      <c r="BY22" s="171">
        <v>7853</v>
      </c>
      <c r="BZ22" s="171">
        <v>56410</v>
      </c>
      <c r="CA22" s="171">
        <v>6757</v>
      </c>
      <c r="CB22" s="171">
        <v>117888</v>
      </c>
      <c r="CC22" s="171">
        <v>14683</v>
      </c>
      <c r="CD22" s="171">
        <v>5318</v>
      </c>
      <c r="CE22" s="171">
        <v>4249</v>
      </c>
      <c r="CF22" s="171">
        <v>2719</v>
      </c>
      <c r="CG22" s="171">
        <v>143</v>
      </c>
      <c r="CH22" s="171">
        <v>7081</v>
      </c>
      <c r="CI22" s="171">
        <v>19190</v>
      </c>
      <c r="CJ22" s="171">
        <v>4677</v>
      </c>
      <c r="CK22" s="171">
        <v>3557</v>
      </c>
      <c r="CL22" s="171">
        <v>100</v>
      </c>
      <c r="CM22" s="171">
        <v>374</v>
      </c>
      <c r="CN22" s="171">
        <v>3056</v>
      </c>
      <c r="CO22" s="171">
        <v>246202</v>
      </c>
      <c r="CP22" s="171">
        <v>8135</v>
      </c>
      <c r="CQ22" s="171">
        <v>2527</v>
      </c>
      <c r="CR22" s="171">
        <v>1287</v>
      </c>
      <c r="CS22" s="171">
        <v>11367</v>
      </c>
      <c r="CT22" s="171">
        <v>4728</v>
      </c>
      <c r="CU22" s="171">
        <v>2899</v>
      </c>
      <c r="CV22" s="171">
        <v>1722</v>
      </c>
      <c r="CW22" s="171">
        <v>31244</v>
      </c>
      <c r="CX22" s="171">
        <v>21511</v>
      </c>
      <c r="CY22" s="171">
        <v>4322</v>
      </c>
      <c r="CZ22" s="171">
        <v>2564</v>
      </c>
      <c r="DA22" s="171">
        <v>613</v>
      </c>
      <c r="DB22" s="171">
        <v>2890</v>
      </c>
      <c r="DC22" s="171">
        <v>104</v>
      </c>
      <c r="DD22" s="171">
        <v>119</v>
      </c>
      <c r="DE22" s="171">
        <v>215</v>
      </c>
      <c r="DF22" s="171">
        <v>2283</v>
      </c>
      <c r="DG22" s="171">
        <v>493963</v>
      </c>
      <c r="DH22" s="171"/>
      <c r="DI22" s="172" t="s">
        <v>408</v>
      </c>
      <c r="DJ22" s="173">
        <v>282203</v>
      </c>
      <c r="DK22" s="173">
        <v>0</v>
      </c>
      <c r="DL22" s="173">
        <v>4401</v>
      </c>
      <c r="DM22" s="173">
        <v>3049</v>
      </c>
      <c r="DN22" s="173">
        <v>3034</v>
      </c>
      <c r="DO22" s="173">
        <v>2843</v>
      </c>
      <c r="DP22" s="173">
        <v>23776</v>
      </c>
      <c r="DQ22" s="173">
        <v>4548</v>
      </c>
      <c r="DR22" s="173">
        <v>1952</v>
      </c>
      <c r="DS22" s="173">
        <v>17537</v>
      </c>
      <c r="DT22" s="173">
        <v>9447</v>
      </c>
      <c r="DU22" s="173">
        <v>20139</v>
      </c>
      <c r="DV22" s="173">
        <v>1368</v>
      </c>
      <c r="DW22" s="173">
        <v>1945</v>
      </c>
      <c r="DX22" s="173">
        <v>33642</v>
      </c>
      <c r="DY22" s="173">
        <v>11274</v>
      </c>
      <c r="DZ22" s="173">
        <v>25397</v>
      </c>
      <c r="EA22" s="173">
        <v>112507</v>
      </c>
      <c r="EB22" s="173">
        <v>856</v>
      </c>
      <c r="EC22" s="173">
        <v>4488</v>
      </c>
      <c r="ED22" s="173">
        <v>0</v>
      </c>
      <c r="EE22" s="173">
        <v>2</v>
      </c>
      <c r="EF22" s="173">
        <v>210</v>
      </c>
      <c r="EG22" s="173">
        <v>146</v>
      </c>
      <c r="EH22" s="173">
        <v>45160</v>
      </c>
      <c r="EI22" s="173">
        <v>465</v>
      </c>
      <c r="EJ22" s="173">
        <v>0</v>
      </c>
      <c r="EK22" s="173">
        <v>494</v>
      </c>
      <c r="EL22" s="173">
        <v>0</v>
      </c>
      <c r="EM22" s="173">
        <v>0</v>
      </c>
      <c r="EN22" s="173">
        <v>440</v>
      </c>
      <c r="EO22" s="173">
        <v>0</v>
      </c>
      <c r="EP22" s="173">
        <v>0</v>
      </c>
      <c r="EQ22" s="173">
        <v>0</v>
      </c>
      <c r="ER22" s="173">
        <v>0</v>
      </c>
      <c r="ES22" s="173">
        <v>46917</v>
      </c>
      <c r="ET22" s="173">
        <v>0</v>
      </c>
      <c r="EU22" s="173">
        <v>0</v>
      </c>
      <c r="EV22" s="173">
        <v>37</v>
      </c>
      <c r="EW22" s="173">
        <v>0</v>
      </c>
      <c r="EX22" s="173">
        <v>0</v>
      </c>
      <c r="EY22" s="173">
        <v>0</v>
      </c>
      <c r="EZ22" s="173">
        <v>0</v>
      </c>
      <c r="FA22" s="173">
        <v>701</v>
      </c>
      <c r="FB22" s="173">
        <v>5473</v>
      </c>
      <c r="FC22" s="173">
        <v>0</v>
      </c>
      <c r="FD22" s="173">
        <v>0</v>
      </c>
      <c r="FE22" s="173">
        <v>0</v>
      </c>
      <c r="FF22" s="173">
        <v>0</v>
      </c>
      <c r="FG22" s="173">
        <v>0</v>
      </c>
      <c r="FH22" s="173">
        <v>0</v>
      </c>
      <c r="FI22" s="173">
        <v>0</v>
      </c>
      <c r="FJ22" s="173">
        <v>34</v>
      </c>
      <c r="FK22" s="173">
        <v>335365</v>
      </c>
    </row>
    <row r="23" spans="1:167" x14ac:dyDescent="0.35">
      <c r="A23" s="466" t="s">
        <v>409</v>
      </c>
      <c r="B23" s="170">
        <f t="shared" si="4"/>
        <v>971314</v>
      </c>
      <c r="C23" s="170">
        <f t="shared" si="4"/>
        <v>22183</v>
      </c>
      <c r="D23" s="170">
        <f t="shared" si="4"/>
        <v>36910</v>
      </c>
      <c r="E23" s="170">
        <f t="shared" si="4"/>
        <v>10064</v>
      </c>
      <c r="F23" s="170">
        <f t="shared" si="4"/>
        <v>8011</v>
      </c>
      <c r="G23" s="170">
        <f t="shared" si="4"/>
        <v>13420</v>
      </c>
      <c r="H23" s="170">
        <f t="shared" si="4"/>
        <v>92867</v>
      </c>
      <c r="I23" s="170">
        <f t="shared" si="4"/>
        <v>22431</v>
      </c>
      <c r="J23" s="170">
        <f t="shared" si="4"/>
        <v>2563</v>
      </c>
      <c r="K23" s="170">
        <f t="shared" si="4"/>
        <v>34334</v>
      </c>
      <c r="L23" s="170">
        <f t="shared" si="4"/>
        <v>42865</v>
      </c>
      <c r="M23" s="170">
        <f t="shared" si="4"/>
        <v>50042</v>
      </c>
      <c r="N23" s="170">
        <f t="shared" si="4"/>
        <v>4054</v>
      </c>
      <c r="O23" s="170">
        <f t="shared" si="4"/>
        <v>11087</v>
      </c>
      <c r="P23" s="170">
        <f t="shared" si="4"/>
        <v>133001</v>
      </c>
      <c r="Q23" s="170">
        <f t="shared" si="4"/>
        <v>28399</v>
      </c>
      <c r="R23" s="170">
        <f t="shared" si="5"/>
        <v>42800</v>
      </c>
      <c r="S23" s="170">
        <f t="shared" si="5"/>
        <v>404313</v>
      </c>
      <c r="T23" s="170">
        <f t="shared" si="5"/>
        <v>2918</v>
      </c>
      <c r="U23" s="170">
        <f t="shared" si="5"/>
        <v>31235</v>
      </c>
      <c r="V23" s="170">
        <f t="shared" si="5"/>
        <v>68008</v>
      </c>
      <c r="W23" s="170">
        <f t="shared" si="5"/>
        <v>7911</v>
      </c>
      <c r="X23" s="170">
        <f t="shared" si="5"/>
        <v>107571</v>
      </c>
      <c r="Y23" s="170">
        <f t="shared" si="5"/>
        <v>12754</v>
      </c>
      <c r="Z23" s="170">
        <f t="shared" si="5"/>
        <v>43698</v>
      </c>
      <c r="AA23" s="170">
        <f t="shared" si="5"/>
        <v>3530</v>
      </c>
      <c r="AB23" s="170">
        <f t="shared" si="5"/>
        <v>1645</v>
      </c>
      <c r="AC23" s="170">
        <f t="shared" si="5"/>
        <v>541</v>
      </c>
      <c r="AD23" s="170">
        <f t="shared" si="5"/>
        <v>13574</v>
      </c>
      <c r="AE23" s="170">
        <f t="shared" si="5"/>
        <v>25536</v>
      </c>
      <c r="AF23" s="170">
        <f t="shared" si="5"/>
        <v>6069</v>
      </c>
      <c r="AG23" s="170">
        <f t="shared" si="5"/>
        <v>5680</v>
      </c>
      <c r="AH23" s="170">
        <f t="shared" si="6"/>
        <v>1409</v>
      </c>
      <c r="AI23" s="170">
        <f t="shared" si="6"/>
        <v>2174</v>
      </c>
      <c r="AJ23" s="170">
        <f t="shared" si="6"/>
        <v>4580</v>
      </c>
      <c r="AK23" s="170">
        <f t="shared" si="6"/>
        <v>304680</v>
      </c>
      <c r="AL23" s="170">
        <f t="shared" si="6"/>
        <v>15887</v>
      </c>
      <c r="AM23" s="170">
        <f t="shared" si="6"/>
        <v>2755</v>
      </c>
      <c r="AN23" s="170">
        <f t="shared" si="6"/>
        <v>6115</v>
      </c>
      <c r="AO23" s="170">
        <f t="shared" si="6"/>
        <v>80573</v>
      </c>
      <c r="AP23" s="170">
        <f t="shared" si="6"/>
        <v>34496</v>
      </c>
      <c r="AQ23" s="170">
        <f t="shared" si="6"/>
        <v>26186</v>
      </c>
      <c r="AR23" s="170">
        <f t="shared" si="6"/>
        <v>1867</v>
      </c>
      <c r="AS23" s="170">
        <f t="shared" si="6"/>
        <v>347812</v>
      </c>
      <c r="AT23" s="170">
        <f t="shared" si="6"/>
        <v>344922</v>
      </c>
      <c r="AU23" s="170">
        <f t="shared" si="6"/>
        <v>26956</v>
      </c>
      <c r="AV23" s="170">
        <f t="shared" si="6"/>
        <v>4991</v>
      </c>
      <c r="AW23" s="170">
        <f t="shared" si="6"/>
        <v>1888</v>
      </c>
      <c r="AX23" s="170">
        <f t="shared" si="7"/>
        <v>21665</v>
      </c>
      <c r="AY23" s="170">
        <f t="shared" si="7"/>
        <v>2015</v>
      </c>
      <c r="AZ23" s="170">
        <f t="shared" si="7"/>
        <v>480</v>
      </c>
      <c r="BA23" s="170">
        <f t="shared" si="7"/>
        <v>3057</v>
      </c>
      <c r="BB23" s="170">
        <f t="shared" si="7"/>
        <v>10400</v>
      </c>
      <c r="BC23" s="170">
        <f t="shared" si="7"/>
        <v>2230242</v>
      </c>
      <c r="BD23" s="157"/>
      <c r="BE23" s="158" t="s">
        <v>409</v>
      </c>
      <c r="BF23" s="171">
        <v>401146</v>
      </c>
      <c r="BG23" s="171">
        <v>19013</v>
      </c>
      <c r="BH23" s="171">
        <v>27177</v>
      </c>
      <c r="BI23" s="171">
        <v>7602</v>
      </c>
      <c r="BJ23" s="171">
        <v>5693</v>
      </c>
      <c r="BK23" s="171">
        <v>10841</v>
      </c>
      <c r="BL23" s="171">
        <v>58693</v>
      </c>
      <c r="BM23" s="171">
        <v>13902</v>
      </c>
      <c r="BN23" s="171">
        <v>839</v>
      </c>
      <c r="BO23" s="171">
        <v>20224</v>
      </c>
      <c r="BP23" s="171">
        <v>27563</v>
      </c>
      <c r="BQ23" s="171">
        <v>35353</v>
      </c>
      <c r="BR23" s="171">
        <v>3376</v>
      </c>
      <c r="BS23" s="171">
        <v>8641</v>
      </c>
      <c r="BT23" s="171">
        <v>89665</v>
      </c>
      <c r="BU23" s="171">
        <v>19571</v>
      </c>
      <c r="BV23" s="171">
        <v>28689</v>
      </c>
      <c r="BW23" s="171">
        <v>18861</v>
      </c>
      <c r="BX23" s="171">
        <v>2136</v>
      </c>
      <c r="BY23" s="171">
        <v>22320</v>
      </c>
      <c r="BZ23" s="171">
        <v>68008</v>
      </c>
      <c r="CA23" s="171">
        <v>7904</v>
      </c>
      <c r="CB23" s="171">
        <v>107215</v>
      </c>
      <c r="CC23" s="171">
        <v>11952</v>
      </c>
      <c r="CD23" s="171">
        <v>11187</v>
      </c>
      <c r="CE23" s="171">
        <v>3052</v>
      </c>
      <c r="CF23" s="171">
        <v>1544</v>
      </c>
      <c r="CG23" s="171">
        <v>259</v>
      </c>
      <c r="CH23" s="171">
        <v>13574</v>
      </c>
      <c r="CI23" s="171">
        <v>25386</v>
      </c>
      <c r="CJ23" s="171">
        <v>5942</v>
      </c>
      <c r="CK23" s="171">
        <v>5680</v>
      </c>
      <c r="CL23" s="171">
        <v>1337</v>
      </c>
      <c r="CM23" s="171">
        <v>2174</v>
      </c>
      <c r="CN23" s="171">
        <v>4507</v>
      </c>
      <c r="CO23" s="171">
        <v>269721</v>
      </c>
      <c r="CP23" s="171">
        <v>15589</v>
      </c>
      <c r="CQ23" s="171">
        <v>2732</v>
      </c>
      <c r="CR23" s="171">
        <v>6063</v>
      </c>
      <c r="CS23" s="171">
        <v>80573</v>
      </c>
      <c r="CT23" s="171">
        <v>34496</v>
      </c>
      <c r="CU23" s="171">
        <v>22312</v>
      </c>
      <c r="CV23" s="171">
        <v>1858</v>
      </c>
      <c r="CW23" s="171">
        <v>277942</v>
      </c>
      <c r="CX23" s="171">
        <v>155197</v>
      </c>
      <c r="CY23" s="171">
        <v>26740</v>
      </c>
      <c r="CZ23" s="171">
        <v>4991</v>
      </c>
      <c r="DA23" s="171">
        <v>1888</v>
      </c>
      <c r="DB23" s="171">
        <v>21665</v>
      </c>
      <c r="DC23" s="171">
        <v>2015</v>
      </c>
      <c r="DD23" s="171">
        <v>480</v>
      </c>
      <c r="DE23" s="171">
        <v>3055</v>
      </c>
      <c r="DF23" s="171">
        <v>10324</v>
      </c>
      <c r="DG23" s="171">
        <v>1357800</v>
      </c>
      <c r="DH23" s="171"/>
      <c r="DI23" s="172" t="s">
        <v>409</v>
      </c>
      <c r="DJ23" s="173">
        <v>570168</v>
      </c>
      <c r="DK23" s="173">
        <v>3170</v>
      </c>
      <c r="DL23" s="173">
        <v>9733</v>
      </c>
      <c r="DM23" s="173">
        <v>2462</v>
      </c>
      <c r="DN23" s="173">
        <v>2318</v>
      </c>
      <c r="DO23" s="173">
        <v>2579</v>
      </c>
      <c r="DP23" s="173">
        <v>34174</v>
      </c>
      <c r="DQ23" s="173">
        <v>8529</v>
      </c>
      <c r="DR23" s="173">
        <v>1724</v>
      </c>
      <c r="DS23" s="173">
        <v>14110</v>
      </c>
      <c r="DT23" s="173">
        <v>15302</v>
      </c>
      <c r="DU23" s="173">
        <v>14689</v>
      </c>
      <c r="DV23" s="173">
        <v>678</v>
      </c>
      <c r="DW23" s="173">
        <v>2446</v>
      </c>
      <c r="DX23" s="173">
        <v>43336</v>
      </c>
      <c r="DY23" s="173">
        <v>8828</v>
      </c>
      <c r="DZ23" s="173">
        <v>14111</v>
      </c>
      <c r="EA23" s="173">
        <v>385452</v>
      </c>
      <c r="EB23" s="173">
        <v>782</v>
      </c>
      <c r="EC23" s="173">
        <v>8915</v>
      </c>
      <c r="ED23" s="173">
        <v>0</v>
      </c>
      <c r="EE23" s="173">
        <v>7</v>
      </c>
      <c r="EF23" s="173">
        <v>356</v>
      </c>
      <c r="EG23" s="173">
        <v>802</v>
      </c>
      <c r="EH23" s="173">
        <v>32511</v>
      </c>
      <c r="EI23" s="173">
        <v>478</v>
      </c>
      <c r="EJ23" s="173">
        <v>101</v>
      </c>
      <c r="EK23" s="173">
        <v>282</v>
      </c>
      <c r="EL23" s="173">
        <v>0</v>
      </c>
      <c r="EM23" s="173">
        <v>150</v>
      </c>
      <c r="EN23" s="173">
        <v>127</v>
      </c>
      <c r="EO23" s="173">
        <v>0</v>
      </c>
      <c r="EP23" s="173">
        <v>72</v>
      </c>
      <c r="EQ23" s="173">
        <v>0</v>
      </c>
      <c r="ER23" s="173">
        <v>73</v>
      </c>
      <c r="ES23" s="173">
        <v>34959</v>
      </c>
      <c r="ET23" s="173">
        <v>298</v>
      </c>
      <c r="EU23" s="173">
        <v>23</v>
      </c>
      <c r="EV23" s="173">
        <v>52</v>
      </c>
      <c r="EW23" s="173">
        <v>0</v>
      </c>
      <c r="EX23" s="173">
        <v>0</v>
      </c>
      <c r="EY23" s="173">
        <v>3874</v>
      </c>
      <c r="EZ23" s="173">
        <v>9</v>
      </c>
      <c r="FA23" s="173">
        <v>69870</v>
      </c>
      <c r="FB23" s="173">
        <v>189725</v>
      </c>
      <c r="FC23" s="173">
        <v>216</v>
      </c>
      <c r="FD23" s="173">
        <v>0</v>
      </c>
      <c r="FE23" s="173">
        <v>0</v>
      </c>
      <c r="FF23" s="173">
        <v>0</v>
      </c>
      <c r="FG23" s="173">
        <v>0</v>
      </c>
      <c r="FH23" s="173">
        <v>0</v>
      </c>
      <c r="FI23" s="173">
        <v>2</v>
      </c>
      <c r="FJ23" s="173">
        <v>76</v>
      </c>
      <c r="FK23" s="173">
        <v>872442</v>
      </c>
    </row>
    <row r="24" spans="1:167" x14ac:dyDescent="0.35">
      <c r="A24" s="466" t="s">
        <v>410</v>
      </c>
      <c r="B24" s="170"/>
      <c r="C24" s="170"/>
      <c r="D24" s="170"/>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0"/>
      <c r="BC24" s="170"/>
      <c r="BD24" s="157"/>
      <c r="BE24" s="158" t="s">
        <v>410</v>
      </c>
      <c r="BF24" s="171" t="s">
        <v>394</v>
      </c>
      <c r="BG24" s="171" t="s">
        <v>394</v>
      </c>
      <c r="BH24" s="171" t="s">
        <v>394</v>
      </c>
      <c r="BI24" s="171" t="s">
        <v>394</v>
      </c>
      <c r="BJ24" s="171" t="s">
        <v>394</v>
      </c>
      <c r="BK24" s="171" t="s">
        <v>394</v>
      </c>
      <c r="BL24" s="171" t="s">
        <v>394</v>
      </c>
      <c r="BM24" s="171" t="s">
        <v>394</v>
      </c>
      <c r="BN24" s="171" t="s">
        <v>394</v>
      </c>
      <c r="BO24" s="171" t="s">
        <v>394</v>
      </c>
      <c r="BP24" s="171" t="s">
        <v>394</v>
      </c>
      <c r="BQ24" s="171" t="s">
        <v>394</v>
      </c>
      <c r="BR24" s="171" t="s">
        <v>394</v>
      </c>
      <c r="BS24" s="171" t="s">
        <v>394</v>
      </c>
      <c r="BT24" s="171" t="s">
        <v>394</v>
      </c>
      <c r="BU24" s="171" t="s">
        <v>394</v>
      </c>
      <c r="BV24" s="171" t="s">
        <v>394</v>
      </c>
      <c r="BW24" s="171" t="s">
        <v>394</v>
      </c>
      <c r="BX24" s="171" t="s">
        <v>394</v>
      </c>
      <c r="BY24" s="171" t="s">
        <v>394</v>
      </c>
      <c r="BZ24" s="171" t="s">
        <v>394</v>
      </c>
      <c r="CA24" s="171" t="s">
        <v>394</v>
      </c>
      <c r="CB24" s="171" t="s">
        <v>394</v>
      </c>
      <c r="CC24" s="171" t="s">
        <v>394</v>
      </c>
      <c r="CD24" s="171" t="s">
        <v>394</v>
      </c>
      <c r="CE24" s="171" t="s">
        <v>394</v>
      </c>
      <c r="CF24" s="171" t="s">
        <v>394</v>
      </c>
      <c r="CG24" s="171" t="s">
        <v>394</v>
      </c>
      <c r="CH24" s="171" t="s">
        <v>394</v>
      </c>
      <c r="CI24" s="171" t="s">
        <v>394</v>
      </c>
      <c r="CJ24" s="171" t="s">
        <v>394</v>
      </c>
      <c r="CK24" s="171" t="s">
        <v>394</v>
      </c>
      <c r="CL24" s="171" t="s">
        <v>394</v>
      </c>
      <c r="CM24" s="171" t="s">
        <v>394</v>
      </c>
      <c r="CN24" s="171" t="s">
        <v>394</v>
      </c>
      <c r="CO24" s="171" t="s">
        <v>394</v>
      </c>
      <c r="CP24" s="171" t="s">
        <v>394</v>
      </c>
      <c r="CQ24" s="171" t="s">
        <v>394</v>
      </c>
      <c r="CR24" s="171" t="s">
        <v>394</v>
      </c>
      <c r="CS24" s="171" t="s">
        <v>394</v>
      </c>
      <c r="CT24" s="171" t="s">
        <v>394</v>
      </c>
      <c r="CU24" s="171" t="s">
        <v>394</v>
      </c>
      <c r="CV24" s="171" t="s">
        <v>394</v>
      </c>
      <c r="CW24" s="171" t="s">
        <v>394</v>
      </c>
      <c r="CX24" s="171" t="s">
        <v>394</v>
      </c>
      <c r="CY24" s="171" t="s">
        <v>394</v>
      </c>
      <c r="CZ24" s="171" t="s">
        <v>394</v>
      </c>
      <c r="DA24" s="171" t="s">
        <v>394</v>
      </c>
      <c r="DB24" s="171" t="s">
        <v>394</v>
      </c>
      <c r="DC24" s="171" t="s">
        <v>394</v>
      </c>
      <c r="DD24" s="171" t="s">
        <v>394</v>
      </c>
      <c r="DE24" s="171" t="s">
        <v>394</v>
      </c>
      <c r="DF24" s="171" t="s">
        <v>394</v>
      </c>
      <c r="DG24" s="171" t="s">
        <v>394</v>
      </c>
      <c r="DH24" s="174"/>
      <c r="DI24" s="172" t="s">
        <v>410</v>
      </c>
      <c r="DJ24" s="173" t="s">
        <v>394</v>
      </c>
      <c r="DK24" s="173" t="s">
        <v>394</v>
      </c>
      <c r="DL24" s="173" t="s">
        <v>394</v>
      </c>
      <c r="DM24" s="173" t="s">
        <v>394</v>
      </c>
      <c r="DN24" s="173" t="s">
        <v>394</v>
      </c>
      <c r="DO24" s="173" t="s">
        <v>394</v>
      </c>
      <c r="DP24" s="173" t="s">
        <v>394</v>
      </c>
      <c r="DQ24" s="173" t="s">
        <v>394</v>
      </c>
      <c r="DR24" s="173" t="s">
        <v>394</v>
      </c>
      <c r="DS24" s="173" t="s">
        <v>394</v>
      </c>
      <c r="DT24" s="173" t="s">
        <v>394</v>
      </c>
      <c r="DU24" s="173" t="s">
        <v>394</v>
      </c>
      <c r="DV24" s="173" t="s">
        <v>394</v>
      </c>
      <c r="DW24" s="173" t="s">
        <v>394</v>
      </c>
      <c r="DX24" s="173" t="s">
        <v>394</v>
      </c>
      <c r="DY24" s="173" t="s">
        <v>394</v>
      </c>
      <c r="DZ24" s="173" t="s">
        <v>394</v>
      </c>
      <c r="EA24" s="173" t="s">
        <v>394</v>
      </c>
      <c r="EB24" s="173" t="s">
        <v>394</v>
      </c>
      <c r="EC24" s="173" t="s">
        <v>394</v>
      </c>
      <c r="ED24" s="173" t="s">
        <v>394</v>
      </c>
      <c r="EE24" s="173" t="s">
        <v>394</v>
      </c>
      <c r="EF24" s="173" t="s">
        <v>394</v>
      </c>
      <c r="EG24" s="173" t="s">
        <v>394</v>
      </c>
      <c r="EH24" s="173" t="s">
        <v>394</v>
      </c>
      <c r="EI24" s="173" t="s">
        <v>394</v>
      </c>
      <c r="EJ24" s="173" t="s">
        <v>394</v>
      </c>
      <c r="EK24" s="173" t="s">
        <v>394</v>
      </c>
      <c r="EL24" s="173" t="s">
        <v>394</v>
      </c>
      <c r="EM24" s="173" t="s">
        <v>394</v>
      </c>
      <c r="EN24" s="173" t="s">
        <v>394</v>
      </c>
      <c r="EO24" s="173" t="s">
        <v>394</v>
      </c>
      <c r="EP24" s="173" t="s">
        <v>394</v>
      </c>
      <c r="EQ24" s="173" t="s">
        <v>394</v>
      </c>
      <c r="ER24" s="173" t="s">
        <v>394</v>
      </c>
      <c r="ES24" s="173" t="s">
        <v>394</v>
      </c>
      <c r="ET24" s="173" t="s">
        <v>394</v>
      </c>
      <c r="EU24" s="173" t="s">
        <v>394</v>
      </c>
      <c r="EV24" s="173" t="s">
        <v>394</v>
      </c>
      <c r="EW24" s="173" t="s">
        <v>394</v>
      </c>
      <c r="EX24" s="173" t="s">
        <v>394</v>
      </c>
      <c r="EY24" s="173" t="s">
        <v>394</v>
      </c>
      <c r="EZ24" s="173" t="s">
        <v>394</v>
      </c>
      <c r="FA24" s="173" t="s">
        <v>394</v>
      </c>
      <c r="FB24" s="173" t="s">
        <v>394</v>
      </c>
      <c r="FC24" s="173" t="s">
        <v>394</v>
      </c>
      <c r="FD24" s="173" t="s">
        <v>394</v>
      </c>
      <c r="FE24" s="173" t="s">
        <v>394</v>
      </c>
      <c r="FF24" s="173" t="s">
        <v>394</v>
      </c>
      <c r="FG24" s="173" t="s">
        <v>394</v>
      </c>
      <c r="FH24" s="173" t="s">
        <v>394</v>
      </c>
      <c r="FI24" s="173" t="s">
        <v>394</v>
      </c>
      <c r="FJ24" s="173" t="s">
        <v>394</v>
      </c>
      <c r="FK24" s="173" t="s">
        <v>394</v>
      </c>
    </row>
    <row r="25" spans="1:167" x14ac:dyDescent="0.35">
      <c r="A25" s="466" t="s">
        <v>411</v>
      </c>
      <c r="B25" s="170">
        <f t="shared" ref="B25:Q30" si="8">BF25+DJ25</f>
        <v>422375</v>
      </c>
      <c r="C25" s="170">
        <f t="shared" si="8"/>
        <v>1222</v>
      </c>
      <c r="D25" s="170">
        <f t="shared" si="8"/>
        <v>15627</v>
      </c>
      <c r="E25" s="170">
        <f t="shared" si="8"/>
        <v>5519</v>
      </c>
      <c r="F25" s="170">
        <f t="shared" si="8"/>
        <v>2416</v>
      </c>
      <c r="G25" s="170">
        <f t="shared" si="8"/>
        <v>731</v>
      </c>
      <c r="H25" s="170">
        <f t="shared" si="8"/>
        <v>30063</v>
      </c>
      <c r="I25" s="170">
        <f t="shared" si="8"/>
        <v>12665</v>
      </c>
      <c r="J25" s="170">
        <f t="shared" si="8"/>
        <v>448</v>
      </c>
      <c r="K25" s="170">
        <f t="shared" si="8"/>
        <v>597</v>
      </c>
      <c r="L25" s="170">
        <f t="shared" si="8"/>
        <v>4307</v>
      </c>
      <c r="M25" s="170">
        <f t="shared" si="8"/>
        <v>64545</v>
      </c>
      <c r="N25" s="170">
        <f t="shared" si="8"/>
        <v>775</v>
      </c>
      <c r="O25" s="170">
        <f t="shared" si="8"/>
        <v>396</v>
      </c>
      <c r="P25" s="170">
        <f t="shared" si="8"/>
        <v>18346</v>
      </c>
      <c r="Q25" s="170">
        <f t="shared" si="8"/>
        <v>4393</v>
      </c>
      <c r="R25" s="170">
        <f t="shared" ref="R25:AG30" si="9">BV25+DZ25</f>
        <v>1843</v>
      </c>
      <c r="S25" s="170">
        <f t="shared" si="9"/>
        <v>149185</v>
      </c>
      <c r="T25" s="170">
        <f t="shared" si="9"/>
        <v>3869</v>
      </c>
      <c r="U25" s="170">
        <f t="shared" si="9"/>
        <v>106650</v>
      </c>
      <c r="V25" s="170">
        <f t="shared" si="9"/>
        <v>2437</v>
      </c>
      <c r="W25" s="170">
        <f t="shared" si="9"/>
        <v>379</v>
      </c>
      <c r="X25" s="170">
        <f t="shared" si="9"/>
        <v>24298</v>
      </c>
      <c r="Y25" s="170">
        <f t="shared" si="9"/>
        <v>27754</v>
      </c>
      <c r="Z25" s="170">
        <f t="shared" si="9"/>
        <v>961755</v>
      </c>
      <c r="AA25" s="170">
        <f t="shared" si="9"/>
        <v>2571</v>
      </c>
      <c r="AB25" s="170">
        <f t="shared" si="9"/>
        <v>1409</v>
      </c>
      <c r="AC25" s="170">
        <f t="shared" si="9"/>
        <v>129</v>
      </c>
      <c r="AD25" s="170">
        <f t="shared" si="9"/>
        <v>71</v>
      </c>
      <c r="AE25" s="170">
        <f t="shared" si="9"/>
        <v>1040</v>
      </c>
      <c r="AF25" s="170">
        <f t="shared" si="9"/>
        <v>35</v>
      </c>
      <c r="AG25" s="170">
        <f t="shared" si="9"/>
        <v>2</v>
      </c>
      <c r="AH25" s="170">
        <f t="shared" ref="AH25:AW30" si="10">CL25+EP25</f>
        <v>2</v>
      </c>
      <c r="AI25" s="170">
        <f t="shared" si="10"/>
        <v>0</v>
      </c>
      <c r="AJ25" s="170">
        <f t="shared" si="10"/>
        <v>103</v>
      </c>
      <c r="AK25" s="170">
        <f t="shared" si="10"/>
        <v>1021985</v>
      </c>
      <c r="AL25" s="170">
        <f t="shared" si="10"/>
        <v>784</v>
      </c>
      <c r="AM25" s="170">
        <f t="shared" si="10"/>
        <v>4</v>
      </c>
      <c r="AN25" s="170">
        <f t="shared" si="10"/>
        <v>226</v>
      </c>
      <c r="AO25" s="170">
        <f t="shared" si="10"/>
        <v>98</v>
      </c>
      <c r="AP25" s="170">
        <f t="shared" si="10"/>
        <v>712</v>
      </c>
      <c r="AQ25" s="170">
        <f t="shared" si="10"/>
        <v>4919</v>
      </c>
      <c r="AR25" s="170">
        <f t="shared" si="10"/>
        <v>118753</v>
      </c>
      <c r="AS25" s="170">
        <f t="shared" si="10"/>
        <v>1022</v>
      </c>
      <c r="AT25" s="170">
        <f t="shared" si="10"/>
        <v>21016</v>
      </c>
      <c r="AU25" s="170">
        <f t="shared" si="10"/>
        <v>860</v>
      </c>
      <c r="AV25" s="170">
        <f t="shared" si="10"/>
        <v>2284</v>
      </c>
      <c r="AW25" s="170">
        <f t="shared" si="10"/>
        <v>4</v>
      </c>
      <c r="AX25" s="170">
        <f t="shared" ref="AP25:BC30" si="11">DB25+FF25</f>
        <v>1487</v>
      </c>
      <c r="AY25" s="170">
        <f t="shared" si="11"/>
        <v>8</v>
      </c>
      <c r="AZ25" s="170">
        <f t="shared" si="11"/>
        <v>12</v>
      </c>
      <c r="BA25" s="170">
        <f t="shared" si="11"/>
        <v>550</v>
      </c>
      <c r="BB25" s="170">
        <f t="shared" si="11"/>
        <v>2780</v>
      </c>
      <c r="BC25" s="170">
        <f t="shared" si="11"/>
        <v>1601101</v>
      </c>
      <c r="BD25" s="157"/>
      <c r="BE25" s="158" t="s">
        <v>411</v>
      </c>
      <c r="BF25" s="171">
        <v>217477</v>
      </c>
      <c r="BG25" s="171">
        <v>1073</v>
      </c>
      <c r="BH25" s="171">
        <v>14167</v>
      </c>
      <c r="BI25" s="171">
        <v>5120</v>
      </c>
      <c r="BJ25" s="171">
        <v>2035</v>
      </c>
      <c r="BK25" s="171">
        <v>357</v>
      </c>
      <c r="BL25" s="171">
        <v>14714</v>
      </c>
      <c r="BM25" s="171">
        <v>7721</v>
      </c>
      <c r="BN25" s="171">
        <v>384</v>
      </c>
      <c r="BO25" s="171">
        <v>579</v>
      </c>
      <c r="BP25" s="171">
        <v>3766</v>
      </c>
      <c r="BQ25" s="171">
        <v>34198</v>
      </c>
      <c r="BR25" s="171">
        <v>485</v>
      </c>
      <c r="BS25" s="171">
        <v>209</v>
      </c>
      <c r="BT25" s="171">
        <v>11722</v>
      </c>
      <c r="BU25" s="171">
        <v>3998</v>
      </c>
      <c r="BV25" s="171">
        <v>1049</v>
      </c>
      <c r="BW25" s="171">
        <v>12992</v>
      </c>
      <c r="BX25" s="171">
        <v>2887</v>
      </c>
      <c r="BY25" s="171">
        <v>101094</v>
      </c>
      <c r="BZ25" s="171">
        <v>2437</v>
      </c>
      <c r="CA25" s="171">
        <v>266</v>
      </c>
      <c r="CB25" s="171">
        <v>14767</v>
      </c>
      <c r="CC25" s="171">
        <v>54</v>
      </c>
      <c r="CD25" s="171">
        <v>105</v>
      </c>
      <c r="CE25" s="171">
        <v>41</v>
      </c>
      <c r="CF25" s="171">
        <v>0</v>
      </c>
      <c r="CG25" s="171">
        <v>0</v>
      </c>
      <c r="CH25" s="171">
        <v>71</v>
      </c>
      <c r="CI25" s="171">
        <v>81</v>
      </c>
      <c r="CJ25" s="171">
        <v>35</v>
      </c>
      <c r="CK25" s="171">
        <v>2</v>
      </c>
      <c r="CL25" s="171">
        <v>2</v>
      </c>
      <c r="CM25" s="171">
        <v>0</v>
      </c>
      <c r="CN25" s="171">
        <v>103</v>
      </c>
      <c r="CO25" s="171">
        <v>17964</v>
      </c>
      <c r="CP25" s="171">
        <v>784</v>
      </c>
      <c r="CQ25" s="171">
        <v>4</v>
      </c>
      <c r="CR25" s="171">
        <v>190</v>
      </c>
      <c r="CS25" s="171">
        <v>98</v>
      </c>
      <c r="CT25" s="171">
        <v>712</v>
      </c>
      <c r="CU25" s="171">
        <v>4733</v>
      </c>
      <c r="CV25" s="171">
        <v>118050</v>
      </c>
      <c r="CW25" s="171">
        <v>104</v>
      </c>
      <c r="CX25" s="171">
        <v>712</v>
      </c>
      <c r="CY25" s="171">
        <v>860</v>
      </c>
      <c r="CZ25" s="171">
        <v>990</v>
      </c>
      <c r="DA25" s="171">
        <v>0</v>
      </c>
      <c r="DB25" s="171">
        <v>1487</v>
      </c>
      <c r="DC25" s="171">
        <v>8</v>
      </c>
      <c r="DD25" s="171">
        <v>12</v>
      </c>
      <c r="DE25" s="171">
        <v>550</v>
      </c>
      <c r="DF25" s="171">
        <v>2581</v>
      </c>
      <c r="DG25" s="171">
        <v>368389</v>
      </c>
      <c r="DH25" s="171"/>
      <c r="DI25" s="172" t="s">
        <v>411</v>
      </c>
      <c r="DJ25" s="173">
        <v>204898</v>
      </c>
      <c r="DK25" s="173">
        <v>149</v>
      </c>
      <c r="DL25" s="173">
        <v>1460</v>
      </c>
      <c r="DM25" s="173">
        <v>399</v>
      </c>
      <c r="DN25" s="173">
        <v>381</v>
      </c>
      <c r="DO25" s="173">
        <v>374</v>
      </c>
      <c r="DP25" s="173">
        <v>15349</v>
      </c>
      <c r="DQ25" s="173">
        <v>4944</v>
      </c>
      <c r="DR25" s="173">
        <v>64</v>
      </c>
      <c r="DS25" s="173">
        <v>18</v>
      </c>
      <c r="DT25" s="173">
        <v>541</v>
      </c>
      <c r="DU25" s="173">
        <v>30347</v>
      </c>
      <c r="DV25" s="173">
        <v>290</v>
      </c>
      <c r="DW25" s="173">
        <v>187</v>
      </c>
      <c r="DX25" s="173">
        <v>6624</v>
      </c>
      <c r="DY25" s="173">
        <v>395</v>
      </c>
      <c r="DZ25" s="173">
        <v>794</v>
      </c>
      <c r="EA25" s="173">
        <v>136193</v>
      </c>
      <c r="EB25" s="173">
        <v>982</v>
      </c>
      <c r="EC25" s="173">
        <v>5556</v>
      </c>
      <c r="ED25" s="173">
        <v>0</v>
      </c>
      <c r="EE25" s="173">
        <v>113</v>
      </c>
      <c r="EF25" s="173">
        <v>9531</v>
      </c>
      <c r="EG25" s="173">
        <v>27700</v>
      </c>
      <c r="EH25" s="173">
        <v>961650</v>
      </c>
      <c r="EI25" s="173">
        <v>2530</v>
      </c>
      <c r="EJ25" s="173">
        <v>1409</v>
      </c>
      <c r="EK25" s="173">
        <v>129</v>
      </c>
      <c r="EL25" s="173">
        <v>0</v>
      </c>
      <c r="EM25" s="173">
        <v>959</v>
      </c>
      <c r="EN25" s="173">
        <v>0</v>
      </c>
      <c r="EO25" s="173">
        <v>0</v>
      </c>
      <c r="EP25" s="173">
        <v>0</v>
      </c>
      <c r="EQ25" s="173">
        <v>0</v>
      </c>
      <c r="ER25" s="173">
        <v>0</v>
      </c>
      <c r="ES25" s="173">
        <v>1004021</v>
      </c>
      <c r="ET25" s="173">
        <v>0</v>
      </c>
      <c r="EU25" s="173">
        <v>0</v>
      </c>
      <c r="EV25" s="173">
        <v>36</v>
      </c>
      <c r="EW25" s="173">
        <v>0</v>
      </c>
      <c r="EX25" s="173">
        <v>0</v>
      </c>
      <c r="EY25" s="173">
        <v>186</v>
      </c>
      <c r="EZ25" s="173">
        <v>703</v>
      </c>
      <c r="FA25" s="173">
        <v>918</v>
      </c>
      <c r="FB25" s="173">
        <v>20304</v>
      </c>
      <c r="FC25" s="173">
        <v>0</v>
      </c>
      <c r="FD25" s="173">
        <v>1294</v>
      </c>
      <c r="FE25" s="173">
        <v>4</v>
      </c>
      <c r="FF25" s="173">
        <v>0</v>
      </c>
      <c r="FG25" s="173">
        <v>0</v>
      </c>
      <c r="FH25" s="173">
        <v>0</v>
      </c>
      <c r="FI25" s="173">
        <v>0</v>
      </c>
      <c r="FJ25" s="173">
        <v>199</v>
      </c>
      <c r="FK25" s="173">
        <v>1232712</v>
      </c>
    </row>
    <row r="26" spans="1:167" x14ac:dyDescent="0.35">
      <c r="A26" s="466" t="s">
        <v>412</v>
      </c>
      <c r="B26" s="170">
        <f t="shared" si="8"/>
        <v>12153709</v>
      </c>
      <c r="C26" s="170">
        <f t="shared" si="8"/>
        <v>47917</v>
      </c>
      <c r="D26" s="170">
        <f t="shared" si="8"/>
        <v>256214</v>
      </c>
      <c r="E26" s="170">
        <f t="shared" si="8"/>
        <v>93224</v>
      </c>
      <c r="F26" s="170">
        <f t="shared" si="8"/>
        <v>96491</v>
      </c>
      <c r="G26" s="170">
        <f t="shared" si="8"/>
        <v>52339</v>
      </c>
      <c r="H26" s="170">
        <f t="shared" si="8"/>
        <v>645384</v>
      </c>
      <c r="I26" s="170">
        <f t="shared" si="8"/>
        <v>171846</v>
      </c>
      <c r="J26" s="170">
        <f t="shared" si="8"/>
        <v>101806</v>
      </c>
      <c r="K26" s="170">
        <f t="shared" si="8"/>
        <v>404139</v>
      </c>
      <c r="L26" s="170">
        <f t="shared" si="8"/>
        <v>372879</v>
      </c>
      <c r="M26" s="170">
        <f t="shared" si="8"/>
        <v>390880</v>
      </c>
      <c r="N26" s="170">
        <f t="shared" si="8"/>
        <v>36060</v>
      </c>
      <c r="O26" s="170">
        <f t="shared" si="8"/>
        <v>53960</v>
      </c>
      <c r="P26" s="170">
        <f t="shared" si="8"/>
        <v>871660</v>
      </c>
      <c r="Q26" s="170">
        <f t="shared" si="8"/>
        <v>169750</v>
      </c>
      <c r="R26" s="170">
        <f t="shared" si="9"/>
        <v>338353</v>
      </c>
      <c r="S26" s="170">
        <f t="shared" si="9"/>
        <v>7886467</v>
      </c>
      <c r="T26" s="170">
        <f t="shared" si="9"/>
        <v>42646</v>
      </c>
      <c r="U26" s="170">
        <f t="shared" si="9"/>
        <v>169611</v>
      </c>
      <c r="V26" s="170">
        <f t="shared" si="9"/>
        <v>11758</v>
      </c>
      <c r="W26" s="170">
        <f t="shared" si="9"/>
        <v>1943</v>
      </c>
      <c r="X26" s="170">
        <f t="shared" si="9"/>
        <v>125669</v>
      </c>
      <c r="Y26" s="170">
        <f t="shared" si="9"/>
        <v>5152</v>
      </c>
      <c r="Z26" s="170">
        <f t="shared" si="9"/>
        <v>3817</v>
      </c>
      <c r="AA26" s="170">
        <f t="shared" si="9"/>
        <v>8954</v>
      </c>
      <c r="AB26" s="170">
        <f t="shared" si="9"/>
        <v>5996</v>
      </c>
      <c r="AC26" s="170">
        <f t="shared" si="9"/>
        <v>709</v>
      </c>
      <c r="AD26" s="170">
        <f t="shared" si="9"/>
        <v>4984</v>
      </c>
      <c r="AE26" s="170">
        <f t="shared" si="9"/>
        <v>653</v>
      </c>
      <c r="AF26" s="170">
        <f t="shared" si="9"/>
        <v>2263</v>
      </c>
      <c r="AG26" s="170">
        <f t="shared" si="9"/>
        <v>98</v>
      </c>
      <c r="AH26" s="170">
        <f t="shared" si="10"/>
        <v>1146</v>
      </c>
      <c r="AI26" s="170">
        <f t="shared" si="10"/>
        <v>125</v>
      </c>
      <c r="AJ26" s="170">
        <f t="shared" si="10"/>
        <v>841</v>
      </c>
      <c r="AK26" s="170">
        <f t="shared" si="10"/>
        <v>174108</v>
      </c>
      <c r="AL26" s="170">
        <f t="shared" si="10"/>
        <v>4698</v>
      </c>
      <c r="AM26" s="170">
        <f t="shared" si="10"/>
        <v>1436</v>
      </c>
      <c r="AN26" s="170">
        <f t="shared" si="10"/>
        <v>4650</v>
      </c>
      <c r="AO26" s="170">
        <f t="shared" si="10"/>
        <v>105</v>
      </c>
      <c r="AP26" s="170">
        <f t="shared" si="11"/>
        <v>78</v>
      </c>
      <c r="AQ26" s="170">
        <f t="shared" si="11"/>
        <v>231917</v>
      </c>
      <c r="AR26" s="170">
        <f t="shared" si="11"/>
        <v>387</v>
      </c>
      <c r="AS26" s="170">
        <f t="shared" si="11"/>
        <v>2858</v>
      </c>
      <c r="AT26" s="170">
        <f t="shared" si="11"/>
        <v>187592</v>
      </c>
      <c r="AU26" s="170">
        <f t="shared" si="11"/>
        <v>17323</v>
      </c>
      <c r="AV26" s="170">
        <f t="shared" si="11"/>
        <v>61070</v>
      </c>
      <c r="AW26" s="170">
        <f t="shared" si="11"/>
        <v>17011</v>
      </c>
      <c r="AX26" s="170">
        <f t="shared" si="11"/>
        <v>366712</v>
      </c>
      <c r="AY26" s="170">
        <f t="shared" si="11"/>
        <v>0</v>
      </c>
      <c r="AZ26" s="170">
        <f t="shared" si="11"/>
        <v>0</v>
      </c>
      <c r="BA26" s="170">
        <f t="shared" si="11"/>
        <v>28</v>
      </c>
      <c r="BB26" s="170">
        <f t="shared" si="11"/>
        <v>6214</v>
      </c>
      <c r="BC26" s="170">
        <f t="shared" si="11"/>
        <v>13277813</v>
      </c>
      <c r="BD26" s="157"/>
      <c r="BE26" s="158" t="s">
        <v>412</v>
      </c>
      <c r="BF26" s="171">
        <v>508599</v>
      </c>
      <c r="BG26" s="171">
        <v>474</v>
      </c>
      <c r="BH26" s="171">
        <v>21124</v>
      </c>
      <c r="BI26" s="171">
        <v>9456</v>
      </c>
      <c r="BJ26" s="171">
        <v>10804</v>
      </c>
      <c r="BK26" s="171">
        <v>7932</v>
      </c>
      <c r="BL26" s="171">
        <v>64109</v>
      </c>
      <c r="BM26" s="171">
        <v>9200</v>
      </c>
      <c r="BN26" s="171">
        <v>2646</v>
      </c>
      <c r="BO26" s="171">
        <v>30530</v>
      </c>
      <c r="BP26" s="171">
        <v>22857</v>
      </c>
      <c r="BQ26" s="171">
        <v>29508</v>
      </c>
      <c r="BR26" s="171">
        <v>1093</v>
      </c>
      <c r="BS26" s="171">
        <v>3207</v>
      </c>
      <c r="BT26" s="171">
        <v>95721</v>
      </c>
      <c r="BU26" s="171">
        <v>17944</v>
      </c>
      <c r="BV26" s="171">
        <v>52392</v>
      </c>
      <c r="BW26" s="171">
        <v>90541</v>
      </c>
      <c r="BX26" s="171">
        <v>24922</v>
      </c>
      <c r="BY26" s="171">
        <v>14613</v>
      </c>
      <c r="BZ26" s="171">
        <v>11758</v>
      </c>
      <c r="CA26" s="171">
        <v>1913</v>
      </c>
      <c r="CB26" s="171">
        <v>124104</v>
      </c>
      <c r="CC26" s="171">
        <v>2692</v>
      </c>
      <c r="CD26" s="171">
        <v>1681</v>
      </c>
      <c r="CE26" s="171">
        <v>5783</v>
      </c>
      <c r="CF26" s="171">
        <v>4826</v>
      </c>
      <c r="CG26" s="171">
        <v>54</v>
      </c>
      <c r="CH26" s="171">
        <v>4984</v>
      </c>
      <c r="CI26" s="171">
        <v>367</v>
      </c>
      <c r="CJ26" s="171">
        <v>457</v>
      </c>
      <c r="CK26" s="171">
        <v>98</v>
      </c>
      <c r="CL26" s="171">
        <v>0</v>
      </c>
      <c r="CM26" s="171">
        <v>125</v>
      </c>
      <c r="CN26" s="171">
        <v>250</v>
      </c>
      <c r="CO26" s="171">
        <v>159092</v>
      </c>
      <c r="CP26" s="171">
        <v>567</v>
      </c>
      <c r="CQ26" s="171">
        <v>1319</v>
      </c>
      <c r="CR26" s="171">
        <v>3914</v>
      </c>
      <c r="CS26" s="171">
        <v>105</v>
      </c>
      <c r="CT26" s="171">
        <v>78</v>
      </c>
      <c r="CU26" s="171">
        <v>183645</v>
      </c>
      <c r="CV26" s="171">
        <v>387</v>
      </c>
      <c r="CW26" s="171">
        <v>1934</v>
      </c>
      <c r="CX26" s="171">
        <v>15016</v>
      </c>
      <c r="CY26" s="171">
        <v>11122</v>
      </c>
      <c r="CZ26" s="171">
        <v>8644</v>
      </c>
      <c r="DA26" s="171">
        <v>843</v>
      </c>
      <c r="DB26" s="171">
        <v>21403</v>
      </c>
      <c r="DC26" s="171">
        <v>0</v>
      </c>
      <c r="DD26" s="171">
        <v>0</v>
      </c>
      <c r="DE26" s="171">
        <v>28</v>
      </c>
      <c r="DF26" s="171">
        <v>436</v>
      </c>
      <c r="DG26" s="171">
        <v>917606</v>
      </c>
      <c r="DH26" s="171"/>
      <c r="DI26" s="172" t="s">
        <v>412</v>
      </c>
      <c r="DJ26" s="173">
        <v>11645110</v>
      </c>
      <c r="DK26" s="173">
        <v>47443</v>
      </c>
      <c r="DL26" s="173">
        <v>235090</v>
      </c>
      <c r="DM26" s="173">
        <v>83768</v>
      </c>
      <c r="DN26" s="173">
        <v>85687</v>
      </c>
      <c r="DO26" s="173">
        <v>44407</v>
      </c>
      <c r="DP26" s="173">
        <v>581275</v>
      </c>
      <c r="DQ26" s="173">
        <v>162646</v>
      </c>
      <c r="DR26" s="173">
        <v>99160</v>
      </c>
      <c r="DS26" s="173">
        <v>373609</v>
      </c>
      <c r="DT26" s="173">
        <v>350022</v>
      </c>
      <c r="DU26" s="173">
        <v>361372</v>
      </c>
      <c r="DV26" s="173">
        <v>34967</v>
      </c>
      <c r="DW26" s="173">
        <v>50753</v>
      </c>
      <c r="DX26" s="173">
        <v>775939</v>
      </c>
      <c r="DY26" s="173">
        <v>151806</v>
      </c>
      <c r="DZ26" s="173">
        <v>285961</v>
      </c>
      <c r="EA26" s="173">
        <v>7795926</v>
      </c>
      <c r="EB26" s="173">
        <v>17724</v>
      </c>
      <c r="EC26" s="173">
        <v>154998</v>
      </c>
      <c r="ED26" s="173">
        <v>0</v>
      </c>
      <c r="EE26" s="173">
        <v>30</v>
      </c>
      <c r="EF26" s="173">
        <v>1565</v>
      </c>
      <c r="EG26" s="173">
        <v>2460</v>
      </c>
      <c r="EH26" s="173">
        <v>2136</v>
      </c>
      <c r="EI26" s="173">
        <v>3171</v>
      </c>
      <c r="EJ26" s="173">
        <v>1170</v>
      </c>
      <c r="EK26" s="173">
        <v>655</v>
      </c>
      <c r="EL26" s="173">
        <v>0</v>
      </c>
      <c r="EM26" s="173">
        <v>286</v>
      </c>
      <c r="EN26" s="173">
        <v>1806</v>
      </c>
      <c r="EO26" s="173">
        <v>0</v>
      </c>
      <c r="EP26" s="173">
        <v>1146</v>
      </c>
      <c r="EQ26" s="173">
        <v>0</v>
      </c>
      <c r="ER26" s="173">
        <v>591</v>
      </c>
      <c r="ES26" s="173">
        <v>15016</v>
      </c>
      <c r="ET26" s="173">
        <v>4131</v>
      </c>
      <c r="EU26" s="173">
        <v>117</v>
      </c>
      <c r="EV26" s="173">
        <v>736</v>
      </c>
      <c r="EW26" s="173">
        <v>0</v>
      </c>
      <c r="EX26" s="173">
        <v>0</v>
      </c>
      <c r="EY26" s="173">
        <v>48272</v>
      </c>
      <c r="EZ26" s="173">
        <v>0</v>
      </c>
      <c r="FA26" s="173">
        <v>924</v>
      </c>
      <c r="FB26" s="173">
        <v>172576</v>
      </c>
      <c r="FC26" s="173">
        <v>6201</v>
      </c>
      <c r="FD26" s="173">
        <v>52426</v>
      </c>
      <c r="FE26" s="173">
        <v>16168</v>
      </c>
      <c r="FF26" s="173">
        <v>345309</v>
      </c>
      <c r="FG26" s="173">
        <v>0</v>
      </c>
      <c r="FH26" s="173">
        <v>0</v>
      </c>
      <c r="FI26" s="173">
        <v>0</v>
      </c>
      <c r="FJ26" s="173">
        <v>5778</v>
      </c>
      <c r="FK26" s="173">
        <v>12360207</v>
      </c>
    </row>
    <row r="27" spans="1:167" x14ac:dyDescent="0.35">
      <c r="A27" s="466" t="s">
        <v>413</v>
      </c>
      <c r="B27" s="170">
        <f t="shared" si="8"/>
        <v>1106122</v>
      </c>
      <c r="C27" s="170">
        <f t="shared" si="8"/>
        <v>472</v>
      </c>
      <c r="D27" s="170">
        <f t="shared" si="8"/>
        <v>3040</v>
      </c>
      <c r="E27" s="170">
        <f t="shared" si="8"/>
        <v>730</v>
      </c>
      <c r="F27" s="170">
        <f t="shared" si="8"/>
        <v>837</v>
      </c>
      <c r="G27" s="170">
        <f t="shared" si="8"/>
        <v>190</v>
      </c>
      <c r="H27" s="170">
        <f t="shared" si="8"/>
        <v>3459</v>
      </c>
      <c r="I27" s="170">
        <f t="shared" si="8"/>
        <v>417</v>
      </c>
      <c r="J27" s="170">
        <f t="shared" si="8"/>
        <v>22893</v>
      </c>
      <c r="K27" s="170">
        <f t="shared" si="8"/>
        <v>23339</v>
      </c>
      <c r="L27" s="170">
        <f t="shared" si="8"/>
        <v>9292</v>
      </c>
      <c r="M27" s="170">
        <f t="shared" si="8"/>
        <v>918</v>
      </c>
      <c r="N27" s="170">
        <f t="shared" si="8"/>
        <v>237</v>
      </c>
      <c r="O27" s="170">
        <f t="shared" si="8"/>
        <v>299</v>
      </c>
      <c r="P27" s="170">
        <f t="shared" si="8"/>
        <v>12669</v>
      </c>
      <c r="Q27" s="170">
        <f t="shared" si="8"/>
        <v>3799</v>
      </c>
      <c r="R27" s="170">
        <f t="shared" si="9"/>
        <v>5432</v>
      </c>
      <c r="S27" s="170">
        <f t="shared" si="9"/>
        <v>916757</v>
      </c>
      <c r="T27" s="170">
        <f t="shared" si="9"/>
        <v>1224</v>
      </c>
      <c r="U27" s="170">
        <f t="shared" si="9"/>
        <v>100590</v>
      </c>
      <c r="V27" s="170">
        <f t="shared" si="9"/>
        <v>203</v>
      </c>
      <c r="W27" s="170">
        <f t="shared" si="9"/>
        <v>13</v>
      </c>
      <c r="X27" s="170">
        <f t="shared" si="9"/>
        <v>2078</v>
      </c>
      <c r="Y27" s="170">
        <f t="shared" si="9"/>
        <v>3954</v>
      </c>
      <c r="Z27" s="170">
        <f t="shared" si="9"/>
        <v>2190</v>
      </c>
      <c r="AA27" s="170">
        <f t="shared" si="9"/>
        <v>118</v>
      </c>
      <c r="AB27" s="170">
        <f t="shared" si="9"/>
        <v>193</v>
      </c>
      <c r="AC27" s="170">
        <f t="shared" si="9"/>
        <v>119</v>
      </c>
      <c r="AD27" s="170">
        <f t="shared" si="9"/>
        <v>184</v>
      </c>
      <c r="AE27" s="170">
        <f t="shared" si="9"/>
        <v>46</v>
      </c>
      <c r="AF27" s="170">
        <f t="shared" si="9"/>
        <v>70</v>
      </c>
      <c r="AG27" s="170">
        <f t="shared" si="9"/>
        <v>39</v>
      </c>
      <c r="AH27" s="170">
        <f t="shared" si="10"/>
        <v>1</v>
      </c>
      <c r="AI27" s="170">
        <f t="shared" si="10"/>
        <v>2</v>
      </c>
      <c r="AJ27" s="170">
        <f t="shared" si="10"/>
        <v>79</v>
      </c>
      <c r="AK27" s="170">
        <f t="shared" si="10"/>
        <v>9289</v>
      </c>
      <c r="AL27" s="170">
        <f t="shared" si="10"/>
        <v>190</v>
      </c>
      <c r="AM27" s="170">
        <f t="shared" si="10"/>
        <v>57</v>
      </c>
      <c r="AN27" s="170">
        <f t="shared" si="10"/>
        <v>333</v>
      </c>
      <c r="AO27" s="170">
        <f t="shared" si="10"/>
        <v>754</v>
      </c>
      <c r="AP27" s="170">
        <f t="shared" si="11"/>
        <v>157</v>
      </c>
      <c r="AQ27" s="170">
        <f t="shared" si="11"/>
        <v>37066</v>
      </c>
      <c r="AR27" s="170">
        <f t="shared" si="11"/>
        <v>207</v>
      </c>
      <c r="AS27" s="170">
        <f t="shared" si="11"/>
        <v>4056</v>
      </c>
      <c r="AT27" s="170">
        <f t="shared" si="11"/>
        <v>80496</v>
      </c>
      <c r="AU27" s="170">
        <f t="shared" si="11"/>
        <v>379</v>
      </c>
      <c r="AV27" s="170">
        <f t="shared" si="11"/>
        <v>5686</v>
      </c>
      <c r="AW27" s="170">
        <f t="shared" si="11"/>
        <v>446</v>
      </c>
      <c r="AX27" s="170">
        <f t="shared" si="11"/>
        <v>192815</v>
      </c>
      <c r="AY27" s="170">
        <f t="shared" si="11"/>
        <v>0</v>
      </c>
      <c r="AZ27" s="170">
        <f t="shared" si="11"/>
        <v>7</v>
      </c>
      <c r="BA27" s="170">
        <f t="shared" si="11"/>
        <v>256</v>
      </c>
      <c r="BB27" s="170">
        <f t="shared" si="11"/>
        <v>389</v>
      </c>
      <c r="BC27" s="170">
        <f t="shared" si="11"/>
        <v>1439177</v>
      </c>
      <c r="BD27" s="157"/>
      <c r="BE27" s="158" t="s">
        <v>413</v>
      </c>
      <c r="BF27" s="171">
        <v>114956</v>
      </c>
      <c r="BG27" s="171">
        <v>342</v>
      </c>
      <c r="BH27" s="171">
        <v>2283</v>
      </c>
      <c r="BI27" s="171">
        <v>234</v>
      </c>
      <c r="BJ27" s="171">
        <v>735</v>
      </c>
      <c r="BK27" s="171">
        <v>182</v>
      </c>
      <c r="BL27" s="171">
        <v>2485</v>
      </c>
      <c r="BM27" s="171">
        <v>370</v>
      </c>
      <c r="BN27" s="171">
        <v>290</v>
      </c>
      <c r="BO27" s="171">
        <v>1937</v>
      </c>
      <c r="BP27" s="171">
        <v>1510</v>
      </c>
      <c r="BQ27" s="171">
        <v>774</v>
      </c>
      <c r="BR27" s="171">
        <v>197</v>
      </c>
      <c r="BS27" s="171">
        <v>168</v>
      </c>
      <c r="BT27" s="171">
        <v>10010</v>
      </c>
      <c r="BU27" s="171">
        <v>3455</v>
      </c>
      <c r="BV27" s="171">
        <v>5060</v>
      </c>
      <c r="BW27" s="171">
        <v>79382</v>
      </c>
      <c r="BX27" s="171">
        <v>1220</v>
      </c>
      <c r="BY27" s="171">
        <v>4664</v>
      </c>
      <c r="BZ27" s="171">
        <v>203</v>
      </c>
      <c r="CA27" s="171">
        <v>13</v>
      </c>
      <c r="CB27" s="171">
        <v>2068</v>
      </c>
      <c r="CC27" s="171">
        <v>3954</v>
      </c>
      <c r="CD27" s="171">
        <v>389</v>
      </c>
      <c r="CE27" s="171">
        <v>118</v>
      </c>
      <c r="CF27" s="171">
        <v>193</v>
      </c>
      <c r="CG27" s="171">
        <v>34</v>
      </c>
      <c r="CH27" s="171">
        <v>184</v>
      </c>
      <c r="CI27" s="171">
        <v>46</v>
      </c>
      <c r="CJ27" s="171">
        <v>70</v>
      </c>
      <c r="CK27" s="171">
        <v>39</v>
      </c>
      <c r="CL27" s="171">
        <v>1</v>
      </c>
      <c r="CM27" s="171">
        <v>2</v>
      </c>
      <c r="CN27" s="171">
        <v>32</v>
      </c>
      <c r="CO27" s="171">
        <v>7346</v>
      </c>
      <c r="CP27" s="171">
        <v>73</v>
      </c>
      <c r="CQ27" s="171">
        <v>57</v>
      </c>
      <c r="CR27" s="171">
        <v>333</v>
      </c>
      <c r="CS27" s="171">
        <v>754</v>
      </c>
      <c r="CT27" s="171">
        <v>157</v>
      </c>
      <c r="CU27" s="171">
        <v>31711</v>
      </c>
      <c r="CV27" s="171">
        <v>207</v>
      </c>
      <c r="CW27" s="171">
        <v>4056</v>
      </c>
      <c r="CX27" s="171">
        <v>61756</v>
      </c>
      <c r="CY27" s="171">
        <v>309</v>
      </c>
      <c r="CZ27" s="171">
        <v>4432</v>
      </c>
      <c r="DA27" s="171">
        <v>2</v>
      </c>
      <c r="DB27" s="171">
        <v>192815</v>
      </c>
      <c r="DC27" s="171">
        <v>0</v>
      </c>
      <c r="DD27" s="171">
        <v>7</v>
      </c>
      <c r="DE27" s="171">
        <v>256</v>
      </c>
      <c r="DF27" s="171">
        <v>389</v>
      </c>
      <c r="DG27" s="171">
        <v>419958</v>
      </c>
      <c r="DH27" s="171"/>
      <c r="DI27" s="172" t="s">
        <v>413</v>
      </c>
      <c r="DJ27" s="173">
        <v>991166</v>
      </c>
      <c r="DK27" s="173">
        <v>130</v>
      </c>
      <c r="DL27" s="173">
        <v>757</v>
      </c>
      <c r="DM27" s="173">
        <v>496</v>
      </c>
      <c r="DN27" s="173">
        <v>102</v>
      </c>
      <c r="DO27" s="173">
        <v>8</v>
      </c>
      <c r="DP27" s="173">
        <v>974</v>
      </c>
      <c r="DQ27" s="173">
        <v>47</v>
      </c>
      <c r="DR27" s="173">
        <v>22603</v>
      </c>
      <c r="DS27" s="173">
        <v>21402</v>
      </c>
      <c r="DT27" s="173">
        <v>7782</v>
      </c>
      <c r="DU27" s="173">
        <v>144</v>
      </c>
      <c r="DV27" s="173">
        <v>40</v>
      </c>
      <c r="DW27" s="173">
        <v>131</v>
      </c>
      <c r="DX27" s="173">
        <v>2659</v>
      </c>
      <c r="DY27" s="173">
        <v>344</v>
      </c>
      <c r="DZ27" s="173">
        <v>372</v>
      </c>
      <c r="EA27" s="173">
        <v>837375</v>
      </c>
      <c r="EB27" s="173">
        <v>4</v>
      </c>
      <c r="EC27" s="173">
        <v>95926</v>
      </c>
      <c r="ED27" s="173">
        <v>0</v>
      </c>
      <c r="EE27" s="173">
        <v>0</v>
      </c>
      <c r="EF27" s="173">
        <v>10</v>
      </c>
      <c r="EG27" s="173">
        <v>0</v>
      </c>
      <c r="EH27" s="173">
        <v>1801</v>
      </c>
      <c r="EI27" s="173">
        <v>0</v>
      </c>
      <c r="EJ27" s="173">
        <v>0</v>
      </c>
      <c r="EK27" s="173">
        <v>85</v>
      </c>
      <c r="EL27" s="173">
        <v>0</v>
      </c>
      <c r="EM27" s="173">
        <v>0</v>
      </c>
      <c r="EN27" s="173">
        <v>0</v>
      </c>
      <c r="EO27" s="173">
        <v>0</v>
      </c>
      <c r="EP27" s="173">
        <v>0</v>
      </c>
      <c r="EQ27" s="173">
        <v>0</v>
      </c>
      <c r="ER27" s="173">
        <v>47</v>
      </c>
      <c r="ES27" s="173">
        <v>1943</v>
      </c>
      <c r="ET27" s="173">
        <v>117</v>
      </c>
      <c r="EU27" s="173">
        <v>0</v>
      </c>
      <c r="EV27" s="173">
        <v>0</v>
      </c>
      <c r="EW27" s="173">
        <v>0</v>
      </c>
      <c r="EX27" s="173">
        <v>0</v>
      </c>
      <c r="EY27" s="173">
        <v>5355</v>
      </c>
      <c r="EZ27" s="173">
        <v>0</v>
      </c>
      <c r="FA27" s="173">
        <v>0</v>
      </c>
      <c r="FB27" s="173">
        <v>18740</v>
      </c>
      <c r="FC27" s="173">
        <v>70</v>
      </c>
      <c r="FD27" s="173">
        <v>1254</v>
      </c>
      <c r="FE27" s="173">
        <v>444</v>
      </c>
      <c r="FF27" s="173">
        <v>0</v>
      </c>
      <c r="FG27" s="173">
        <v>0</v>
      </c>
      <c r="FH27" s="173">
        <v>0</v>
      </c>
      <c r="FI27" s="173">
        <v>0</v>
      </c>
      <c r="FJ27" s="173">
        <v>0</v>
      </c>
      <c r="FK27" s="173">
        <v>1019219</v>
      </c>
    </row>
    <row r="28" spans="1:167" x14ac:dyDescent="0.35">
      <c r="A28" s="466" t="s">
        <v>414</v>
      </c>
      <c r="B28" s="170">
        <f t="shared" si="8"/>
        <v>364998</v>
      </c>
      <c r="C28" s="170">
        <f t="shared" si="8"/>
        <v>2585</v>
      </c>
      <c r="D28" s="170">
        <f t="shared" si="8"/>
        <v>2007</v>
      </c>
      <c r="E28" s="170">
        <f t="shared" si="8"/>
        <v>1660</v>
      </c>
      <c r="F28" s="170">
        <f t="shared" si="8"/>
        <v>1229</v>
      </c>
      <c r="G28" s="170">
        <f t="shared" si="8"/>
        <v>1563</v>
      </c>
      <c r="H28" s="170">
        <f t="shared" si="8"/>
        <v>37942</v>
      </c>
      <c r="I28" s="170">
        <f t="shared" si="8"/>
        <v>7277</v>
      </c>
      <c r="J28" s="170">
        <f t="shared" si="8"/>
        <v>1278</v>
      </c>
      <c r="K28" s="170">
        <f t="shared" si="8"/>
        <v>10446</v>
      </c>
      <c r="L28" s="170">
        <f t="shared" si="8"/>
        <v>9043</v>
      </c>
      <c r="M28" s="170">
        <f t="shared" si="8"/>
        <v>17862</v>
      </c>
      <c r="N28" s="170">
        <f t="shared" si="8"/>
        <v>4804</v>
      </c>
      <c r="O28" s="170">
        <f t="shared" si="8"/>
        <v>1412</v>
      </c>
      <c r="P28" s="170">
        <f t="shared" si="8"/>
        <v>29713</v>
      </c>
      <c r="Q28" s="170">
        <f t="shared" si="8"/>
        <v>2227</v>
      </c>
      <c r="R28" s="170">
        <f t="shared" si="9"/>
        <v>3775</v>
      </c>
      <c r="S28" s="170">
        <f t="shared" si="9"/>
        <v>221604</v>
      </c>
      <c r="T28" s="170">
        <f t="shared" si="9"/>
        <v>1911</v>
      </c>
      <c r="U28" s="170">
        <f t="shared" si="9"/>
        <v>9245</v>
      </c>
      <c r="V28" s="170">
        <f t="shared" si="9"/>
        <v>1245</v>
      </c>
      <c r="W28" s="170">
        <f t="shared" si="9"/>
        <v>57</v>
      </c>
      <c r="X28" s="170">
        <f t="shared" si="9"/>
        <v>5977</v>
      </c>
      <c r="Y28" s="170">
        <f t="shared" si="9"/>
        <v>1868</v>
      </c>
      <c r="Z28" s="170">
        <f t="shared" si="9"/>
        <v>49670</v>
      </c>
      <c r="AA28" s="170">
        <f t="shared" si="9"/>
        <v>1157</v>
      </c>
      <c r="AB28" s="170">
        <f t="shared" si="9"/>
        <v>731</v>
      </c>
      <c r="AC28" s="170">
        <f t="shared" si="9"/>
        <v>1140</v>
      </c>
      <c r="AD28" s="170">
        <f t="shared" si="9"/>
        <v>1069</v>
      </c>
      <c r="AE28" s="170">
        <f t="shared" si="9"/>
        <v>22472</v>
      </c>
      <c r="AF28" s="170">
        <f t="shared" si="9"/>
        <v>4228</v>
      </c>
      <c r="AG28" s="170">
        <f t="shared" si="9"/>
        <v>3731</v>
      </c>
      <c r="AH28" s="170">
        <f t="shared" si="10"/>
        <v>659</v>
      </c>
      <c r="AI28" s="170">
        <f t="shared" si="10"/>
        <v>851</v>
      </c>
      <c r="AJ28" s="170">
        <f t="shared" si="10"/>
        <v>880</v>
      </c>
      <c r="AK28" s="170">
        <f t="shared" si="10"/>
        <v>95735</v>
      </c>
      <c r="AL28" s="170">
        <f t="shared" si="10"/>
        <v>8916</v>
      </c>
      <c r="AM28" s="170">
        <f t="shared" si="10"/>
        <v>423</v>
      </c>
      <c r="AN28" s="170">
        <f t="shared" si="10"/>
        <v>1843</v>
      </c>
      <c r="AO28" s="170">
        <f t="shared" si="10"/>
        <v>29836</v>
      </c>
      <c r="AP28" s="170">
        <f t="shared" si="11"/>
        <v>14087</v>
      </c>
      <c r="AQ28" s="170">
        <f t="shared" si="11"/>
        <v>4704</v>
      </c>
      <c r="AR28" s="170">
        <f t="shared" si="11"/>
        <v>13393</v>
      </c>
      <c r="AS28" s="170">
        <f t="shared" si="11"/>
        <v>62506</v>
      </c>
      <c r="AT28" s="170">
        <f t="shared" si="11"/>
        <v>162135</v>
      </c>
      <c r="AU28" s="170">
        <f t="shared" si="11"/>
        <v>5307</v>
      </c>
      <c r="AV28" s="170">
        <f t="shared" si="11"/>
        <v>768246</v>
      </c>
      <c r="AW28" s="170">
        <f t="shared" si="11"/>
        <v>124281</v>
      </c>
      <c r="AX28" s="170">
        <f t="shared" si="11"/>
        <v>345785</v>
      </c>
      <c r="AY28" s="170">
        <f t="shared" si="11"/>
        <v>36003</v>
      </c>
      <c r="AZ28" s="170">
        <f t="shared" si="11"/>
        <v>3083</v>
      </c>
      <c r="BA28" s="170">
        <f t="shared" si="11"/>
        <v>49126</v>
      </c>
      <c r="BB28" s="170">
        <f t="shared" si="11"/>
        <v>39892</v>
      </c>
      <c r="BC28" s="170">
        <f t="shared" si="11"/>
        <v>2132884</v>
      </c>
      <c r="BD28" s="157"/>
      <c r="BE28" s="158" t="s">
        <v>414</v>
      </c>
      <c r="BF28" s="171">
        <v>104915</v>
      </c>
      <c r="BG28" s="171">
        <v>2254</v>
      </c>
      <c r="BH28" s="171">
        <v>1599</v>
      </c>
      <c r="BI28" s="171">
        <v>1623</v>
      </c>
      <c r="BJ28" s="171">
        <v>1224</v>
      </c>
      <c r="BK28" s="171">
        <v>1444</v>
      </c>
      <c r="BL28" s="171">
        <v>27554</v>
      </c>
      <c r="BM28" s="171">
        <v>6025</v>
      </c>
      <c r="BN28" s="171">
        <v>376</v>
      </c>
      <c r="BO28" s="171">
        <v>5833</v>
      </c>
      <c r="BP28" s="171">
        <v>5251</v>
      </c>
      <c r="BQ28" s="171">
        <v>9514</v>
      </c>
      <c r="BR28" s="171">
        <v>4234</v>
      </c>
      <c r="BS28" s="171">
        <v>1228</v>
      </c>
      <c r="BT28" s="171">
        <v>20176</v>
      </c>
      <c r="BU28" s="171">
        <v>1529</v>
      </c>
      <c r="BV28" s="171">
        <v>2597</v>
      </c>
      <c r="BW28" s="171">
        <v>6413</v>
      </c>
      <c r="BX28" s="171">
        <v>1546</v>
      </c>
      <c r="BY28" s="171">
        <v>6749</v>
      </c>
      <c r="BZ28" s="171">
        <v>1245</v>
      </c>
      <c r="CA28" s="171">
        <v>57</v>
      </c>
      <c r="CB28" s="171">
        <v>5720</v>
      </c>
      <c r="CC28" s="171">
        <v>1848</v>
      </c>
      <c r="CD28" s="171">
        <v>7049</v>
      </c>
      <c r="CE28" s="171">
        <v>949</v>
      </c>
      <c r="CF28" s="171">
        <v>267</v>
      </c>
      <c r="CG28" s="171">
        <v>432</v>
      </c>
      <c r="CH28" s="171">
        <v>1069</v>
      </c>
      <c r="CI28" s="171">
        <v>20235</v>
      </c>
      <c r="CJ28" s="171">
        <v>3947</v>
      </c>
      <c r="CK28" s="171">
        <v>3731</v>
      </c>
      <c r="CL28" s="171">
        <v>382</v>
      </c>
      <c r="CM28" s="171">
        <v>851</v>
      </c>
      <c r="CN28" s="171">
        <v>839</v>
      </c>
      <c r="CO28" s="171">
        <v>48621</v>
      </c>
      <c r="CP28" s="171">
        <v>8858</v>
      </c>
      <c r="CQ28" s="171">
        <v>423</v>
      </c>
      <c r="CR28" s="171">
        <v>1693</v>
      </c>
      <c r="CS28" s="171">
        <v>29836</v>
      </c>
      <c r="CT28" s="171">
        <v>14087</v>
      </c>
      <c r="CU28" s="171">
        <v>4264</v>
      </c>
      <c r="CV28" s="171">
        <v>13393</v>
      </c>
      <c r="CW28" s="171">
        <v>55857</v>
      </c>
      <c r="CX28" s="171">
        <v>98639</v>
      </c>
      <c r="CY28" s="171">
        <v>4969</v>
      </c>
      <c r="CZ28" s="171">
        <v>533478</v>
      </c>
      <c r="DA28" s="171">
        <v>23563</v>
      </c>
      <c r="DB28" s="171">
        <v>100056</v>
      </c>
      <c r="DC28" s="171">
        <v>30785</v>
      </c>
      <c r="DD28" s="171">
        <v>3083</v>
      </c>
      <c r="DE28" s="171">
        <v>48421</v>
      </c>
      <c r="DF28" s="171">
        <v>36584</v>
      </c>
      <c r="DG28" s="171">
        <v>1163779</v>
      </c>
      <c r="DH28" s="171"/>
      <c r="DI28" s="172" t="s">
        <v>414</v>
      </c>
      <c r="DJ28" s="173">
        <v>260083</v>
      </c>
      <c r="DK28" s="173">
        <v>331</v>
      </c>
      <c r="DL28" s="173">
        <v>408</v>
      </c>
      <c r="DM28" s="173">
        <v>37</v>
      </c>
      <c r="DN28" s="173">
        <v>5</v>
      </c>
      <c r="DO28" s="173">
        <v>119</v>
      </c>
      <c r="DP28" s="173">
        <v>10388</v>
      </c>
      <c r="DQ28" s="173">
        <v>1252</v>
      </c>
      <c r="DR28" s="173">
        <v>902</v>
      </c>
      <c r="DS28" s="173">
        <v>4613</v>
      </c>
      <c r="DT28" s="173">
        <v>3792</v>
      </c>
      <c r="DU28" s="173">
        <v>8348</v>
      </c>
      <c r="DV28" s="173">
        <v>570</v>
      </c>
      <c r="DW28" s="173">
        <v>184</v>
      </c>
      <c r="DX28" s="173">
        <v>9537</v>
      </c>
      <c r="DY28" s="173">
        <v>698</v>
      </c>
      <c r="DZ28" s="173">
        <v>1178</v>
      </c>
      <c r="EA28" s="173">
        <v>215191</v>
      </c>
      <c r="EB28" s="173">
        <v>365</v>
      </c>
      <c r="EC28" s="173">
        <v>2496</v>
      </c>
      <c r="ED28" s="173">
        <v>0</v>
      </c>
      <c r="EE28" s="173">
        <v>0</v>
      </c>
      <c r="EF28" s="173">
        <v>257</v>
      </c>
      <c r="EG28" s="173">
        <v>20</v>
      </c>
      <c r="EH28" s="173">
        <v>42621</v>
      </c>
      <c r="EI28" s="173">
        <v>208</v>
      </c>
      <c r="EJ28" s="173">
        <v>464</v>
      </c>
      <c r="EK28" s="173">
        <v>708</v>
      </c>
      <c r="EL28" s="173">
        <v>0</v>
      </c>
      <c r="EM28" s="173">
        <v>2237</v>
      </c>
      <c r="EN28" s="173">
        <v>281</v>
      </c>
      <c r="EO28" s="173">
        <v>0</v>
      </c>
      <c r="EP28" s="173">
        <v>277</v>
      </c>
      <c r="EQ28" s="173">
        <v>0</v>
      </c>
      <c r="ER28" s="173">
        <v>41</v>
      </c>
      <c r="ES28" s="173">
        <v>47114</v>
      </c>
      <c r="ET28" s="173">
        <v>58</v>
      </c>
      <c r="EU28" s="173">
        <v>0</v>
      </c>
      <c r="EV28" s="173">
        <v>150</v>
      </c>
      <c r="EW28" s="173">
        <v>0</v>
      </c>
      <c r="EX28" s="173">
        <v>0</v>
      </c>
      <c r="EY28" s="173">
        <v>440</v>
      </c>
      <c r="EZ28" s="173">
        <v>0</v>
      </c>
      <c r="FA28" s="173">
        <v>6649</v>
      </c>
      <c r="FB28" s="173">
        <v>63496</v>
      </c>
      <c r="FC28" s="173">
        <v>338</v>
      </c>
      <c r="FD28" s="173">
        <v>234768</v>
      </c>
      <c r="FE28" s="173">
        <v>100718</v>
      </c>
      <c r="FF28" s="173">
        <v>245729</v>
      </c>
      <c r="FG28" s="173">
        <v>5218</v>
      </c>
      <c r="FH28" s="173">
        <v>0</v>
      </c>
      <c r="FI28" s="173">
        <v>705</v>
      </c>
      <c r="FJ28" s="173">
        <v>3308</v>
      </c>
      <c r="FK28" s="173">
        <v>969105</v>
      </c>
    </row>
    <row r="29" spans="1:167" x14ac:dyDescent="0.35">
      <c r="A29" s="466" t="s">
        <v>415</v>
      </c>
      <c r="B29" s="170">
        <f t="shared" si="8"/>
        <v>239890</v>
      </c>
      <c r="C29" s="170">
        <f t="shared" si="8"/>
        <v>13524</v>
      </c>
      <c r="D29" s="170">
        <f t="shared" si="8"/>
        <v>724</v>
      </c>
      <c r="E29" s="170">
        <f t="shared" si="8"/>
        <v>521</v>
      </c>
      <c r="F29" s="170">
        <f t="shared" si="8"/>
        <v>2344</v>
      </c>
      <c r="G29" s="170">
        <f t="shared" si="8"/>
        <v>898</v>
      </c>
      <c r="H29" s="170">
        <f t="shared" si="8"/>
        <v>6736</v>
      </c>
      <c r="I29" s="170">
        <f t="shared" si="8"/>
        <v>6226</v>
      </c>
      <c r="J29" s="170">
        <f t="shared" si="8"/>
        <v>5882</v>
      </c>
      <c r="K29" s="170">
        <f t="shared" si="8"/>
        <v>1913</v>
      </c>
      <c r="L29" s="170">
        <f t="shared" si="8"/>
        <v>4148</v>
      </c>
      <c r="M29" s="170">
        <f t="shared" si="8"/>
        <v>5846</v>
      </c>
      <c r="N29" s="170">
        <f t="shared" si="8"/>
        <v>2790</v>
      </c>
      <c r="O29" s="170">
        <f t="shared" si="8"/>
        <v>354</v>
      </c>
      <c r="P29" s="170">
        <f t="shared" si="8"/>
        <v>66080</v>
      </c>
      <c r="Q29" s="170">
        <f t="shared" si="8"/>
        <v>1308</v>
      </c>
      <c r="R29" s="170">
        <f t="shared" si="9"/>
        <v>5372</v>
      </c>
      <c r="S29" s="170">
        <f t="shared" si="9"/>
        <v>121633</v>
      </c>
      <c r="T29" s="170">
        <f t="shared" si="9"/>
        <v>43</v>
      </c>
      <c r="U29" s="170">
        <f t="shared" si="9"/>
        <v>7072</v>
      </c>
      <c r="V29" s="170">
        <f t="shared" si="9"/>
        <v>1754</v>
      </c>
      <c r="W29" s="170">
        <f t="shared" si="9"/>
        <v>405</v>
      </c>
      <c r="X29" s="170">
        <f t="shared" si="9"/>
        <v>2535</v>
      </c>
      <c r="Y29" s="170">
        <f t="shared" si="9"/>
        <v>1028</v>
      </c>
      <c r="Z29" s="170">
        <f t="shared" si="9"/>
        <v>13402</v>
      </c>
      <c r="AA29" s="170">
        <f t="shared" si="9"/>
        <v>1617</v>
      </c>
      <c r="AB29" s="170">
        <f t="shared" si="9"/>
        <v>504</v>
      </c>
      <c r="AC29" s="170">
        <f t="shared" si="9"/>
        <v>430</v>
      </c>
      <c r="AD29" s="170">
        <f t="shared" si="9"/>
        <v>269</v>
      </c>
      <c r="AE29" s="170">
        <f t="shared" si="9"/>
        <v>16646</v>
      </c>
      <c r="AF29" s="170">
        <f t="shared" si="9"/>
        <v>783</v>
      </c>
      <c r="AG29" s="170">
        <f t="shared" si="9"/>
        <v>160</v>
      </c>
      <c r="AH29" s="170">
        <f t="shared" si="10"/>
        <v>74</v>
      </c>
      <c r="AI29" s="170">
        <f t="shared" si="10"/>
        <v>105</v>
      </c>
      <c r="AJ29" s="170">
        <f t="shared" si="10"/>
        <v>233</v>
      </c>
      <c r="AK29" s="170">
        <f t="shared" si="10"/>
        <v>39945</v>
      </c>
      <c r="AL29" s="170">
        <f t="shared" si="10"/>
        <v>11306</v>
      </c>
      <c r="AM29" s="170">
        <f t="shared" si="10"/>
        <v>563</v>
      </c>
      <c r="AN29" s="170">
        <f t="shared" si="10"/>
        <v>2446</v>
      </c>
      <c r="AO29" s="170">
        <f t="shared" si="10"/>
        <v>74536</v>
      </c>
      <c r="AP29" s="170">
        <f t="shared" si="11"/>
        <v>46174</v>
      </c>
      <c r="AQ29" s="170">
        <f t="shared" si="11"/>
        <v>15195</v>
      </c>
      <c r="AR29" s="170">
        <f t="shared" si="11"/>
        <v>20</v>
      </c>
      <c r="AS29" s="170">
        <f t="shared" si="11"/>
        <v>137681</v>
      </c>
      <c r="AT29" s="170">
        <f t="shared" si="11"/>
        <v>2092315</v>
      </c>
      <c r="AU29" s="170">
        <f t="shared" si="11"/>
        <v>1895</v>
      </c>
      <c r="AV29" s="170">
        <f t="shared" si="11"/>
        <v>31904</v>
      </c>
      <c r="AW29" s="170">
        <f t="shared" si="11"/>
        <v>1195</v>
      </c>
      <c r="AX29" s="170">
        <f t="shared" si="11"/>
        <v>8030</v>
      </c>
      <c r="AY29" s="170">
        <f t="shared" si="11"/>
        <v>6608</v>
      </c>
      <c r="AZ29" s="170">
        <f t="shared" si="11"/>
        <v>22</v>
      </c>
      <c r="BA29" s="170">
        <f t="shared" si="11"/>
        <v>2652</v>
      </c>
      <c r="BB29" s="170">
        <f t="shared" si="11"/>
        <v>5082</v>
      </c>
      <c r="BC29" s="170">
        <f t="shared" si="11"/>
        <v>2730983</v>
      </c>
      <c r="BD29" s="157"/>
      <c r="BE29" s="158" t="s">
        <v>415</v>
      </c>
      <c r="BF29" s="171">
        <v>69029</v>
      </c>
      <c r="BG29" s="171">
        <v>12778</v>
      </c>
      <c r="BH29" s="171">
        <v>397</v>
      </c>
      <c r="BI29" s="171">
        <v>200</v>
      </c>
      <c r="BJ29" s="171">
        <v>1125</v>
      </c>
      <c r="BK29" s="171">
        <v>478</v>
      </c>
      <c r="BL29" s="171">
        <v>2122</v>
      </c>
      <c r="BM29" s="171">
        <v>895</v>
      </c>
      <c r="BN29" s="171">
        <v>1</v>
      </c>
      <c r="BO29" s="171">
        <v>425</v>
      </c>
      <c r="BP29" s="171">
        <v>946</v>
      </c>
      <c r="BQ29" s="171">
        <v>3717</v>
      </c>
      <c r="BR29" s="171">
        <v>2579</v>
      </c>
      <c r="BS29" s="171">
        <v>158</v>
      </c>
      <c r="BT29" s="171">
        <v>46949</v>
      </c>
      <c r="BU29" s="171">
        <v>813</v>
      </c>
      <c r="BV29" s="171">
        <v>1699</v>
      </c>
      <c r="BW29" s="171">
        <v>1931</v>
      </c>
      <c r="BX29" s="171">
        <v>39</v>
      </c>
      <c r="BY29" s="171">
        <v>4555</v>
      </c>
      <c r="BZ29" s="171">
        <v>1754</v>
      </c>
      <c r="CA29" s="171">
        <v>402</v>
      </c>
      <c r="CB29" s="171">
        <v>2450</v>
      </c>
      <c r="CC29" s="171">
        <v>697</v>
      </c>
      <c r="CD29" s="171">
        <v>10545</v>
      </c>
      <c r="CE29" s="171">
        <v>1588</v>
      </c>
      <c r="CF29" s="171">
        <v>504</v>
      </c>
      <c r="CG29" s="171">
        <v>423</v>
      </c>
      <c r="CH29" s="171">
        <v>269</v>
      </c>
      <c r="CI29" s="171">
        <v>16616</v>
      </c>
      <c r="CJ29" s="171">
        <v>706</v>
      </c>
      <c r="CK29" s="171">
        <v>160</v>
      </c>
      <c r="CL29" s="171">
        <v>71</v>
      </c>
      <c r="CM29" s="171">
        <v>105</v>
      </c>
      <c r="CN29" s="171">
        <v>228</v>
      </c>
      <c r="CO29" s="171">
        <v>36518</v>
      </c>
      <c r="CP29" s="171">
        <v>11263</v>
      </c>
      <c r="CQ29" s="171">
        <v>563</v>
      </c>
      <c r="CR29" s="171">
        <v>2382</v>
      </c>
      <c r="CS29" s="171">
        <v>74536</v>
      </c>
      <c r="CT29" s="171">
        <v>46174</v>
      </c>
      <c r="CU29" s="171">
        <v>14373</v>
      </c>
      <c r="CV29" s="171">
        <v>20</v>
      </c>
      <c r="CW29" s="171">
        <v>127278</v>
      </c>
      <c r="CX29" s="171">
        <v>1107541</v>
      </c>
      <c r="CY29" s="171">
        <v>1895</v>
      </c>
      <c r="CZ29" s="171">
        <v>30079</v>
      </c>
      <c r="DA29" s="171">
        <v>448</v>
      </c>
      <c r="DB29" s="171">
        <v>8030</v>
      </c>
      <c r="DC29" s="171">
        <v>6608</v>
      </c>
      <c r="DD29" s="171">
        <v>22</v>
      </c>
      <c r="DE29" s="171">
        <v>2652</v>
      </c>
      <c r="DF29" s="171">
        <v>4234</v>
      </c>
      <c r="DG29" s="171">
        <v>1556423</v>
      </c>
      <c r="DH29" s="171"/>
      <c r="DI29" s="172" t="s">
        <v>415</v>
      </c>
      <c r="DJ29" s="173">
        <v>170861</v>
      </c>
      <c r="DK29" s="173">
        <v>746</v>
      </c>
      <c r="DL29" s="173">
        <v>327</v>
      </c>
      <c r="DM29" s="173">
        <v>321</v>
      </c>
      <c r="DN29" s="173">
        <v>1219</v>
      </c>
      <c r="DO29" s="173">
        <v>420</v>
      </c>
      <c r="DP29" s="173">
        <v>4614</v>
      </c>
      <c r="DQ29" s="173">
        <v>5331</v>
      </c>
      <c r="DR29" s="173">
        <v>5881</v>
      </c>
      <c r="DS29" s="173">
        <v>1488</v>
      </c>
      <c r="DT29" s="173">
        <v>3202</v>
      </c>
      <c r="DU29" s="173">
        <v>2129</v>
      </c>
      <c r="DV29" s="173">
        <v>211</v>
      </c>
      <c r="DW29" s="173">
        <v>196</v>
      </c>
      <c r="DX29" s="173">
        <v>19131</v>
      </c>
      <c r="DY29" s="173">
        <v>495</v>
      </c>
      <c r="DZ29" s="173">
        <v>3673</v>
      </c>
      <c r="EA29" s="173">
        <v>119702</v>
      </c>
      <c r="EB29" s="173">
        <v>4</v>
      </c>
      <c r="EC29" s="173">
        <v>2517</v>
      </c>
      <c r="ED29" s="173">
        <v>0</v>
      </c>
      <c r="EE29" s="173">
        <v>3</v>
      </c>
      <c r="EF29" s="173">
        <v>85</v>
      </c>
      <c r="EG29" s="173">
        <v>331</v>
      </c>
      <c r="EH29" s="173">
        <v>2857</v>
      </c>
      <c r="EI29" s="173">
        <v>29</v>
      </c>
      <c r="EJ29" s="173">
        <v>0</v>
      </c>
      <c r="EK29" s="173">
        <v>7</v>
      </c>
      <c r="EL29" s="173">
        <v>0</v>
      </c>
      <c r="EM29" s="173">
        <v>30</v>
      </c>
      <c r="EN29" s="173">
        <v>77</v>
      </c>
      <c r="EO29" s="173">
        <v>0</v>
      </c>
      <c r="EP29" s="173">
        <v>3</v>
      </c>
      <c r="EQ29" s="173">
        <v>0</v>
      </c>
      <c r="ER29" s="173">
        <v>5</v>
      </c>
      <c r="ES29" s="173">
        <v>3427</v>
      </c>
      <c r="ET29" s="173">
        <v>43</v>
      </c>
      <c r="EU29" s="173">
        <v>0</v>
      </c>
      <c r="EV29" s="173">
        <v>64</v>
      </c>
      <c r="EW29" s="173">
        <v>0</v>
      </c>
      <c r="EX29" s="173">
        <v>0</v>
      </c>
      <c r="EY29" s="173">
        <v>822</v>
      </c>
      <c r="EZ29" s="173">
        <v>0</v>
      </c>
      <c r="FA29" s="173">
        <v>10403</v>
      </c>
      <c r="FB29" s="173">
        <v>984774</v>
      </c>
      <c r="FC29" s="173">
        <v>0</v>
      </c>
      <c r="FD29" s="173">
        <v>1825</v>
      </c>
      <c r="FE29" s="173">
        <v>747</v>
      </c>
      <c r="FF29" s="173">
        <v>0</v>
      </c>
      <c r="FG29" s="173">
        <v>0</v>
      </c>
      <c r="FH29" s="173">
        <v>0</v>
      </c>
      <c r="FI29" s="173">
        <v>0</v>
      </c>
      <c r="FJ29" s="173">
        <v>848</v>
      </c>
      <c r="FK29" s="173">
        <v>1174560</v>
      </c>
    </row>
    <row r="30" spans="1:167" x14ac:dyDescent="0.35">
      <c r="A30" s="466" t="s">
        <v>416</v>
      </c>
      <c r="B30" s="170">
        <f t="shared" si="8"/>
        <v>1430945</v>
      </c>
      <c r="C30" s="170">
        <f t="shared" si="8"/>
        <v>67</v>
      </c>
      <c r="D30" s="170">
        <f t="shared" si="8"/>
        <v>24541</v>
      </c>
      <c r="E30" s="170">
        <f t="shared" si="8"/>
        <v>2043</v>
      </c>
      <c r="F30" s="170">
        <f t="shared" si="8"/>
        <v>3103</v>
      </c>
      <c r="G30" s="170">
        <f t="shared" si="8"/>
        <v>67855</v>
      </c>
      <c r="H30" s="170">
        <f t="shared" si="8"/>
        <v>359487</v>
      </c>
      <c r="I30" s="170">
        <f t="shared" si="8"/>
        <v>31192</v>
      </c>
      <c r="J30" s="170">
        <f t="shared" si="8"/>
        <v>4398</v>
      </c>
      <c r="K30" s="170">
        <f t="shared" si="8"/>
        <v>32943</v>
      </c>
      <c r="L30" s="170">
        <f t="shared" si="8"/>
        <v>14316</v>
      </c>
      <c r="M30" s="170">
        <f t="shared" si="8"/>
        <v>206009</v>
      </c>
      <c r="N30" s="170">
        <f t="shared" si="8"/>
        <v>235</v>
      </c>
      <c r="O30" s="170">
        <f t="shared" si="8"/>
        <v>7777</v>
      </c>
      <c r="P30" s="170">
        <f t="shared" si="8"/>
        <v>80164</v>
      </c>
      <c r="Q30" s="170">
        <f t="shared" si="8"/>
        <v>141448</v>
      </c>
      <c r="R30" s="170">
        <f t="shared" si="9"/>
        <v>93313</v>
      </c>
      <c r="S30" s="170">
        <f t="shared" si="9"/>
        <v>322727</v>
      </c>
      <c r="T30" s="170">
        <f t="shared" si="9"/>
        <v>11993</v>
      </c>
      <c r="U30" s="170">
        <f t="shared" si="9"/>
        <v>27401</v>
      </c>
      <c r="V30" s="170">
        <f t="shared" si="9"/>
        <v>225397</v>
      </c>
      <c r="W30" s="170">
        <f t="shared" si="9"/>
        <v>4046</v>
      </c>
      <c r="X30" s="170">
        <f t="shared" si="9"/>
        <v>22987</v>
      </c>
      <c r="Y30" s="170">
        <f t="shared" si="9"/>
        <v>2786</v>
      </c>
      <c r="Z30" s="170">
        <f t="shared" si="9"/>
        <v>2967</v>
      </c>
      <c r="AA30" s="170">
        <f t="shared" si="9"/>
        <v>28425</v>
      </c>
      <c r="AB30" s="170">
        <f t="shared" si="9"/>
        <v>11479</v>
      </c>
      <c r="AC30" s="170">
        <f t="shared" si="9"/>
        <v>844</v>
      </c>
      <c r="AD30" s="170">
        <f t="shared" si="9"/>
        <v>772</v>
      </c>
      <c r="AE30" s="170">
        <f t="shared" si="9"/>
        <v>32282</v>
      </c>
      <c r="AF30" s="170">
        <f t="shared" si="9"/>
        <v>874</v>
      </c>
      <c r="AG30" s="170">
        <f t="shared" si="9"/>
        <v>5317</v>
      </c>
      <c r="AH30" s="170">
        <f t="shared" si="10"/>
        <v>2577</v>
      </c>
      <c r="AI30" s="170">
        <f t="shared" si="10"/>
        <v>2371</v>
      </c>
      <c r="AJ30" s="170">
        <f t="shared" si="10"/>
        <v>1160</v>
      </c>
      <c r="AK30" s="170">
        <f t="shared" si="10"/>
        <v>344284</v>
      </c>
      <c r="AL30" s="170">
        <f t="shared" si="10"/>
        <v>24168</v>
      </c>
      <c r="AM30" s="170">
        <f t="shared" si="10"/>
        <v>84230</v>
      </c>
      <c r="AN30" s="170">
        <f t="shared" si="10"/>
        <v>7184</v>
      </c>
      <c r="AO30" s="170">
        <f t="shared" si="10"/>
        <v>16551</v>
      </c>
      <c r="AP30" s="170">
        <f t="shared" si="11"/>
        <v>17288</v>
      </c>
      <c r="AQ30" s="170">
        <f t="shared" si="11"/>
        <v>6729</v>
      </c>
      <c r="AR30" s="170">
        <f t="shared" si="11"/>
        <v>18632</v>
      </c>
      <c r="AS30" s="170">
        <f t="shared" si="11"/>
        <v>9535</v>
      </c>
      <c r="AT30" s="170">
        <f t="shared" si="11"/>
        <v>35570</v>
      </c>
      <c r="AU30" s="170">
        <f t="shared" si="11"/>
        <v>973</v>
      </c>
      <c r="AV30" s="170">
        <f t="shared" si="11"/>
        <v>16605</v>
      </c>
      <c r="AW30" s="170">
        <f t="shared" si="11"/>
        <v>5643</v>
      </c>
      <c r="AX30" s="170">
        <f t="shared" si="11"/>
        <v>9524</v>
      </c>
      <c r="AY30" s="170">
        <f t="shared" si="11"/>
        <v>0</v>
      </c>
      <c r="AZ30" s="170">
        <f t="shared" si="11"/>
        <v>355</v>
      </c>
      <c r="BA30" s="170">
        <f t="shared" si="11"/>
        <v>458</v>
      </c>
      <c r="BB30" s="170">
        <f t="shared" si="11"/>
        <v>137810</v>
      </c>
      <c r="BC30" s="170">
        <f t="shared" si="11"/>
        <v>2166551</v>
      </c>
      <c r="BD30" s="157"/>
      <c r="BE30" s="158" t="s">
        <v>416</v>
      </c>
      <c r="BF30" s="171">
        <v>758942</v>
      </c>
      <c r="BG30" s="171">
        <v>67</v>
      </c>
      <c r="BH30" s="171">
        <v>17694</v>
      </c>
      <c r="BI30" s="171">
        <v>1197</v>
      </c>
      <c r="BJ30" s="171">
        <v>2353</v>
      </c>
      <c r="BK30" s="171">
        <v>59460</v>
      </c>
      <c r="BL30" s="171">
        <v>240113</v>
      </c>
      <c r="BM30" s="171">
        <v>15269</v>
      </c>
      <c r="BN30" s="171">
        <v>523</v>
      </c>
      <c r="BO30" s="171">
        <v>14630</v>
      </c>
      <c r="BP30" s="171">
        <v>8038</v>
      </c>
      <c r="BQ30" s="171">
        <v>141092</v>
      </c>
      <c r="BR30" s="171">
        <v>96</v>
      </c>
      <c r="BS30" s="171">
        <v>3853</v>
      </c>
      <c r="BT30" s="171">
        <v>49586</v>
      </c>
      <c r="BU30" s="171">
        <v>94117</v>
      </c>
      <c r="BV30" s="171">
        <v>61862</v>
      </c>
      <c r="BW30" s="171">
        <v>21487</v>
      </c>
      <c r="BX30" s="171">
        <v>10544</v>
      </c>
      <c r="BY30" s="171">
        <v>17028</v>
      </c>
      <c r="BZ30" s="171">
        <v>225397</v>
      </c>
      <c r="CA30" s="171">
        <v>4046</v>
      </c>
      <c r="CB30" s="171">
        <v>22987</v>
      </c>
      <c r="CC30" s="171">
        <v>2478</v>
      </c>
      <c r="CD30" s="171">
        <v>793</v>
      </c>
      <c r="CE30" s="171">
        <v>25880</v>
      </c>
      <c r="CF30" s="171">
        <v>11216</v>
      </c>
      <c r="CG30" s="171">
        <v>257</v>
      </c>
      <c r="CH30" s="171">
        <v>772</v>
      </c>
      <c r="CI30" s="171">
        <v>32282</v>
      </c>
      <c r="CJ30" s="171">
        <v>874</v>
      </c>
      <c r="CK30" s="171">
        <v>5317</v>
      </c>
      <c r="CL30" s="171">
        <v>2577</v>
      </c>
      <c r="CM30" s="171">
        <v>2371</v>
      </c>
      <c r="CN30" s="171">
        <v>1160</v>
      </c>
      <c r="CO30" s="171">
        <v>338407</v>
      </c>
      <c r="CP30" s="171">
        <v>24168</v>
      </c>
      <c r="CQ30" s="171">
        <v>83898</v>
      </c>
      <c r="CR30" s="171">
        <v>7021</v>
      </c>
      <c r="CS30" s="171">
        <v>16551</v>
      </c>
      <c r="CT30" s="171">
        <v>17288</v>
      </c>
      <c r="CU30" s="171">
        <v>6729</v>
      </c>
      <c r="CV30" s="171">
        <v>18576</v>
      </c>
      <c r="CW30" s="171">
        <v>8938</v>
      </c>
      <c r="CX30" s="171">
        <v>34950</v>
      </c>
      <c r="CY30" s="171">
        <v>971</v>
      </c>
      <c r="CZ30" s="171">
        <v>16605</v>
      </c>
      <c r="DA30" s="171">
        <v>5643</v>
      </c>
      <c r="DB30" s="171">
        <v>9524</v>
      </c>
      <c r="DC30" s="171">
        <v>0</v>
      </c>
      <c r="DD30" s="171">
        <v>355</v>
      </c>
      <c r="DE30" s="171">
        <v>458</v>
      </c>
      <c r="DF30" s="171">
        <v>137810</v>
      </c>
      <c r="DG30" s="171">
        <v>1486901</v>
      </c>
      <c r="DH30" s="171"/>
      <c r="DI30" s="172" t="s">
        <v>416</v>
      </c>
      <c r="DJ30" s="173">
        <v>672003</v>
      </c>
      <c r="DK30" s="173">
        <v>0</v>
      </c>
      <c r="DL30" s="173">
        <v>6847</v>
      </c>
      <c r="DM30" s="173">
        <v>846</v>
      </c>
      <c r="DN30" s="173">
        <v>750</v>
      </c>
      <c r="DO30" s="173">
        <v>8395</v>
      </c>
      <c r="DP30" s="173">
        <v>119374</v>
      </c>
      <c r="DQ30" s="173">
        <v>15923</v>
      </c>
      <c r="DR30" s="173">
        <v>3875</v>
      </c>
      <c r="DS30" s="173">
        <v>18313</v>
      </c>
      <c r="DT30" s="173">
        <v>6278</v>
      </c>
      <c r="DU30" s="173">
        <v>64917</v>
      </c>
      <c r="DV30" s="173">
        <v>139</v>
      </c>
      <c r="DW30" s="173">
        <v>3924</v>
      </c>
      <c r="DX30" s="173">
        <v>30578</v>
      </c>
      <c r="DY30" s="173">
        <v>47331</v>
      </c>
      <c r="DZ30" s="173">
        <v>31451</v>
      </c>
      <c r="EA30" s="173">
        <v>301240</v>
      </c>
      <c r="EB30" s="173">
        <v>1449</v>
      </c>
      <c r="EC30" s="173">
        <v>10373</v>
      </c>
      <c r="ED30" s="173">
        <v>0</v>
      </c>
      <c r="EE30" s="173">
        <v>0</v>
      </c>
      <c r="EF30" s="173">
        <v>0</v>
      </c>
      <c r="EG30" s="173">
        <v>308</v>
      </c>
      <c r="EH30" s="173">
        <v>2174</v>
      </c>
      <c r="EI30" s="173">
        <v>2545</v>
      </c>
      <c r="EJ30" s="173">
        <v>263</v>
      </c>
      <c r="EK30" s="173">
        <v>587</v>
      </c>
      <c r="EL30" s="173">
        <v>0</v>
      </c>
      <c r="EM30" s="173">
        <v>0</v>
      </c>
      <c r="EN30" s="173">
        <v>0</v>
      </c>
      <c r="EO30" s="173">
        <v>0</v>
      </c>
      <c r="EP30" s="173">
        <v>0</v>
      </c>
      <c r="EQ30" s="173">
        <v>0</v>
      </c>
      <c r="ER30" s="173">
        <v>0</v>
      </c>
      <c r="ES30" s="173">
        <v>5877</v>
      </c>
      <c r="ET30" s="173">
        <v>0</v>
      </c>
      <c r="EU30" s="173">
        <v>332</v>
      </c>
      <c r="EV30" s="173">
        <v>163</v>
      </c>
      <c r="EW30" s="173">
        <v>0</v>
      </c>
      <c r="EX30" s="173">
        <v>0</v>
      </c>
      <c r="EY30" s="173">
        <v>0</v>
      </c>
      <c r="EZ30" s="173">
        <v>56</v>
      </c>
      <c r="FA30" s="173">
        <v>597</v>
      </c>
      <c r="FB30" s="173">
        <v>620</v>
      </c>
      <c r="FC30" s="173">
        <v>2</v>
      </c>
      <c r="FD30" s="173">
        <v>0</v>
      </c>
      <c r="FE30" s="173">
        <v>0</v>
      </c>
      <c r="FF30" s="173">
        <v>0</v>
      </c>
      <c r="FG30" s="173">
        <v>0</v>
      </c>
      <c r="FH30" s="173">
        <v>0</v>
      </c>
      <c r="FI30" s="173">
        <v>0</v>
      </c>
      <c r="FJ30" s="173">
        <v>0</v>
      </c>
      <c r="FK30" s="173">
        <v>679650</v>
      </c>
    </row>
    <row r="31" spans="1:167" x14ac:dyDescent="0.35">
      <c r="A31" s="466" t="s">
        <v>417</v>
      </c>
      <c r="B31" s="170"/>
      <c r="C31" s="170"/>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70"/>
      <c r="AS31" s="170"/>
      <c r="AT31" s="170"/>
      <c r="AU31" s="170"/>
      <c r="AV31" s="170"/>
      <c r="AW31" s="170"/>
      <c r="AX31" s="170"/>
      <c r="AY31" s="170"/>
      <c r="AZ31" s="170"/>
      <c r="BA31" s="170"/>
      <c r="BB31" s="170"/>
      <c r="BC31" s="170"/>
      <c r="BD31" s="157"/>
      <c r="BE31" s="158" t="s">
        <v>417</v>
      </c>
      <c r="BF31" s="171" t="s">
        <v>394</v>
      </c>
      <c r="BG31" s="171" t="s">
        <v>394</v>
      </c>
      <c r="BH31" s="171" t="s">
        <v>394</v>
      </c>
      <c r="BI31" s="171" t="s">
        <v>394</v>
      </c>
      <c r="BJ31" s="171" t="s">
        <v>394</v>
      </c>
      <c r="BK31" s="171" t="s">
        <v>394</v>
      </c>
      <c r="BL31" s="171" t="s">
        <v>394</v>
      </c>
      <c r="BM31" s="171" t="s">
        <v>394</v>
      </c>
      <c r="BN31" s="171" t="s">
        <v>394</v>
      </c>
      <c r="BO31" s="171" t="s">
        <v>394</v>
      </c>
      <c r="BP31" s="171" t="s">
        <v>394</v>
      </c>
      <c r="BQ31" s="171" t="s">
        <v>394</v>
      </c>
      <c r="BR31" s="171" t="s">
        <v>394</v>
      </c>
      <c r="BS31" s="171" t="s">
        <v>394</v>
      </c>
      <c r="BT31" s="171" t="s">
        <v>394</v>
      </c>
      <c r="BU31" s="171" t="s">
        <v>394</v>
      </c>
      <c r="BV31" s="171" t="s">
        <v>394</v>
      </c>
      <c r="BW31" s="171" t="s">
        <v>394</v>
      </c>
      <c r="BX31" s="171" t="s">
        <v>394</v>
      </c>
      <c r="BY31" s="171" t="s">
        <v>394</v>
      </c>
      <c r="BZ31" s="171" t="s">
        <v>394</v>
      </c>
      <c r="CA31" s="171" t="s">
        <v>394</v>
      </c>
      <c r="CB31" s="171" t="s">
        <v>394</v>
      </c>
      <c r="CC31" s="171" t="s">
        <v>394</v>
      </c>
      <c r="CD31" s="171" t="s">
        <v>394</v>
      </c>
      <c r="CE31" s="171" t="s">
        <v>394</v>
      </c>
      <c r="CF31" s="171" t="s">
        <v>394</v>
      </c>
      <c r="CG31" s="171" t="s">
        <v>394</v>
      </c>
      <c r="CH31" s="171" t="s">
        <v>394</v>
      </c>
      <c r="CI31" s="171" t="s">
        <v>394</v>
      </c>
      <c r="CJ31" s="171" t="s">
        <v>394</v>
      </c>
      <c r="CK31" s="171" t="s">
        <v>394</v>
      </c>
      <c r="CL31" s="171" t="s">
        <v>394</v>
      </c>
      <c r="CM31" s="171" t="s">
        <v>394</v>
      </c>
      <c r="CN31" s="171" t="s">
        <v>394</v>
      </c>
      <c r="CO31" s="171" t="s">
        <v>394</v>
      </c>
      <c r="CP31" s="171" t="s">
        <v>394</v>
      </c>
      <c r="CQ31" s="171" t="s">
        <v>394</v>
      </c>
      <c r="CR31" s="171" t="s">
        <v>394</v>
      </c>
      <c r="CS31" s="171" t="s">
        <v>394</v>
      </c>
      <c r="CT31" s="171" t="s">
        <v>394</v>
      </c>
      <c r="CU31" s="171" t="s">
        <v>394</v>
      </c>
      <c r="CV31" s="171" t="s">
        <v>394</v>
      </c>
      <c r="CW31" s="171" t="s">
        <v>394</v>
      </c>
      <c r="CX31" s="171" t="s">
        <v>394</v>
      </c>
      <c r="CY31" s="171" t="s">
        <v>394</v>
      </c>
      <c r="CZ31" s="171" t="s">
        <v>394</v>
      </c>
      <c r="DA31" s="171" t="s">
        <v>394</v>
      </c>
      <c r="DB31" s="171" t="s">
        <v>394</v>
      </c>
      <c r="DC31" s="171" t="s">
        <v>394</v>
      </c>
      <c r="DD31" s="171" t="s">
        <v>394</v>
      </c>
      <c r="DE31" s="171" t="s">
        <v>394</v>
      </c>
      <c r="DF31" s="171" t="s">
        <v>394</v>
      </c>
      <c r="DG31" s="171" t="s">
        <v>394</v>
      </c>
      <c r="DH31" s="174"/>
      <c r="DI31" s="172" t="s">
        <v>417</v>
      </c>
      <c r="DJ31" s="173" t="s">
        <v>394</v>
      </c>
      <c r="DK31" s="173" t="s">
        <v>394</v>
      </c>
      <c r="DL31" s="173" t="s">
        <v>394</v>
      </c>
      <c r="DM31" s="173" t="s">
        <v>394</v>
      </c>
      <c r="DN31" s="173" t="s">
        <v>394</v>
      </c>
      <c r="DO31" s="173" t="s">
        <v>394</v>
      </c>
      <c r="DP31" s="173" t="s">
        <v>394</v>
      </c>
      <c r="DQ31" s="173" t="s">
        <v>394</v>
      </c>
      <c r="DR31" s="173" t="s">
        <v>394</v>
      </c>
      <c r="DS31" s="173" t="s">
        <v>394</v>
      </c>
      <c r="DT31" s="173" t="s">
        <v>394</v>
      </c>
      <c r="DU31" s="173" t="s">
        <v>394</v>
      </c>
      <c r="DV31" s="173" t="s">
        <v>394</v>
      </c>
      <c r="DW31" s="173" t="s">
        <v>394</v>
      </c>
      <c r="DX31" s="173" t="s">
        <v>394</v>
      </c>
      <c r="DY31" s="173" t="s">
        <v>394</v>
      </c>
      <c r="DZ31" s="173" t="s">
        <v>394</v>
      </c>
      <c r="EA31" s="173" t="s">
        <v>394</v>
      </c>
      <c r="EB31" s="173" t="s">
        <v>394</v>
      </c>
      <c r="EC31" s="173" t="s">
        <v>394</v>
      </c>
      <c r="ED31" s="173" t="s">
        <v>394</v>
      </c>
      <c r="EE31" s="173" t="s">
        <v>394</v>
      </c>
      <c r="EF31" s="173" t="s">
        <v>394</v>
      </c>
      <c r="EG31" s="173" t="s">
        <v>394</v>
      </c>
      <c r="EH31" s="173" t="s">
        <v>394</v>
      </c>
      <c r="EI31" s="173" t="s">
        <v>394</v>
      </c>
      <c r="EJ31" s="173" t="s">
        <v>394</v>
      </c>
      <c r="EK31" s="173" t="s">
        <v>394</v>
      </c>
      <c r="EL31" s="173" t="s">
        <v>394</v>
      </c>
      <c r="EM31" s="173" t="s">
        <v>394</v>
      </c>
      <c r="EN31" s="173" t="s">
        <v>394</v>
      </c>
      <c r="EO31" s="173" t="s">
        <v>394</v>
      </c>
      <c r="EP31" s="173" t="s">
        <v>394</v>
      </c>
      <c r="EQ31" s="173" t="s">
        <v>394</v>
      </c>
      <c r="ER31" s="173" t="s">
        <v>394</v>
      </c>
      <c r="ES31" s="173" t="s">
        <v>394</v>
      </c>
      <c r="ET31" s="173" t="s">
        <v>394</v>
      </c>
      <c r="EU31" s="173" t="s">
        <v>394</v>
      </c>
      <c r="EV31" s="173" t="s">
        <v>394</v>
      </c>
      <c r="EW31" s="173" t="s">
        <v>394</v>
      </c>
      <c r="EX31" s="173" t="s">
        <v>394</v>
      </c>
      <c r="EY31" s="173" t="s">
        <v>394</v>
      </c>
      <c r="EZ31" s="173" t="s">
        <v>394</v>
      </c>
      <c r="FA31" s="173" t="s">
        <v>394</v>
      </c>
      <c r="FB31" s="173" t="s">
        <v>394</v>
      </c>
      <c r="FC31" s="173" t="s">
        <v>394</v>
      </c>
      <c r="FD31" s="173" t="s">
        <v>394</v>
      </c>
      <c r="FE31" s="173" t="s">
        <v>394</v>
      </c>
      <c r="FF31" s="173" t="s">
        <v>394</v>
      </c>
      <c r="FG31" s="173" t="s">
        <v>394</v>
      </c>
      <c r="FH31" s="173" t="s">
        <v>394</v>
      </c>
      <c r="FI31" s="173" t="s">
        <v>394</v>
      </c>
      <c r="FJ31" s="173" t="s">
        <v>394</v>
      </c>
      <c r="FK31" s="173" t="s">
        <v>394</v>
      </c>
    </row>
    <row r="32" spans="1:167" x14ac:dyDescent="0.35">
      <c r="A32" s="466" t="s">
        <v>418</v>
      </c>
      <c r="B32" s="170">
        <f t="shared" ref="B32:Q45" si="12">BF32+DJ32</f>
        <v>25963</v>
      </c>
      <c r="C32" s="170">
        <f t="shared" si="12"/>
        <v>1629</v>
      </c>
      <c r="D32" s="170">
        <f t="shared" si="12"/>
        <v>67</v>
      </c>
      <c r="E32" s="170">
        <f t="shared" si="12"/>
        <v>142</v>
      </c>
      <c r="F32" s="170">
        <f t="shared" si="12"/>
        <v>168</v>
      </c>
      <c r="G32" s="170">
        <f t="shared" si="12"/>
        <v>1545</v>
      </c>
      <c r="H32" s="170">
        <f t="shared" si="12"/>
        <v>1710</v>
      </c>
      <c r="I32" s="170">
        <f t="shared" si="12"/>
        <v>604</v>
      </c>
      <c r="J32" s="170">
        <f t="shared" si="12"/>
        <v>33</v>
      </c>
      <c r="K32" s="170">
        <f t="shared" si="12"/>
        <v>405</v>
      </c>
      <c r="L32" s="170">
        <f t="shared" si="12"/>
        <v>1756</v>
      </c>
      <c r="M32" s="170">
        <f t="shared" si="12"/>
        <v>1033</v>
      </c>
      <c r="N32" s="170">
        <f t="shared" si="12"/>
        <v>15187</v>
      </c>
      <c r="O32" s="170">
        <f t="shared" si="12"/>
        <v>136</v>
      </c>
      <c r="P32" s="170">
        <f t="shared" si="12"/>
        <v>786</v>
      </c>
      <c r="Q32" s="170">
        <f t="shared" si="12"/>
        <v>174</v>
      </c>
      <c r="R32" s="170">
        <f t="shared" ref="R32:AG45" si="13">BV32+DZ32</f>
        <v>151</v>
      </c>
      <c r="S32" s="170">
        <f t="shared" si="13"/>
        <v>219</v>
      </c>
      <c r="T32" s="170">
        <f t="shared" si="13"/>
        <v>31</v>
      </c>
      <c r="U32" s="170">
        <f t="shared" si="13"/>
        <v>1816</v>
      </c>
      <c r="V32" s="170">
        <f t="shared" si="13"/>
        <v>4081</v>
      </c>
      <c r="W32" s="170">
        <f t="shared" si="13"/>
        <v>117</v>
      </c>
      <c r="X32" s="170">
        <f t="shared" si="13"/>
        <v>2514</v>
      </c>
      <c r="Y32" s="170">
        <f t="shared" si="13"/>
        <v>100</v>
      </c>
      <c r="Z32" s="170">
        <f t="shared" si="13"/>
        <v>284</v>
      </c>
      <c r="AA32" s="170">
        <f t="shared" si="13"/>
        <v>185</v>
      </c>
      <c r="AB32" s="170">
        <f t="shared" si="13"/>
        <v>38</v>
      </c>
      <c r="AC32" s="170">
        <f t="shared" si="13"/>
        <v>0</v>
      </c>
      <c r="AD32" s="170">
        <f t="shared" si="13"/>
        <v>1653</v>
      </c>
      <c r="AE32" s="170">
        <f t="shared" si="13"/>
        <v>1439</v>
      </c>
      <c r="AF32" s="170">
        <f t="shared" si="13"/>
        <v>2903</v>
      </c>
      <c r="AG32" s="170">
        <f t="shared" si="13"/>
        <v>1280</v>
      </c>
      <c r="AH32" s="170">
        <f t="shared" ref="AH32:AW45" si="14">CL32+EP32</f>
        <v>28</v>
      </c>
      <c r="AI32" s="170">
        <f t="shared" si="14"/>
        <v>32</v>
      </c>
      <c r="AJ32" s="170">
        <f t="shared" si="14"/>
        <v>566</v>
      </c>
      <c r="AK32" s="170">
        <f t="shared" si="14"/>
        <v>15220</v>
      </c>
      <c r="AL32" s="170">
        <f t="shared" si="14"/>
        <v>543</v>
      </c>
      <c r="AM32" s="170">
        <f t="shared" si="14"/>
        <v>138</v>
      </c>
      <c r="AN32" s="170">
        <f t="shared" si="14"/>
        <v>301</v>
      </c>
      <c r="AO32" s="170">
        <f t="shared" si="14"/>
        <v>406</v>
      </c>
      <c r="AP32" s="170">
        <f t="shared" si="14"/>
        <v>2188</v>
      </c>
      <c r="AQ32" s="170">
        <f t="shared" si="14"/>
        <v>36</v>
      </c>
      <c r="AR32" s="170">
        <f t="shared" si="14"/>
        <v>0</v>
      </c>
      <c r="AS32" s="170">
        <f t="shared" si="14"/>
        <v>2276</v>
      </c>
      <c r="AT32" s="170">
        <f t="shared" si="14"/>
        <v>6957</v>
      </c>
      <c r="AU32" s="170">
        <f t="shared" si="14"/>
        <v>9908</v>
      </c>
      <c r="AV32" s="170">
        <f t="shared" si="14"/>
        <v>138</v>
      </c>
      <c r="AW32" s="170">
        <f t="shared" si="14"/>
        <v>69</v>
      </c>
      <c r="AX32" s="170">
        <f t="shared" ref="AX32:BC45" si="15">DB32+FF32</f>
        <v>28</v>
      </c>
      <c r="AY32" s="170">
        <f t="shared" si="15"/>
        <v>0</v>
      </c>
      <c r="AZ32" s="170">
        <f t="shared" si="15"/>
        <v>1</v>
      </c>
      <c r="BA32" s="170">
        <f t="shared" si="15"/>
        <v>127</v>
      </c>
      <c r="BB32" s="170">
        <f t="shared" si="15"/>
        <v>1516</v>
      </c>
      <c r="BC32" s="170">
        <f t="shared" si="15"/>
        <v>67444</v>
      </c>
      <c r="BD32" s="157"/>
      <c r="BE32" s="158" t="s">
        <v>418</v>
      </c>
      <c r="BF32" s="171">
        <v>23891</v>
      </c>
      <c r="BG32" s="171">
        <v>1623</v>
      </c>
      <c r="BH32" s="171">
        <v>59</v>
      </c>
      <c r="BI32" s="171">
        <v>121</v>
      </c>
      <c r="BJ32" s="171">
        <v>166</v>
      </c>
      <c r="BK32" s="171">
        <v>1498</v>
      </c>
      <c r="BL32" s="171">
        <v>1505</v>
      </c>
      <c r="BM32" s="171">
        <v>534</v>
      </c>
      <c r="BN32" s="171">
        <v>22</v>
      </c>
      <c r="BO32" s="171">
        <v>317</v>
      </c>
      <c r="BP32" s="171">
        <v>1461</v>
      </c>
      <c r="BQ32" s="171">
        <v>946</v>
      </c>
      <c r="BR32" s="171">
        <v>14364</v>
      </c>
      <c r="BS32" s="171">
        <v>101</v>
      </c>
      <c r="BT32" s="171">
        <v>693</v>
      </c>
      <c r="BU32" s="171">
        <v>173</v>
      </c>
      <c r="BV32" s="171">
        <v>146</v>
      </c>
      <c r="BW32" s="171">
        <v>69</v>
      </c>
      <c r="BX32" s="171">
        <v>19</v>
      </c>
      <c r="BY32" s="171">
        <v>1697</v>
      </c>
      <c r="BZ32" s="171">
        <v>4081</v>
      </c>
      <c r="CA32" s="171">
        <v>117</v>
      </c>
      <c r="CB32" s="171">
        <v>2514</v>
      </c>
      <c r="CC32" s="171">
        <v>100</v>
      </c>
      <c r="CD32" s="171">
        <v>122</v>
      </c>
      <c r="CE32" s="171">
        <v>185</v>
      </c>
      <c r="CF32" s="171">
        <v>38</v>
      </c>
      <c r="CG32" s="171">
        <v>0</v>
      </c>
      <c r="CH32" s="171">
        <v>1653</v>
      </c>
      <c r="CI32" s="171">
        <v>1439</v>
      </c>
      <c r="CJ32" s="171">
        <v>2532</v>
      </c>
      <c r="CK32" s="171">
        <v>1280</v>
      </c>
      <c r="CL32" s="171">
        <v>28</v>
      </c>
      <c r="CM32" s="171">
        <v>32</v>
      </c>
      <c r="CN32" s="171">
        <v>566</v>
      </c>
      <c r="CO32" s="171">
        <v>14687</v>
      </c>
      <c r="CP32" s="171">
        <v>543</v>
      </c>
      <c r="CQ32" s="171">
        <v>138</v>
      </c>
      <c r="CR32" s="171">
        <v>301</v>
      </c>
      <c r="CS32" s="171">
        <v>406</v>
      </c>
      <c r="CT32" s="171">
        <v>2188</v>
      </c>
      <c r="CU32" s="171">
        <v>36</v>
      </c>
      <c r="CV32" s="171">
        <v>0</v>
      </c>
      <c r="CW32" s="171">
        <v>2270</v>
      </c>
      <c r="CX32" s="171">
        <v>6130</v>
      </c>
      <c r="CY32" s="171">
        <v>9798</v>
      </c>
      <c r="CZ32" s="171">
        <v>138</v>
      </c>
      <c r="DA32" s="171">
        <v>14</v>
      </c>
      <c r="DB32" s="171">
        <v>28</v>
      </c>
      <c r="DC32" s="171">
        <v>0</v>
      </c>
      <c r="DD32" s="171">
        <v>1</v>
      </c>
      <c r="DE32" s="171">
        <v>127</v>
      </c>
      <c r="DF32" s="171">
        <v>1516</v>
      </c>
      <c r="DG32" s="171">
        <v>63835</v>
      </c>
      <c r="DH32" s="171"/>
      <c r="DI32" s="172" t="s">
        <v>418</v>
      </c>
      <c r="DJ32" s="173">
        <v>2072</v>
      </c>
      <c r="DK32" s="173">
        <v>6</v>
      </c>
      <c r="DL32" s="173">
        <v>8</v>
      </c>
      <c r="DM32" s="173">
        <v>21</v>
      </c>
      <c r="DN32" s="173">
        <v>2</v>
      </c>
      <c r="DO32" s="173">
        <v>47</v>
      </c>
      <c r="DP32" s="173">
        <v>205</v>
      </c>
      <c r="DQ32" s="173">
        <v>70</v>
      </c>
      <c r="DR32" s="173">
        <v>11</v>
      </c>
      <c r="DS32" s="173">
        <v>88</v>
      </c>
      <c r="DT32" s="173">
        <v>295</v>
      </c>
      <c r="DU32" s="173">
        <v>87</v>
      </c>
      <c r="DV32" s="173">
        <v>823</v>
      </c>
      <c r="DW32" s="173">
        <v>35</v>
      </c>
      <c r="DX32" s="173">
        <v>93</v>
      </c>
      <c r="DY32" s="173">
        <v>1</v>
      </c>
      <c r="DZ32" s="173">
        <v>5</v>
      </c>
      <c r="EA32" s="173">
        <v>150</v>
      </c>
      <c r="EB32" s="173">
        <v>12</v>
      </c>
      <c r="EC32" s="173">
        <v>119</v>
      </c>
      <c r="ED32" s="173">
        <v>0</v>
      </c>
      <c r="EE32" s="173">
        <v>0</v>
      </c>
      <c r="EF32" s="173">
        <v>0</v>
      </c>
      <c r="EG32" s="173">
        <v>0</v>
      </c>
      <c r="EH32" s="173">
        <v>162</v>
      </c>
      <c r="EI32" s="173">
        <v>0</v>
      </c>
      <c r="EJ32" s="173">
        <v>0</v>
      </c>
      <c r="EK32" s="173">
        <v>0</v>
      </c>
      <c r="EL32" s="173">
        <v>0</v>
      </c>
      <c r="EM32" s="173">
        <v>0</v>
      </c>
      <c r="EN32" s="173">
        <v>371</v>
      </c>
      <c r="EO32" s="173">
        <v>0</v>
      </c>
      <c r="EP32" s="173">
        <v>0</v>
      </c>
      <c r="EQ32" s="173">
        <v>0</v>
      </c>
      <c r="ER32" s="173">
        <v>0</v>
      </c>
      <c r="ES32" s="173">
        <v>533</v>
      </c>
      <c r="ET32" s="173">
        <v>0</v>
      </c>
      <c r="EU32" s="173">
        <v>0</v>
      </c>
      <c r="EV32" s="173">
        <v>0</v>
      </c>
      <c r="EW32" s="173">
        <v>0</v>
      </c>
      <c r="EX32" s="173">
        <v>0</v>
      </c>
      <c r="EY32" s="173">
        <v>0</v>
      </c>
      <c r="EZ32" s="173">
        <v>0</v>
      </c>
      <c r="FA32" s="173">
        <v>6</v>
      </c>
      <c r="FB32" s="173">
        <v>827</v>
      </c>
      <c r="FC32" s="173">
        <v>110</v>
      </c>
      <c r="FD32" s="173">
        <v>0</v>
      </c>
      <c r="FE32" s="173">
        <v>55</v>
      </c>
      <c r="FF32" s="173">
        <v>0</v>
      </c>
      <c r="FG32" s="173">
        <v>0</v>
      </c>
      <c r="FH32" s="173">
        <v>0</v>
      </c>
      <c r="FI32" s="173">
        <v>0</v>
      </c>
      <c r="FJ32" s="173">
        <v>0</v>
      </c>
      <c r="FK32" s="173">
        <v>3609</v>
      </c>
    </row>
    <row r="33" spans="1:210" x14ac:dyDescent="0.35">
      <c r="A33" s="466" t="s">
        <v>419</v>
      </c>
      <c r="B33" s="170">
        <f t="shared" si="12"/>
        <v>301040</v>
      </c>
      <c r="C33" s="170">
        <f t="shared" si="12"/>
        <v>11670</v>
      </c>
      <c r="D33" s="170">
        <f t="shared" si="12"/>
        <v>1437</v>
      </c>
      <c r="E33" s="170">
        <f t="shared" si="12"/>
        <v>351</v>
      </c>
      <c r="F33" s="170">
        <f t="shared" si="12"/>
        <v>4450</v>
      </c>
      <c r="G33" s="170">
        <f t="shared" si="12"/>
        <v>1135</v>
      </c>
      <c r="H33" s="170">
        <f t="shared" si="12"/>
        <v>6351</v>
      </c>
      <c r="I33" s="170">
        <f t="shared" si="12"/>
        <v>4824</v>
      </c>
      <c r="J33" s="170">
        <f t="shared" si="12"/>
        <v>1027</v>
      </c>
      <c r="K33" s="170">
        <f t="shared" si="12"/>
        <v>299</v>
      </c>
      <c r="L33" s="170">
        <f t="shared" si="12"/>
        <v>830</v>
      </c>
      <c r="M33" s="170">
        <f t="shared" si="12"/>
        <v>10036</v>
      </c>
      <c r="N33" s="170">
        <f t="shared" si="12"/>
        <v>18783</v>
      </c>
      <c r="O33" s="170">
        <f t="shared" si="12"/>
        <v>633</v>
      </c>
      <c r="P33" s="170">
        <f t="shared" si="12"/>
        <v>16477</v>
      </c>
      <c r="Q33" s="170">
        <f t="shared" si="12"/>
        <v>1658</v>
      </c>
      <c r="R33" s="170">
        <f t="shared" si="13"/>
        <v>1694</v>
      </c>
      <c r="S33" s="170">
        <f t="shared" si="13"/>
        <v>202615</v>
      </c>
      <c r="T33" s="170">
        <f t="shared" si="13"/>
        <v>1034</v>
      </c>
      <c r="U33" s="170">
        <f t="shared" si="13"/>
        <v>27406</v>
      </c>
      <c r="V33" s="170">
        <f t="shared" si="13"/>
        <v>20911</v>
      </c>
      <c r="W33" s="170">
        <f t="shared" si="13"/>
        <v>1739</v>
      </c>
      <c r="X33" s="170">
        <f t="shared" si="13"/>
        <v>94894</v>
      </c>
      <c r="Y33" s="170">
        <f t="shared" si="13"/>
        <v>11224</v>
      </c>
      <c r="Z33" s="170">
        <f t="shared" si="13"/>
        <v>40485</v>
      </c>
      <c r="AA33" s="170">
        <f t="shared" si="13"/>
        <v>9012</v>
      </c>
      <c r="AB33" s="170">
        <f t="shared" si="13"/>
        <v>3449</v>
      </c>
      <c r="AC33" s="170">
        <f t="shared" si="13"/>
        <v>4197</v>
      </c>
      <c r="AD33" s="170">
        <f t="shared" si="13"/>
        <v>6929</v>
      </c>
      <c r="AE33" s="170">
        <f t="shared" si="13"/>
        <v>2785</v>
      </c>
      <c r="AF33" s="170">
        <f t="shared" si="13"/>
        <v>25674</v>
      </c>
      <c r="AG33" s="170">
        <f t="shared" si="13"/>
        <v>2681</v>
      </c>
      <c r="AH33" s="170">
        <f t="shared" si="14"/>
        <v>2988</v>
      </c>
      <c r="AI33" s="170">
        <f t="shared" si="14"/>
        <v>1422</v>
      </c>
      <c r="AJ33" s="170">
        <f t="shared" si="14"/>
        <v>3361</v>
      </c>
      <c r="AK33" s="170">
        <f t="shared" si="14"/>
        <v>231751</v>
      </c>
      <c r="AL33" s="170">
        <f t="shared" si="14"/>
        <v>1881</v>
      </c>
      <c r="AM33" s="170">
        <f t="shared" si="14"/>
        <v>8</v>
      </c>
      <c r="AN33" s="170">
        <f t="shared" si="14"/>
        <v>3439</v>
      </c>
      <c r="AO33" s="170">
        <f t="shared" si="14"/>
        <v>1178</v>
      </c>
      <c r="AP33" s="170">
        <f t="shared" si="14"/>
        <v>506</v>
      </c>
      <c r="AQ33" s="170">
        <f t="shared" si="14"/>
        <v>3319</v>
      </c>
      <c r="AR33" s="170">
        <f t="shared" si="14"/>
        <v>24</v>
      </c>
      <c r="AS33" s="170">
        <f t="shared" si="14"/>
        <v>2831</v>
      </c>
      <c r="AT33" s="170">
        <f t="shared" si="14"/>
        <v>37377</v>
      </c>
      <c r="AU33" s="170">
        <f t="shared" si="14"/>
        <v>18579</v>
      </c>
      <c r="AV33" s="170">
        <f t="shared" si="14"/>
        <v>223</v>
      </c>
      <c r="AW33" s="170">
        <f t="shared" si="14"/>
        <v>881</v>
      </c>
      <c r="AX33" s="170">
        <f t="shared" si="15"/>
        <v>113912</v>
      </c>
      <c r="AY33" s="170">
        <f t="shared" si="15"/>
        <v>0</v>
      </c>
      <c r="AZ33" s="170">
        <f t="shared" si="15"/>
        <v>11</v>
      </c>
      <c r="BA33" s="170">
        <f t="shared" si="15"/>
        <v>726</v>
      </c>
      <c r="BB33" s="170">
        <f t="shared" si="15"/>
        <v>1393</v>
      </c>
      <c r="BC33" s="170">
        <f t="shared" si="15"/>
        <v>730749</v>
      </c>
      <c r="BD33" s="157"/>
      <c r="BE33" s="158" t="s">
        <v>419</v>
      </c>
      <c r="BF33" s="171">
        <v>64391</v>
      </c>
      <c r="BG33" s="171">
        <v>3006</v>
      </c>
      <c r="BH33" s="171">
        <v>672</v>
      </c>
      <c r="BI33" s="171">
        <v>301</v>
      </c>
      <c r="BJ33" s="171">
        <v>2286</v>
      </c>
      <c r="BK33" s="171">
        <v>388</v>
      </c>
      <c r="BL33" s="171">
        <v>6046</v>
      </c>
      <c r="BM33" s="171">
        <v>2633</v>
      </c>
      <c r="BN33" s="171">
        <v>46</v>
      </c>
      <c r="BO33" s="171">
        <v>124</v>
      </c>
      <c r="BP33" s="171">
        <v>320</v>
      </c>
      <c r="BQ33" s="171">
        <v>7502</v>
      </c>
      <c r="BR33" s="171">
        <v>15251</v>
      </c>
      <c r="BS33" s="171">
        <v>583</v>
      </c>
      <c r="BT33" s="171">
        <v>3880</v>
      </c>
      <c r="BU33" s="171">
        <v>139</v>
      </c>
      <c r="BV33" s="171">
        <v>195</v>
      </c>
      <c r="BW33" s="171">
        <v>709</v>
      </c>
      <c r="BX33" s="171">
        <v>649</v>
      </c>
      <c r="BY33" s="171">
        <v>22667</v>
      </c>
      <c r="BZ33" s="171">
        <v>20911</v>
      </c>
      <c r="CA33" s="171">
        <v>1739</v>
      </c>
      <c r="CB33" s="171">
        <v>94806</v>
      </c>
      <c r="CC33" s="171">
        <v>10555</v>
      </c>
      <c r="CD33" s="171">
        <v>10370</v>
      </c>
      <c r="CE33" s="171">
        <v>6834</v>
      </c>
      <c r="CF33" s="171">
        <v>2100</v>
      </c>
      <c r="CG33" s="171">
        <v>698</v>
      </c>
      <c r="CH33" s="171">
        <v>6929</v>
      </c>
      <c r="CI33" s="171">
        <v>2366</v>
      </c>
      <c r="CJ33" s="171">
        <v>25013</v>
      </c>
      <c r="CK33" s="171">
        <v>2681</v>
      </c>
      <c r="CL33" s="171">
        <v>1571</v>
      </c>
      <c r="CM33" s="171">
        <v>1422</v>
      </c>
      <c r="CN33" s="171">
        <v>2925</v>
      </c>
      <c r="CO33" s="171">
        <v>190920</v>
      </c>
      <c r="CP33" s="171">
        <v>790</v>
      </c>
      <c r="CQ33" s="171">
        <v>8</v>
      </c>
      <c r="CR33" s="171">
        <v>3439</v>
      </c>
      <c r="CS33" s="171">
        <v>1178</v>
      </c>
      <c r="CT33" s="171">
        <v>506</v>
      </c>
      <c r="CU33" s="171">
        <v>3077</v>
      </c>
      <c r="CV33" s="171">
        <v>24</v>
      </c>
      <c r="CW33" s="171">
        <v>862</v>
      </c>
      <c r="CX33" s="171">
        <v>8918</v>
      </c>
      <c r="CY33" s="171">
        <v>17094</v>
      </c>
      <c r="CZ33" s="171">
        <v>175</v>
      </c>
      <c r="DA33" s="171">
        <v>0</v>
      </c>
      <c r="DB33" s="171">
        <v>47877</v>
      </c>
      <c r="DC33" s="171">
        <v>0</v>
      </c>
      <c r="DD33" s="171">
        <v>11</v>
      </c>
      <c r="DE33" s="171">
        <v>366</v>
      </c>
      <c r="DF33" s="171">
        <v>701</v>
      </c>
      <c r="DG33" s="171">
        <v>343343</v>
      </c>
      <c r="DH33" s="171"/>
      <c r="DI33" s="172" t="s">
        <v>419</v>
      </c>
      <c r="DJ33" s="173">
        <v>236649</v>
      </c>
      <c r="DK33" s="173">
        <v>8664</v>
      </c>
      <c r="DL33" s="173">
        <v>765</v>
      </c>
      <c r="DM33" s="173">
        <v>50</v>
      </c>
      <c r="DN33" s="173">
        <v>2164</v>
      </c>
      <c r="DO33" s="173">
        <v>747</v>
      </c>
      <c r="DP33" s="173">
        <v>305</v>
      </c>
      <c r="DQ33" s="173">
        <v>2191</v>
      </c>
      <c r="DR33" s="173">
        <v>981</v>
      </c>
      <c r="DS33" s="173">
        <v>175</v>
      </c>
      <c r="DT33" s="173">
        <v>510</v>
      </c>
      <c r="DU33" s="173">
        <v>2534</v>
      </c>
      <c r="DV33" s="173">
        <v>3532</v>
      </c>
      <c r="DW33" s="173">
        <v>50</v>
      </c>
      <c r="DX33" s="173">
        <v>12597</v>
      </c>
      <c r="DY33" s="173">
        <v>1519</v>
      </c>
      <c r="DZ33" s="173">
        <v>1499</v>
      </c>
      <c r="EA33" s="173">
        <v>201906</v>
      </c>
      <c r="EB33" s="173">
        <v>385</v>
      </c>
      <c r="EC33" s="173">
        <v>4739</v>
      </c>
      <c r="ED33" s="173">
        <v>0</v>
      </c>
      <c r="EE33" s="173">
        <v>0</v>
      </c>
      <c r="EF33" s="173">
        <v>88</v>
      </c>
      <c r="EG33" s="173">
        <v>669</v>
      </c>
      <c r="EH33" s="173">
        <v>30115</v>
      </c>
      <c r="EI33" s="173">
        <v>2178</v>
      </c>
      <c r="EJ33" s="173">
        <v>1349</v>
      </c>
      <c r="EK33" s="173">
        <v>3499</v>
      </c>
      <c r="EL33" s="173">
        <v>0</v>
      </c>
      <c r="EM33" s="173">
        <v>419</v>
      </c>
      <c r="EN33" s="173">
        <v>661</v>
      </c>
      <c r="EO33" s="173">
        <v>0</v>
      </c>
      <c r="EP33" s="173">
        <v>1417</v>
      </c>
      <c r="EQ33" s="173">
        <v>0</v>
      </c>
      <c r="ER33" s="173">
        <v>436</v>
      </c>
      <c r="ES33" s="173">
        <v>40831</v>
      </c>
      <c r="ET33" s="173">
        <v>1091</v>
      </c>
      <c r="EU33" s="173">
        <v>0</v>
      </c>
      <c r="EV33" s="173">
        <v>0</v>
      </c>
      <c r="EW33" s="173">
        <v>0</v>
      </c>
      <c r="EX33" s="173">
        <v>0</v>
      </c>
      <c r="EY33" s="173">
        <v>242</v>
      </c>
      <c r="EZ33" s="173">
        <v>0</v>
      </c>
      <c r="FA33" s="173">
        <v>1969</v>
      </c>
      <c r="FB33" s="173">
        <v>28459</v>
      </c>
      <c r="FC33" s="173">
        <v>1485</v>
      </c>
      <c r="FD33" s="173">
        <v>48</v>
      </c>
      <c r="FE33" s="173">
        <v>881</v>
      </c>
      <c r="FF33" s="173">
        <v>66035</v>
      </c>
      <c r="FG33" s="173">
        <v>0</v>
      </c>
      <c r="FH33" s="173">
        <v>0</v>
      </c>
      <c r="FI33" s="173">
        <v>360</v>
      </c>
      <c r="FJ33" s="173">
        <v>692</v>
      </c>
      <c r="FK33" s="173">
        <v>387406</v>
      </c>
    </row>
    <row r="34" spans="1:210" x14ac:dyDescent="0.35">
      <c r="A34" s="466" t="s">
        <v>420</v>
      </c>
      <c r="B34" s="170">
        <f t="shared" si="12"/>
        <v>19109</v>
      </c>
      <c r="C34" s="170">
        <f t="shared" si="12"/>
        <v>420</v>
      </c>
      <c r="D34" s="170">
        <f t="shared" si="12"/>
        <v>1</v>
      </c>
      <c r="E34" s="170">
        <f t="shared" si="12"/>
        <v>2</v>
      </c>
      <c r="F34" s="170">
        <f t="shared" si="12"/>
        <v>18</v>
      </c>
      <c r="G34" s="170">
        <f t="shared" si="12"/>
        <v>0</v>
      </c>
      <c r="H34" s="170">
        <f t="shared" si="12"/>
        <v>4</v>
      </c>
      <c r="I34" s="170">
        <f t="shared" si="12"/>
        <v>15</v>
      </c>
      <c r="J34" s="170">
        <f t="shared" si="12"/>
        <v>1</v>
      </c>
      <c r="K34" s="170">
        <f t="shared" si="12"/>
        <v>7</v>
      </c>
      <c r="L34" s="170">
        <f t="shared" si="12"/>
        <v>6</v>
      </c>
      <c r="M34" s="170">
        <f t="shared" si="12"/>
        <v>1</v>
      </c>
      <c r="N34" s="170">
        <f t="shared" si="12"/>
        <v>17327</v>
      </c>
      <c r="O34" s="170">
        <f t="shared" si="12"/>
        <v>0</v>
      </c>
      <c r="P34" s="170">
        <f t="shared" si="12"/>
        <v>258</v>
      </c>
      <c r="Q34" s="170">
        <f t="shared" si="12"/>
        <v>0</v>
      </c>
      <c r="R34" s="170">
        <f t="shared" si="13"/>
        <v>0</v>
      </c>
      <c r="S34" s="170">
        <f t="shared" si="13"/>
        <v>1131</v>
      </c>
      <c r="T34" s="170">
        <f t="shared" si="13"/>
        <v>31</v>
      </c>
      <c r="U34" s="170">
        <f t="shared" si="13"/>
        <v>307</v>
      </c>
      <c r="V34" s="170">
        <f t="shared" si="13"/>
        <v>197</v>
      </c>
      <c r="W34" s="170">
        <f t="shared" si="13"/>
        <v>6</v>
      </c>
      <c r="X34" s="170">
        <f t="shared" si="13"/>
        <v>600</v>
      </c>
      <c r="Y34" s="170">
        <f t="shared" si="13"/>
        <v>1810</v>
      </c>
      <c r="Z34" s="170">
        <f t="shared" si="13"/>
        <v>1236</v>
      </c>
      <c r="AA34" s="170">
        <f t="shared" si="13"/>
        <v>3</v>
      </c>
      <c r="AB34" s="170">
        <f t="shared" si="13"/>
        <v>7</v>
      </c>
      <c r="AC34" s="170">
        <f t="shared" si="13"/>
        <v>17</v>
      </c>
      <c r="AD34" s="170">
        <f t="shared" si="13"/>
        <v>-1</v>
      </c>
      <c r="AE34" s="170">
        <f t="shared" si="13"/>
        <v>1495</v>
      </c>
      <c r="AF34" s="170">
        <f t="shared" si="13"/>
        <v>2131</v>
      </c>
      <c r="AG34" s="170">
        <f t="shared" si="13"/>
        <v>4</v>
      </c>
      <c r="AH34" s="170">
        <f t="shared" si="14"/>
        <v>0</v>
      </c>
      <c r="AI34" s="170">
        <f t="shared" si="14"/>
        <v>0</v>
      </c>
      <c r="AJ34" s="170">
        <f t="shared" si="14"/>
        <v>137</v>
      </c>
      <c r="AK34" s="170">
        <f t="shared" si="14"/>
        <v>7642</v>
      </c>
      <c r="AL34" s="170">
        <f t="shared" si="14"/>
        <v>132</v>
      </c>
      <c r="AM34" s="170">
        <f t="shared" si="14"/>
        <v>2</v>
      </c>
      <c r="AN34" s="170">
        <f t="shared" si="14"/>
        <v>23</v>
      </c>
      <c r="AO34" s="170">
        <f t="shared" si="14"/>
        <v>14</v>
      </c>
      <c r="AP34" s="170">
        <f t="shared" si="14"/>
        <v>0</v>
      </c>
      <c r="AQ34" s="170">
        <f t="shared" si="14"/>
        <v>501</v>
      </c>
      <c r="AR34" s="170">
        <f t="shared" si="14"/>
        <v>12</v>
      </c>
      <c r="AS34" s="170">
        <f t="shared" si="14"/>
        <v>14</v>
      </c>
      <c r="AT34" s="170">
        <f t="shared" si="14"/>
        <v>610</v>
      </c>
      <c r="AU34" s="170">
        <f t="shared" si="14"/>
        <v>598</v>
      </c>
      <c r="AV34" s="170">
        <f t="shared" si="14"/>
        <v>0</v>
      </c>
      <c r="AW34" s="170">
        <f t="shared" si="14"/>
        <v>1</v>
      </c>
      <c r="AX34" s="170">
        <f t="shared" si="15"/>
        <v>213</v>
      </c>
      <c r="AY34" s="170">
        <f t="shared" si="15"/>
        <v>0</v>
      </c>
      <c r="AZ34" s="170">
        <f t="shared" si="15"/>
        <v>0</v>
      </c>
      <c r="BA34" s="170">
        <f t="shared" si="15"/>
        <v>0</v>
      </c>
      <c r="BB34" s="170">
        <f t="shared" si="15"/>
        <v>58</v>
      </c>
      <c r="BC34" s="170">
        <f t="shared" si="15"/>
        <v>29349</v>
      </c>
      <c r="BD34" s="157"/>
      <c r="BE34" s="158" t="s">
        <v>420</v>
      </c>
      <c r="BF34" s="171">
        <v>369</v>
      </c>
      <c r="BG34" s="171">
        <v>46</v>
      </c>
      <c r="BH34" s="171">
        <v>1</v>
      </c>
      <c r="BI34" s="171">
        <v>1</v>
      </c>
      <c r="BJ34" s="171">
        <v>18</v>
      </c>
      <c r="BK34" s="171">
        <v>0</v>
      </c>
      <c r="BL34" s="171">
        <v>1</v>
      </c>
      <c r="BM34" s="171">
        <v>14</v>
      </c>
      <c r="BN34" s="171">
        <v>0</v>
      </c>
      <c r="BO34" s="171">
        <v>0</v>
      </c>
      <c r="BP34" s="171">
        <v>2</v>
      </c>
      <c r="BQ34" s="171">
        <v>1</v>
      </c>
      <c r="BR34" s="171">
        <v>48</v>
      </c>
      <c r="BS34" s="171">
        <v>0</v>
      </c>
      <c r="BT34" s="171">
        <v>204</v>
      </c>
      <c r="BU34" s="171">
        <v>0</v>
      </c>
      <c r="BV34" s="171">
        <v>0</v>
      </c>
      <c r="BW34" s="171">
        <v>4</v>
      </c>
      <c r="BX34" s="171">
        <v>31</v>
      </c>
      <c r="BY34" s="171">
        <v>44</v>
      </c>
      <c r="BZ34" s="171">
        <v>197</v>
      </c>
      <c r="CA34" s="171">
        <v>6</v>
      </c>
      <c r="CB34" s="171">
        <v>600</v>
      </c>
      <c r="CC34" s="171">
        <v>89</v>
      </c>
      <c r="CD34" s="171">
        <v>308</v>
      </c>
      <c r="CE34" s="171">
        <v>3</v>
      </c>
      <c r="CF34" s="171">
        <v>7</v>
      </c>
      <c r="CG34" s="171">
        <v>3</v>
      </c>
      <c r="CH34" s="171">
        <v>-1</v>
      </c>
      <c r="CI34" s="171">
        <v>4</v>
      </c>
      <c r="CJ34" s="171">
        <v>158</v>
      </c>
      <c r="CK34" s="171">
        <v>4</v>
      </c>
      <c r="CL34" s="171">
        <v>0</v>
      </c>
      <c r="CM34" s="171">
        <v>0</v>
      </c>
      <c r="CN34" s="171">
        <v>137</v>
      </c>
      <c r="CO34" s="171">
        <v>1515</v>
      </c>
      <c r="CP34" s="171">
        <v>94</v>
      </c>
      <c r="CQ34" s="171">
        <v>2</v>
      </c>
      <c r="CR34" s="171">
        <v>23</v>
      </c>
      <c r="CS34" s="171">
        <v>14</v>
      </c>
      <c r="CT34" s="171">
        <v>0</v>
      </c>
      <c r="CU34" s="171">
        <v>501</v>
      </c>
      <c r="CV34" s="171">
        <v>12</v>
      </c>
      <c r="CW34" s="171">
        <v>13</v>
      </c>
      <c r="CX34" s="171">
        <v>343</v>
      </c>
      <c r="CY34" s="171">
        <v>598</v>
      </c>
      <c r="CZ34" s="171">
        <v>0</v>
      </c>
      <c r="DA34" s="171">
        <v>0</v>
      </c>
      <c r="DB34" s="171">
        <v>213</v>
      </c>
      <c r="DC34" s="171">
        <v>0</v>
      </c>
      <c r="DD34" s="171">
        <v>0</v>
      </c>
      <c r="DE34" s="171">
        <v>0</v>
      </c>
      <c r="DF34" s="171">
        <v>58</v>
      </c>
      <c r="DG34" s="171">
        <v>3801</v>
      </c>
      <c r="DH34" s="171"/>
      <c r="DI34" s="172" t="s">
        <v>420</v>
      </c>
      <c r="DJ34" s="173">
        <v>18740</v>
      </c>
      <c r="DK34" s="173">
        <v>374</v>
      </c>
      <c r="DL34" s="173">
        <v>0</v>
      </c>
      <c r="DM34" s="173">
        <v>1</v>
      </c>
      <c r="DN34" s="173">
        <v>0</v>
      </c>
      <c r="DO34" s="173">
        <v>0</v>
      </c>
      <c r="DP34" s="173">
        <v>3</v>
      </c>
      <c r="DQ34" s="173">
        <v>1</v>
      </c>
      <c r="DR34" s="173">
        <v>1</v>
      </c>
      <c r="DS34" s="173">
        <v>7</v>
      </c>
      <c r="DT34" s="173">
        <v>4</v>
      </c>
      <c r="DU34" s="173">
        <v>0</v>
      </c>
      <c r="DV34" s="173">
        <v>17279</v>
      </c>
      <c r="DW34" s="173">
        <v>0</v>
      </c>
      <c r="DX34" s="173">
        <v>54</v>
      </c>
      <c r="DY34" s="173">
        <v>0</v>
      </c>
      <c r="DZ34" s="173">
        <v>0</v>
      </c>
      <c r="EA34" s="173">
        <v>1127</v>
      </c>
      <c r="EB34" s="173">
        <v>0</v>
      </c>
      <c r="EC34" s="173">
        <v>263</v>
      </c>
      <c r="ED34" s="173">
        <v>0</v>
      </c>
      <c r="EE34" s="173">
        <v>0</v>
      </c>
      <c r="EF34" s="173">
        <v>0</v>
      </c>
      <c r="EG34" s="173">
        <v>1721</v>
      </c>
      <c r="EH34" s="173">
        <v>928</v>
      </c>
      <c r="EI34" s="173">
        <v>0</v>
      </c>
      <c r="EJ34" s="173">
        <v>0</v>
      </c>
      <c r="EK34" s="173">
        <v>14</v>
      </c>
      <c r="EL34" s="173">
        <v>0</v>
      </c>
      <c r="EM34" s="173">
        <v>1491</v>
      </c>
      <c r="EN34" s="173">
        <v>1973</v>
      </c>
      <c r="EO34" s="173">
        <v>0</v>
      </c>
      <c r="EP34" s="173">
        <v>0</v>
      </c>
      <c r="EQ34" s="173">
        <v>0</v>
      </c>
      <c r="ER34" s="173">
        <v>0</v>
      </c>
      <c r="ES34" s="173">
        <v>6127</v>
      </c>
      <c r="ET34" s="173">
        <v>38</v>
      </c>
      <c r="EU34" s="173">
        <v>0</v>
      </c>
      <c r="EV34" s="173">
        <v>0</v>
      </c>
      <c r="EW34" s="173">
        <v>0</v>
      </c>
      <c r="EX34" s="173">
        <v>0</v>
      </c>
      <c r="EY34" s="173">
        <v>0</v>
      </c>
      <c r="EZ34" s="173">
        <v>0</v>
      </c>
      <c r="FA34" s="173">
        <v>1</v>
      </c>
      <c r="FB34" s="173">
        <v>267</v>
      </c>
      <c r="FC34" s="173">
        <v>0</v>
      </c>
      <c r="FD34" s="173">
        <v>0</v>
      </c>
      <c r="FE34" s="173">
        <v>1</v>
      </c>
      <c r="FF34" s="173">
        <v>0</v>
      </c>
      <c r="FG34" s="173">
        <v>0</v>
      </c>
      <c r="FH34" s="173">
        <v>0</v>
      </c>
      <c r="FI34" s="173">
        <v>0</v>
      </c>
      <c r="FJ34" s="173">
        <v>0</v>
      </c>
      <c r="FK34" s="173">
        <v>25548</v>
      </c>
    </row>
    <row r="35" spans="1:210" x14ac:dyDescent="0.35">
      <c r="A35" s="466" t="s">
        <v>421</v>
      </c>
      <c r="B35" s="170">
        <f t="shared" si="12"/>
        <v>71763</v>
      </c>
      <c r="C35" s="170">
        <f t="shared" si="12"/>
        <v>810</v>
      </c>
      <c r="D35" s="170">
        <f t="shared" si="12"/>
        <v>174</v>
      </c>
      <c r="E35" s="170">
        <f t="shared" si="12"/>
        <v>201</v>
      </c>
      <c r="F35" s="170">
        <f t="shared" si="12"/>
        <v>367</v>
      </c>
      <c r="G35" s="170">
        <f t="shared" si="12"/>
        <v>333</v>
      </c>
      <c r="H35" s="170">
        <f t="shared" si="12"/>
        <v>1407</v>
      </c>
      <c r="I35" s="170">
        <f t="shared" si="12"/>
        <v>391</v>
      </c>
      <c r="J35" s="170">
        <f t="shared" si="12"/>
        <v>-4</v>
      </c>
      <c r="K35" s="170">
        <f t="shared" si="12"/>
        <v>301</v>
      </c>
      <c r="L35" s="170">
        <f t="shared" si="12"/>
        <v>328</v>
      </c>
      <c r="M35" s="170">
        <f t="shared" si="12"/>
        <v>1642</v>
      </c>
      <c r="N35" s="170">
        <f t="shared" si="12"/>
        <v>211</v>
      </c>
      <c r="O35" s="170">
        <f t="shared" si="12"/>
        <v>129</v>
      </c>
      <c r="P35" s="170">
        <f t="shared" si="12"/>
        <v>23989</v>
      </c>
      <c r="Q35" s="170">
        <f t="shared" si="12"/>
        <v>472</v>
      </c>
      <c r="R35" s="170">
        <f t="shared" si="13"/>
        <v>884</v>
      </c>
      <c r="S35" s="170">
        <f t="shared" si="13"/>
        <v>35773</v>
      </c>
      <c r="T35" s="170">
        <f t="shared" si="13"/>
        <v>100</v>
      </c>
      <c r="U35" s="170">
        <f t="shared" si="13"/>
        <v>5065</v>
      </c>
      <c r="V35" s="170">
        <f t="shared" si="13"/>
        <v>3355</v>
      </c>
      <c r="W35" s="170">
        <f t="shared" si="13"/>
        <v>236</v>
      </c>
      <c r="X35" s="170">
        <f t="shared" si="13"/>
        <v>4776</v>
      </c>
      <c r="Y35" s="170">
        <f t="shared" si="13"/>
        <v>1353</v>
      </c>
      <c r="Z35" s="170">
        <f t="shared" si="13"/>
        <v>2268</v>
      </c>
      <c r="AA35" s="170">
        <f t="shared" si="13"/>
        <v>213</v>
      </c>
      <c r="AB35" s="170">
        <f t="shared" si="13"/>
        <v>130</v>
      </c>
      <c r="AC35" s="170">
        <f t="shared" si="13"/>
        <v>13</v>
      </c>
      <c r="AD35" s="170">
        <f t="shared" si="13"/>
        <v>336</v>
      </c>
      <c r="AE35" s="170">
        <f t="shared" si="13"/>
        <v>360</v>
      </c>
      <c r="AF35" s="170">
        <f t="shared" si="13"/>
        <v>267</v>
      </c>
      <c r="AG35" s="170">
        <f t="shared" si="13"/>
        <v>118</v>
      </c>
      <c r="AH35" s="170">
        <f t="shared" si="14"/>
        <v>59</v>
      </c>
      <c r="AI35" s="170">
        <f t="shared" si="14"/>
        <v>97</v>
      </c>
      <c r="AJ35" s="170">
        <f t="shared" si="14"/>
        <v>178</v>
      </c>
      <c r="AK35" s="170">
        <f t="shared" si="14"/>
        <v>13759</v>
      </c>
      <c r="AL35" s="170">
        <f t="shared" si="14"/>
        <v>218</v>
      </c>
      <c r="AM35" s="170">
        <f t="shared" si="14"/>
        <v>56</v>
      </c>
      <c r="AN35" s="170">
        <f t="shared" si="14"/>
        <v>64</v>
      </c>
      <c r="AO35" s="170">
        <f t="shared" si="14"/>
        <v>202</v>
      </c>
      <c r="AP35" s="170">
        <f t="shared" si="14"/>
        <v>197</v>
      </c>
      <c r="AQ35" s="170">
        <f t="shared" si="14"/>
        <v>4073</v>
      </c>
      <c r="AR35" s="170">
        <f t="shared" si="14"/>
        <v>278</v>
      </c>
      <c r="AS35" s="170">
        <f t="shared" si="14"/>
        <v>362</v>
      </c>
      <c r="AT35" s="170">
        <f t="shared" si="14"/>
        <v>16113</v>
      </c>
      <c r="AU35" s="170">
        <f t="shared" si="14"/>
        <v>177</v>
      </c>
      <c r="AV35" s="170">
        <f t="shared" si="14"/>
        <v>178</v>
      </c>
      <c r="AW35" s="170">
        <f t="shared" si="14"/>
        <v>20</v>
      </c>
      <c r="AX35" s="170">
        <f t="shared" si="15"/>
        <v>2711</v>
      </c>
      <c r="AY35" s="170">
        <f t="shared" si="15"/>
        <v>3</v>
      </c>
      <c r="AZ35" s="170">
        <f t="shared" si="15"/>
        <v>1</v>
      </c>
      <c r="BA35" s="170">
        <f t="shared" si="15"/>
        <v>6</v>
      </c>
      <c r="BB35" s="170">
        <f t="shared" si="15"/>
        <v>94</v>
      </c>
      <c r="BC35" s="170">
        <f t="shared" si="15"/>
        <v>111085</v>
      </c>
      <c r="BD35" s="157"/>
      <c r="BE35" s="158" t="s">
        <v>421</v>
      </c>
      <c r="BF35" s="171">
        <v>38402</v>
      </c>
      <c r="BG35" s="171">
        <v>743</v>
      </c>
      <c r="BH35" s="171">
        <v>151</v>
      </c>
      <c r="BI35" s="171">
        <v>176</v>
      </c>
      <c r="BJ35" s="171">
        <v>322</v>
      </c>
      <c r="BK35" s="171">
        <v>321</v>
      </c>
      <c r="BL35" s="171">
        <v>1156</v>
      </c>
      <c r="BM35" s="171">
        <v>317</v>
      </c>
      <c r="BN35" s="171">
        <v>3</v>
      </c>
      <c r="BO35" s="171">
        <v>254</v>
      </c>
      <c r="BP35" s="171">
        <v>246</v>
      </c>
      <c r="BQ35" s="171">
        <v>1453</v>
      </c>
      <c r="BR35" s="171">
        <v>162</v>
      </c>
      <c r="BS35" s="171">
        <v>107</v>
      </c>
      <c r="BT35" s="171">
        <v>15627</v>
      </c>
      <c r="BU35" s="171">
        <v>344</v>
      </c>
      <c r="BV35" s="171">
        <v>671</v>
      </c>
      <c r="BW35" s="171">
        <v>11984</v>
      </c>
      <c r="BX35" s="171">
        <v>78</v>
      </c>
      <c r="BY35" s="171">
        <v>5030</v>
      </c>
      <c r="BZ35" s="171">
        <v>3355</v>
      </c>
      <c r="CA35" s="171">
        <v>236</v>
      </c>
      <c r="CB35" s="171">
        <v>4773</v>
      </c>
      <c r="CC35" s="171">
        <v>1328</v>
      </c>
      <c r="CD35" s="171">
        <v>682</v>
      </c>
      <c r="CE35" s="171">
        <v>198</v>
      </c>
      <c r="CF35" s="171">
        <v>129</v>
      </c>
      <c r="CG35" s="171">
        <v>4</v>
      </c>
      <c r="CH35" s="171">
        <v>336</v>
      </c>
      <c r="CI35" s="171">
        <v>353</v>
      </c>
      <c r="CJ35" s="171">
        <v>267</v>
      </c>
      <c r="CK35" s="171">
        <v>118</v>
      </c>
      <c r="CL35" s="171">
        <v>46</v>
      </c>
      <c r="CM35" s="171">
        <v>97</v>
      </c>
      <c r="CN35" s="171">
        <v>171</v>
      </c>
      <c r="CO35" s="171">
        <v>12093</v>
      </c>
      <c r="CP35" s="171">
        <v>218</v>
      </c>
      <c r="CQ35" s="171">
        <v>56</v>
      </c>
      <c r="CR35" s="171">
        <v>63</v>
      </c>
      <c r="CS35" s="171">
        <v>202</v>
      </c>
      <c r="CT35" s="171">
        <v>197</v>
      </c>
      <c r="CU35" s="171">
        <v>3947</v>
      </c>
      <c r="CV35" s="171">
        <v>278</v>
      </c>
      <c r="CW35" s="171">
        <v>322</v>
      </c>
      <c r="CX35" s="171">
        <v>7836</v>
      </c>
      <c r="CY35" s="171">
        <v>175</v>
      </c>
      <c r="CZ35" s="171">
        <v>178</v>
      </c>
      <c r="DA35" s="171">
        <v>12</v>
      </c>
      <c r="DB35" s="171">
        <v>2711</v>
      </c>
      <c r="DC35" s="171">
        <v>3</v>
      </c>
      <c r="DD35" s="171">
        <v>1</v>
      </c>
      <c r="DE35" s="171">
        <v>6</v>
      </c>
      <c r="DF35" s="171">
        <v>89</v>
      </c>
      <c r="DG35" s="171">
        <v>67532</v>
      </c>
      <c r="DH35" s="171"/>
      <c r="DI35" s="172" t="s">
        <v>421</v>
      </c>
      <c r="DJ35" s="173">
        <v>33361</v>
      </c>
      <c r="DK35" s="173">
        <v>67</v>
      </c>
      <c r="DL35" s="173">
        <v>23</v>
      </c>
      <c r="DM35" s="173">
        <v>25</v>
      </c>
      <c r="DN35" s="173">
        <v>45</v>
      </c>
      <c r="DO35" s="173">
        <v>12</v>
      </c>
      <c r="DP35" s="173">
        <v>251</v>
      </c>
      <c r="DQ35" s="173">
        <v>74</v>
      </c>
      <c r="DR35" s="173">
        <v>-7</v>
      </c>
      <c r="DS35" s="173">
        <v>47</v>
      </c>
      <c r="DT35" s="173">
        <v>82</v>
      </c>
      <c r="DU35" s="173">
        <v>189</v>
      </c>
      <c r="DV35" s="173">
        <v>49</v>
      </c>
      <c r="DW35" s="173">
        <v>22</v>
      </c>
      <c r="DX35" s="173">
        <v>8362</v>
      </c>
      <c r="DY35" s="173">
        <v>128</v>
      </c>
      <c r="DZ35" s="173">
        <v>213</v>
      </c>
      <c r="EA35" s="173">
        <v>23789</v>
      </c>
      <c r="EB35" s="173">
        <v>22</v>
      </c>
      <c r="EC35" s="173">
        <v>35</v>
      </c>
      <c r="ED35" s="173">
        <v>0</v>
      </c>
      <c r="EE35" s="173">
        <v>0</v>
      </c>
      <c r="EF35" s="173">
        <v>3</v>
      </c>
      <c r="EG35" s="173">
        <v>25</v>
      </c>
      <c r="EH35" s="173">
        <v>1586</v>
      </c>
      <c r="EI35" s="173">
        <v>15</v>
      </c>
      <c r="EJ35" s="173">
        <v>1</v>
      </c>
      <c r="EK35" s="173">
        <v>9</v>
      </c>
      <c r="EL35" s="173">
        <v>0</v>
      </c>
      <c r="EM35" s="173">
        <v>7</v>
      </c>
      <c r="EN35" s="173">
        <v>0</v>
      </c>
      <c r="EO35" s="173">
        <v>0</v>
      </c>
      <c r="EP35" s="173">
        <v>13</v>
      </c>
      <c r="EQ35" s="173">
        <v>0</v>
      </c>
      <c r="ER35" s="173">
        <v>7</v>
      </c>
      <c r="ES35" s="173">
        <v>1666</v>
      </c>
      <c r="ET35" s="173">
        <v>0</v>
      </c>
      <c r="EU35" s="173">
        <v>0</v>
      </c>
      <c r="EV35" s="173">
        <v>1</v>
      </c>
      <c r="EW35" s="173">
        <v>0</v>
      </c>
      <c r="EX35" s="173">
        <v>0</v>
      </c>
      <c r="EY35" s="173">
        <v>126</v>
      </c>
      <c r="EZ35" s="173">
        <v>0</v>
      </c>
      <c r="FA35" s="173">
        <v>40</v>
      </c>
      <c r="FB35" s="173">
        <v>8277</v>
      </c>
      <c r="FC35" s="173">
        <v>2</v>
      </c>
      <c r="FD35" s="173">
        <v>0</v>
      </c>
      <c r="FE35" s="173">
        <v>8</v>
      </c>
      <c r="FF35" s="173">
        <v>0</v>
      </c>
      <c r="FG35" s="173">
        <v>0</v>
      </c>
      <c r="FH35" s="173">
        <v>0</v>
      </c>
      <c r="FI35" s="173">
        <v>0</v>
      </c>
      <c r="FJ35" s="173">
        <v>5</v>
      </c>
      <c r="FK35" s="173">
        <v>43553</v>
      </c>
    </row>
    <row r="36" spans="1:210" x14ac:dyDescent="0.35">
      <c r="A36" s="466" t="s">
        <v>422</v>
      </c>
      <c r="B36" s="170">
        <f t="shared" si="12"/>
        <v>1457</v>
      </c>
      <c r="C36" s="170">
        <f t="shared" si="12"/>
        <v>1598</v>
      </c>
      <c r="D36" s="170">
        <f t="shared" si="12"/>
        <v>1</v>
      </c>
      <c r="E36" s="170">
        <f t="shared" si="12"/>
        <v>0</v>
      </c>
      <c r="F36" s="170">
        <f t="shared" si="12"/>
        <v>18</v>
      </c>
      <c r="G36" s="170">
        <f t="shared" si="12"/>
        <v>1</v>
      </c>
      <c r="H36" s="170">
        <f t="shared" si="12"/>
        <v>22</v>
      </c>
      <c r="I36" s="170">
        <f t="shared" si="12"/>
        <v>20</v>
      </c>
      <c r="J36" s="170">
        <f t="shared" si="12"/>
        <v>0</v>
      </c>
      <c r="K36" s="170">
        <f t="shared" si="12"/>
        <v>1</v>
      </c>
      <c r="L36" s="170">
        <f t="shared" si="12"/>
        <v>11</v>
      </c>
      <c r="M36" s="170">
        <f t="shared" si="12"/>
        <v>1</v>
      </c>
      <c r="N36" s="170">
        <f t="shared" si="12"/>
        <v>67</v>
      </c>
      <c r="O36" s="170">
        <f t="shared" si="12"/>
        <v>0</v>
      </c>
      <c r="P36" s="170">
        <f t="shared" si="12"/>
        <v>123</v>
      </c>
      <c r="Q36" s="170">
        <f t="shared" si="12"/>
        <v>1</v>
      </c>
      <c r="R36" s="170">
        <f t="shared" si="13"/>
        <v>2</v>
      </c>
      <c r="S36" s="170">
        <f t="shared" si="13"/>
        <v>1015</v>
      </c>
      <c r="T36" s="170">
        <f t="shared" si="13"/>
        <v>2</v>
      </c>
      <c r="U36" s="170">
        <f t="shared" si="13"/>
        <v>172</v>
      </c>
      <c r="V36" s="170">
        <f t="shared" si="13"/>
        <v>7</v>
      </c>
      <c r="W36" s="170">
        <f t="shared" si="13"/>
        <v>2</v>
      </c>
      <c r="X36" s="170">
        <f t="shared" si="13"/>
        <v>139</v>
      </c>
      <c r="Y36" s="170">
        <f t="shared" si="13"/>
        <v>276</v>
      </c>
      <c r="Z36" s="170">
        <f t="shared" si="13"/>
        <v>1518</v>
      </c>
      <c r="AA36" s="170">
        <f t="shared" si="13"/>
        <v>3</v>
      </c>
      <c r="AB36" s="170">
        <f t="shared" si="13"/>
        <v>2</v>
      </c>
      <c r="AC36" s="170">
        <f t="shared" si="13"/>
        <v>11</v>
      </c>
      <c r="AD36" s="170">
        <f t="shared" si="13"/>
        <v>37</v>
      </c>
      <c r="AE36" s="170">
        <f t="shared" si="13"/>
        <v>241</v>
      </c>
      <c r="AF36" s="170">
        <f t="shared" si="13"/>
        <v>286</v>
      </c>
      <c r="AG36" s="170">
        <f t="shared" si="13"/>
        <v>159</v>
      </c>
      <c r="AH36" s="170">
        <f t="shared" si="14"/>
        <v>0</v>
      </c>
      <c r="AI36" s="170">
        <f t="shared" si="14"/>
        <v>0</v>
      </c>
      <c r="AJ36" s="170">
        <f t="shared" si="14"/>
        <v>176</v>
      </c>
      <c r="AK36" s="170">
        <f t="shared" si="14"/>
        <v>2857</v>
      </c>
      <c r="AL36" s="170">
        <f t="shared" si="14"/>
        <v>792</v>
      </c>
      <c r="AM36" s="170">
        <f t="shared" si="14"/>
        <v>0</v>
      </c>
      <c r="AN36" s="170">
        <f t="shared" si="14"/>
        <v>1053</v>
      </c>
      <c r="AO36" s="170">
        <f t="shared" si="14"/>
        <v>30</v>
      </c>
      <c r="AP36" s="170">
        <f t="shared" si="14"/>
        <v>6</v>
      </c>
      <c r="AQ36" s="170">
        <f t="shared" si="14"/>
        <v>0</v>
      </c>
      <c r="AR36" s="170">
        <f t="shared" si="14"/>
        <v>76</v>
      </c>
      <c r="AS36" s="170">
        <f t="shared" si="14"/>
        <v>124</v>
      </c>
      <c r="AT36" s="170">
        <f t="shared" si="14"/>
        <v>792</v>
      </c>
      <c r="AU36" s="170">
        <f t="shared" si="14"/>
        <v>13413</v>
      </c>
      <c r="AV36" s="170">
        <f t="shared" si="14"/>
        <v>44</v>
      </c>
      <c r="AW36" s="170">
        <f t="shared" si="14"/>
        <v>7</v>
      </c>
      <c r="AX36" s="170">
        <f t="shared" si="15"/>
        <v>395</v>
      </c>
      <c r="AY36" s="170">
        <f t="shared" si="15"/>
        <v>0</v>
      </c>
      <c r="AZ36" s="170">
        <f t="shared" si="15"/>
        <v>0</v>
      </c>
      <c r="BA36" s="170">
        <f t="shared" si="15"/>
        <v>0</v>
      </c>
      <c r="BB36" s="170">
        <f t="shared" si="15"/>
        <v>620</v>
      </c>
      <c r="BC36" s="170">
        <f t="shared" si="15"/>
        <v>23264</v>
      </c>
      <c r="BD36" s="157"/>
      <c r="BE36" s="158" t="s">
        <v>422</v>
      </c>
      <c r="BF36" s="171">
        <v>415</v>
      </c>
      <c r="BG36" s="171">
        <v>116</v>
      </c>
      <c r="BH36" s="171">
        <v>1</v>
      </c>
      <c r="BI36" s="171">
        <v>0</v>
      </c>
      <c r="BJ36" s="171">
        <v>18</v>
      </c>
      <c r="BK36" s="171">
        <v>1</v>
      </c>
      <c r="BL36" s="171">
        <v>22</v>
      </c>
      <c r="BM36" s="171">
        <v>20</v>
      </c>
      <c r="BN36" s="171">
        <v>0</v>
      </c>
      <c r="BO36" s="171">
        <v>1</v>
      </c>
      <c r="BP36" s="171">
        <v>1</v>
      </c>
      <c r="BQ36" s="171">
        <v>1</v>
      </c>
      <c r="BR36" s="171">
        <v>67</v>
      </c>
      <c r="BS36" s="171">
        <v>0</v>
      </c>
      <c r="BT36" s="171">
        <v>123</v>
      </c>
      <c r="BU36" s="171">
        <v>1</v>
      </c>
      <c r="BV36" s="171">
        <v>2</v>
      </c>
      <c r="BW36" s="171">
        <v>1</v>
      </c>
      <c r="BX36" s="171">
        <v>2</v>
      </c>
      <c r="BY36" s="171">
        <v>154</v>
      </c>
      <c r="BZ36" s="171">
        <v>7</v>
      </c>
      <c r="CA36" s="171">
        <v>2</v>
      </c>
      <c r="CB36" s="171">
        <v>139</v>
      </c>
      <c r="CC36" s="171">
        <v>276</v>
      </c>
      <c r="CD36" s="171">
        <v>795</v>
      </c>
      <c r="CE36" s="171">
        <v>3</v>
      </c>
      <c r="CF36" s="171">
        <v>2</v>
      </c>
      <c r="CG36" s="171">
        <v>0</v>
      </c>
      <c r="CH36" s="171">
        <v>37</v>
      </c>
      <c r="CI36" s="171">
        <v>241</v>
      </c>
      <c r="CJ36" s="171">
        <v>286</v>
      </c>
      <c r="CK36" s="171">
        <v>159</v>
      </c>
      <c r="CL36" s="171">
        <v>0</v>
      </c>
      <c r="CM36" s="171">
        <v>0</v>
      </c>
      <c r="CN36" s="171">
        <v>172</v>
      </c>
      <c r="CO36" s="171">
        <v>2119</v>
      </c>
      <c r="CP36" s="171">
        <v>688</v>
      </c>
      <c r="CQ36" s="171">
        <v>0</v>
      </c>
      <c r="CR36" s="171">
        <v>1053</v>
      </c>
      <c r="CS36" s="171">
        <v>30</v>
      </c>
      <c r="CT36" s="171">
        <v>6</v>
      </c>
      <c r="CU36" s="171">
        <v>0</v>
      </c>
      <c r="CV36" s="171">
        <v>76</v>
      </c>
      <c r="CW36" s="171">
        <v>124</v>
      </c>
      <c r="CX36" s="171">
        <v>499</v>
      </c>
      <c r="CY36" s="171">
        <v>11714</v>
      </c>
      <c r="CZ36" s="171">
        <v>11</v>
      </c>
      <c r="DA36" s="171">
        <v>0</v>
      </c>
      <c r="DB36" s="171">
        <v>392</v>
      </c>
      <c r="DC36" s="171">
        <v>0</v>
      </c>
      <c r="DD36" s="171">
        <v>0</v>
      </c>
      <c r="DE36" s="171">
        <v>0</v>
      </c>
      <c r="DF36" s="171">
        <v>182</v>
      </c>
      <c r="DG36" s="171">
        <v>17425</v>
      </c>
      <c r="DH36" s="171"/>
      <c r="DI36" s="172" t="s">
        <v>422</v>
      </c>
      <c r="DJ36" s="173">
        <v>1042</v>
      </c>
      <c r="DK36" s="173">
        <v>1482</v>
      </c>
      <c r="DL36" s="173">
        <v>0</v>
      </c>
      <c r="DM36" s="173">
        <v>0</v>
      </c>
      <c r="DN36" s="173">
        <v>0</v>
      </c>
      <c r="DO36" s="173">
        <v>0</v>
      </c>
      <c r="DP36" s="173">
        <v>0</v>
      </c>
      <c r="DQ36" s="173">
        <v>0</v>
      </c>
      <c r="DR36" s="173">
        <v>0</v>
      </c>
      <c r="DS36" s="173">
        <v>0</v>
      </c>
      <c r="DT36" s="173">
        <v>10</v>
      </c>
      <c r="DU36" s="173">
        <v>0</v>
      </c>
      <c r="DV36" s="173">
        <v>0</v>
      </c>
      <c r="DW36" s="173">
        <v>0</v>
      </c>
      <c r="DX36" s="173">
        <v>0</v>
      </c>
      <c r="DY36" s="173">
        <v>0</v>
      </c>
      <c r="DZ36" s="173">
        <v>0</v>
      </c>
      <c r="EA36" s="173">
        <v>1014</v>
      </c>
      <c r="EB36" s="173">
        <v>0</v>
      </c>
      <c r="EC36" s="173">
        <v>18</v>
      </c>
      <c r="ED36" s="173">
        <v>0</v>
      </c>
      <c r="EE36" s="173">
        <v>0</v>
      </c>
      <c r="EF36" s="173">
        <v>0</v>
      </c>
      <c r="EG36" s="173">
        <v>0</v>
      </c>
      <c r="EH36" s="173">
        <v>723</v>
      </c>
      <c r="EI36" s="173">
        <v>0</v>
      </c>
      <c r="EJ36" s="173">
        <v>0</v>
      </c>
      <c r="EK36" s="173">
        <v>11</v>
      </c>
      <c r="EL36" s="173">
        <v>0</v>
      </c>
      <c r="EM36" s="173">
        <v>0</v>
      </c>
      <c r="EN36" s="173">
        <v>0</v>
      </c>
      <c r="EO36" s="173">
        <v>0</v>
      </c>
      <c r="EP36" s="173">
        <v>0</v>
      </c>
      <c r="EQ36" s="173">
        <v>0</v>
      </c>
      <c r="ER36" s="173">
        <v>4</v>
      </c>
      <c r="ES36" s="173">
        <v>738</v>
      </c>
      <c r="ET36" s="173">
        <v>104</v>
      </c>
      <c r="EU36" s="173">
        <v>0</v>
      </c>
      <c r="EV36" s="173">
        <v>0</v>
      </c>
      <c r="EW36" s="173">
        <v>0</v>
      </c>
      <c r="EX36" s="173">
        <v>0</v>
      </c>
      <c r="EY36" s="173">
        <v>0</v>
      </c>
      <c r="EZ36" s="173">
        <v>0</v>
      </c>
      <c r="FA36" s="173">
        <v>0</v>
      </c>
      <c r="FB36" s="173">
        <v>293</v>
      </c>
      <c r="FC36" s="173">
        <v>1699</v>
      </c>
      <c r="FD36" s="173">
        <v>33</v>
      </c>
      <c r="FE36" s="173">
        <v>7</v>
      </c>
      <c r="FF36" s="173">
        <v>3</v>
      </c>
      <c r="FG36" s="173">
        <v>0</v>
      </c>
      <c r="FH36" s="173">
        <v>0</v>
      </c>
      <c r="FI36" s="173">
        <v>0</v>
      </c>
      <c r="FJ36" s="173">
        <v>438</v>
      </c>
      <c r="FK36" s="173">
        <v>5839</v>
      </c>
    </row>
    <row r="37" spans="1:210" x14ac:dyDescent="0.35">
      <c r="A37" s="466" t="s">
        <v>423</v>
      </c>
      <c r="B37" s="170">
        <f t="shared" si="12"/>
        <v>43070</v>
      </c>
      <c r="C37" s="170">
        <f t="shared" si="12"/>
        <v>3580</v>
      </c>
      <c r="D37" s="170">
        <f t="shared" si="12"/>
        <v>886</v>
      </c>
      <c r="E37" s="170">
        <f t="shared" si="12"/>
        <v>279</v>
      </c>
      <c r="F37" s="170">
        <f t="shared" si="12"/>
        <v>350</v>
      </c>
      <c r="G37" s="170">
        <f t="shared" si="12"/>
        <v>80</v>
      </c>
      <c r="H37" s="170">
        <f t="shared" si="12"/>
        <v>329</v>
      </c>
      <c r="I37" s="170">
        <f t="shared" si="12"/>
        <v>437</v>
      </c>
      <c r="J37" s="170">
        <f t="shared" si="12"/>
        <v>71</v>
      </c>
      <c r="K37" s="170">
        <f t="shared" si="12"/>
        <v>90</v>
      </c>
      <c r="L37" s="170">
        <f t="shared" si="12"/>
        <v>211</v>
      </c>
      <c r="M37" s="170">
        <f t="shared" si="12"/>
        <v>733</v>
      </c>
      <c r="N37" s="170">
        <f t="shared" si="12"/>
        <v>1470</v>
      </c>
      <c r="O37" s="170">
        <f t="shared" si="12"/>
        <v>46</v>
      </c>
      <c r="P37" s="170">
        <f t="shared" si="12"/>
        <v>3899</v>
      </c>
      <c r="Q37" s="170">
        <f t="shared" si="12"/>
        <v>63</v>
      </c>
      <c r="R37" s="170">
        <f t="shared" si="13"/>
        <v>212</v>
      </c>
      <c r="S37" s="170">
        <f t="shared" si="13"/>
        <v>30494</v>
      </c>
      <c r="T37" s="170">
        <f t="shared" si="13"/>
        <v>41</v>
      </c>
      <c r="U37" s="170">
        <f t="shared" si="13"/>
        <v>3379</v>
      </c>
      <c r="V37" s="170">
        <f t="shared" si="13"/>
        <v>1459</v>
      </c>
      <c r="W37" s="170">
        <f t="shared" si="13"/>
        <v>189</v>
      </c>
      <c r="X37" s="170">
        <f t="shared" si="13"/>
        <v>4264</v>
      </c>
      <c r="Y37" s="170">
        <f t="shared" si="13"/>
        <v>2559</v>
      </c>
      <c r="Z37" s="170">
        <f t="shared" si="13"/>
        <v>3634</v>
      </c>
      <c r="AA37" s="170">
        <f t="shared" si="13"/>
        <v>622</v>
      </c>
      <c r="AB37" s="170">
        <f t="shared" si="13"/>
        <v>195</v>
      </c>
      <c r="AC37" s="170">
        <f t="shared" si="13"/>
        <v>293</v>
      </c>
      <c r="AD37" s="170">
        <f t="shared" si="13"/>
        <v>481</v>
      </c>
      <c r="AE37" s="170">
        <f t="shared" si="13"/>
        <v>2178</v>
      </c>
      <c r="AF37" s="170">
        <f t="shared" si="13"/>
        <v>2142</v>
      </c>
      <c r="AG37" s="170">
        <f t="shared" si="13"/>
        <v>975</v>
      </c>
      <c r="AH37" s="170">
        <f t="shared" si="14"/>
        <v>427</v>
      </c>
      <c r="AI37" s="170">
        <f t="shared" si="14"/>
        <v>404</v>
      </c>
      <c r="AJ37" s="170">
        <f t="shared" si="14"/>
        <v>1372</v>
      </c>
      <c r="AK37" s="170">
        <f t="shared" si="14"/>
        <v>21194</v>
      </c>
      <c r="AL37" s="170">
        <f t="shared" si="14"/>
        <v>463</v>
      </c>
      <c r="AM37" s="170">
        <f t="shared" si="14"/>
        <v>49</v>
      </c>
      <c r="AN37" s="170">
        <f t="shared" si="14"/>
        <v>1378</v>
      </c>
      <c r="AO37" s="170">
        <f t="shared" si="14"/>
        <v>520</v>
      </c>
      <c r="AP37" s="170">
        <f t="shared" si="14"/>
        <v>95</v>
      </c>
      <c r="AQ37" s="170">
        <f t="shared" si="14"/>
        <v>963</v>
      </c>
      <c r="AR37" s="170">
        <f t="shared" si="14"/>
        <v>68</v>
      </c>
      <c r="AS37" s="170">
        <f t="shared" si="14"/>
        <v>688</v>
      </c>
      <c r="AT37" s="170">
        <f t="shared" si="14"/>
        <v>7120</v>
      </c>
      <c r="AU37" s="170">
        <f t="shared" si="14"/>
        <v>5311</v>
      </c>
      <c r="AV37" s="170">
        <f t="shared" si="14"/>
        <v>12</v>
      </c>
      <c r="AW37" s="170">
        <f t="shared" si="14"/>
        <v>36</v>
      </c>
      <c r="AX37" s="170">
        <f t="shared" si="15"/>
        <v>3043</v>
      </c>
      <c r="AY37" s="170">
        <f t="shared" si="15"/>
        <v>0</v>
      </c>
      <c r="AZ37" s="170">
        <f t="shared" si="15"/>
        <v>106</v>
      </c>
      <c r="BA37" s="170">
        <f t="shared" si="15"/>
        <v>16</v>
      </c>
      <c r="BB37" s="170">
        <f t="shared" si="15"/>
        <v>4242</v>
      </c>
      <c r="BC37" s="170">
        <f t="shared" si="15"/>
        <v>91954</v>
      </c>
      <c r="BD37" s="157"/>
      <c r="BE37" s="158" t="s">
        <v>423</v>
      </c>
      <c r="BF37" s="171">
        <v>11852</v>
      </c>
      <c r="BG37" s="171">
        <v>985</v>
      </c>
      <c r="BH37" s="171">
        <v>764</v>
      </c>
      <c r="BI37" s="171">
        <v>127</v>
      </c>
      <c r="BJ37" s="171">
        <v>342</v>
      </c>
      <c r="BK37" s="171">
        <v>79</v>
      </c>
      <c r="BL37" s="171">
        <v>284</v>
      </c>
      <c r="BM37" s="171">
        <v>437</v>
      </c>
      <c r="BN37" s="171">
        <v>4</v>
      </c>
      <c r="BO37" s="171">
        <v>59</v>
      </c>
      <c r="BP37" s="171">
        <v>81</v>
      </c>
      <c r="BQ37" s="171">
        <v>610</v>
      </c>
      <c r="BR37" s="171">
        <v>1423</v>
      </c>
      <c r="BS37" s="171">
        <v>45</v>
      </c>
      <c r="BT37" s="171">
        <v>3566</v>
      </c>
      <c r="BU37" s="171">
        <v>55</v>
      </c>
      <c r="BV37" s="171">
        <v>178</v>
      </c>
      <c r="BW37" s="171">
        <v>2229</v>
      </c>
      <c r="BX37" s="171">
        <v>41</v>
      </c>
      <c r="BY37" s="171">
        <v>1528</v>
      </c>
      <c r="BZ37" s="171">
        <v>1459</v>
      </c>
      <c r="CA37" s="171">
        <v>189</v>
      </c>
      <c r="CB37" s="171">
        <v>4237</v>
      </c>
      <c r="CC37" s="171">
        <v>2466</v>
      </c>
      <c r="CD37" s="171">
        <v>551</v>
      </c>
      <c r="CE37" s="171">
        <v>622</v>
      </c>
      <c r="CF37" s="171">
        <v>191</v>
      </c>
      <c r="CG37" s="171">
        <v>185</v>
      </c>
      <c r="CH37" s="171">
        <v>481</v>
      </c>
      <c r="CI37" s="171">
        <v>2160</v>
      </c>
      <c r="CJ37" s="171">
        <v>2142</v>
      </c>
      <c r="CK37" s="171">
        <v>975</v>
      </c>
      <c r="CL37" s="171">
        <v>191</v>
      </c>
      <c r="CM37" s="171">
        <v>404</v>
      </c>
      <c r="CN37" s="171">
        <v>1047</v>
      </c>
      <c r="CO37" s="171">
        <v>17300</v>
      </c>
      <c r="CP37" s="171">
        <v>267</v>
      </c>
      <c r="CQ37" s="171">
        <v>49</v>
      </c>
      <c r="CR37" s="171">
        <v>1378</v>
      </c>
      <c r="CS37" s="171">
        <v>520</v>
      </c>
      <c r="CT37" s="171">
        <v>95</v>
      </c>
      <c r="CU37" s="171">
        <v>906</v>
      </c>
      <c r="CV37" s="171">
        <v>68</v>
      </c>
      <c r="CW37" s="171">
        <v>521</v>
      </c>
      <c r="CX37" s="171">
        <v>4157</v>
      </c>
      <c r="CY37" s="171">
        <v>5249</v>
      </c>
      <c r="CZ37" s="171">
        <v>12</v>
      </c>
      <c r="DA37" s="171">
        <v>33</v>
      </c>
      <c r="DB37" s="171">
        <v>2360</v>
      </c>
      <c r="DC37" s="171">
        <v>0</v>
      </c>
      <c r="DD37" s="171">
        <v>106</v>
      </c>
      <c r="DE37" s="171">
        <v>16</v>
      </c>
      <c r="DF37" s="171">
        <v>4082</v>
      </c>
      <c r="DG37" s="171">
        <v>49956</v>
      </c>
      <c r="DH37" s="171"/>
      <c r="DI37" s="172" t="s">
        <v>423</v>
      </c>
      <c r="DJ37" s="173">
        <v>31218</v>
      </c>
      <c r="DK37" s="173">
        <v>2595</v>
      </c>
      <c r="DL37" s="173">
        <v>122</v>
      </c>
      <c r="DM37" s="173">
        <v>152</v>
      </c>
      <c r="DN37" s="173">
        <v>8</v>
      </c>
      <c r="DO37" s="173">
        <v>1</v>
      </c>
      <c r="DP37" s="173">
        <v>45</v>
      </c>
      <c r="DQ37" s="173">
        <v>0</v>
      </c>
      <c r="DR37" s="173">
        <v>67</v>
      </c>
      <c r="DS37" s="173">
        <v>31</v>
      </c>
      <c r="DT37" s="173">
        <v>130</v>
      </c>
      <c r="DU37" s="173">
        <v>123</v>
      </c>
      <c r="DV37" s="173">
        <v>47</v>
      </c>
      <c r="DW37" s="173">
        <v>1</v>
      </c>
      <c r="DX37" s="173">
        <v>333</v>
      </c>
      <c r="DY37" s="173">
        <v>8</v>
      </c>
      <c r="DZ37" s="173">
        <v>34</v>
      </c>
      <c r="EA37" s="173">
        <v>28265</v>
      </c>
      <c r="EB37" s="173">
        <v>0</v>
      </c>
      <c r="EC37" s="173">
        <v>1851</v>
      </c>
      <c r="ED37" s="173">
        <v>0</v>
      </c>
      <c r="EE37" s="173">
        <v>0</v>
      </c>
      <c r="EF37" s="173">
        <v>27</v>
      </c>
      <c r="EG37" s="173">
        <v>93</v>
      </c>
      <c r="EH37" s="173">
        <v>3083</v>
      </c>
      <c r="EI37" s="173">
        <v>0</v>
      </c>
      <c r="EJ37" s="173">
        <v>4</v>
      </c>
      <c r="EK37" s="173">
        <v>108</v>
      </c>
      <c r="EL37" s="173">
        <v>0</v>
      </c>
      <c r="EM37" s="173">
        <v>18</v>
      </c>
      <c r="EN37" s="173">
        <v>0</v>
      </c>
      <c r="EO37" s="173">
        <v>0</v>
      </c>
      <c r="EP37" s="173">
        <v>236</v>
      </c>
      <c r="EQ37" s="173">
        <v>0</v>
      </c>
      <c r="ER37" s="173">
        <v>325</v>
      </c>
      <c r="ES37" s="173">
        <v>3894</v>
      </c>
      <c r="ET37" s="173">
        <v>196</v>
      </c>
      <c r="EU37" s="173">
        <v>0</v>
      </c>
      <c r="EV37" s="173">
        <v>0</v>
      </c>
      <c r="EW37" s="173">
        <v>0</v>
      </c>
      <c r="EX37" s="173">
        <v>0</v>
      </c>
      <c r="EY37" s="173">
        <v>57</v>
      </c>
      <c r="EZ37" s="173">
        <v>0</v>
      </c>
      <c r="FA37" s="173">
        <v>167</v>
      </c>
      <c r="FB37" s="173">
        <v>2963</v>
      </c>
      <c r="FC37" s="173">
        <v>62</v>
      </c>
      <c r="FD37" s="173">
        <v>0</v>
      </c>
      <c r="FE37" s="173">
        <v>3</v>
      </c>
      <c r="FF37" s="173">
        <v>683</v>
      </c>
      <c r="FG37" s="173">
        <v>0</v>
      </c>
      <c r="FH37" s="173">
        <v>0</v>
      </c>
      <c r="FI37" s="173">
        <v>0</v>
      </c>
      <c r="FJ37" s="173">
        <v>160</v>
      </c>
      <c r="FK37" s="173">
        <v>41998</v>
      </c>
    </row>
    <row r="38" spans="1:210" x14ac:dyDescent="0.35">
      <c r="A38" s="466" t="s">
        <v>424</v>
      </c>
      <c r="B38" s="170">
        <f t="shared" si="12"/>
        <v>169446</v>
      </c>
      <c r="C38" s="170">
        <f t="shared" si="12"/>
        <v>4274</v>
      </c>
      <c r="D38" s="170">
        <f t="shared" si="12"/>
        <v>1066</v>
      </c>
      <c r="E38" s="170">
        <f t="shared" si="12"/>
        <v>273</v>
      </c>
      <c r="F38" s="170">
        <f t="shared" si="12"/>
        <v>498</v>
      </c>
      <c r="G38" s="170">
        <f t="shared" si="12"/>
        <v>2135</v>
      </c>
      <c r="H38" s="170">
        <f t="shared" si="12"/>
        <v>86529</v>
      </c>
      <c r="I38" s="170">
        <f t="shared" si="12"/>
        <v>9128</v>
      </c>
      <c r="J38" s="170">
        <f t="shared" si="12"/>
        <v>426</v>
      </c>
      <c r="K38" s="170">
        <f t="shared" si="12"/>
        <v>21461</v>
      </c>
      <c r="L38" s="170">
        <f t="shared" si="12"/>
        <v>4706</v>
      </c>
      <c r="M38" s="170">
        <f t="shared" si="12"/>
        <v>2963</v>
      </c>
      <c r="N38" s="170">
        <f t="shared" si="12"/>
        <v>34</v>
      </c>
      <c r="O38" s="170">
        <f t="shared" si="12"/>
        <v>4071</v>
      </c>
      <c r="P38" s="170">
        <f t="shared" si="12"/>
        <v>3584</v>
      </c>
      <c r="Q38" s="170">
        <f t="shared" si="12"/>
        <v>352</v>
      </c>
      <c r="R38" s="170">
        <f t="shared" si="13"/>
        <v>1329</v>
      </c>
      <c r="S38" s="170">
        <f t="shared" si="13"/>
        <v>22072</v>
      </c>
      <c r="T38" s="170">
        <f t="shared" si="13"/>
        <v>130</v>
      </c>
      <c r="U38" s="170">
        <f t="shared" si="13"/>
        <v>8689</v>
      </c>
      <c r="V38" s="170">
        <f t="shared" si="13"/>
        <v>299</v>
      </c>
      <c r="W38" s="170">
        <f t="shared" si="13"/>
        <v>12</v>
      </c>
      <c r="X38" s="170">
        <f t="shared" si="13"/>
        <v>2358</v>
      </c>
      <c r="Y38" s="170">
        <f t="shared" si="13"/>
        <v>278</v>
      </c>
      <c r="Z38" s="170">
        <f t="shared" si="13"/>
        <v>6100</v>
      </c>
      <c r="AA38" s="170">
        <f t="shared" si="13"/>
        <v>439</v>
      </c>
      <c r="AB38" s="170">
        <f t="shared" si="13"/>
        <v>156</v>
      </c>
      <c r="AC38" s="170">
        <f t="shared" si="13"/>
        <v>132</v>
      </c>
      <c r="AD38" s="170">
        <f t="shared" si="13"/>
        <v>753</v>
      </c>
      <c r="AE38" s="170">
        <f t="shared" si="13"/>
        <v>25320</v>
      </c>
      <c r="AF38" s="170">
        <f t="shared" si="13"/>
        <v>658</v>
      </c>
      <c r="AG38" s="170">
        <f t="shared" si="13"/>
        <v>529</v>
      </c>
      <c r="AH38" s="170">
        <f t="shared" si="14"/>
        <v>179</v>
      </c>
      <c r="AI38" s="170">
        <f t="shared" si="14"/>
        <v>354</v>
      </c>
      <c r="AJ38" s="170">
        <f t="shared" si="14"/>
        <v>1378</v>
      </c>
      <c r="AK38" s="170">
        <f t="shared" si="14"/>
        <v>38945</v>
      </c>
      <c r="AL38" s="170">
        <f t="shared" si="14"/>
        <v>5565</v>
      </c>
      <c r="AM38" s="170">
        <f t="shared" si="14"/>
        <v>4</v>
      </c>
      <c r="AN38" s="170">
        <f t="shared" si="14"/>
        <v>51</v>
      </c>
      <c r="AO38" s="170">
        <f t="shared" si="14"/>
        <v>11395</v>
      </c>
      <c r="AP38" s="170">
        <f t="shared" si="14"/>
        <v>15210</v>
      </c>
      <c r="AQ38" s="170">
        <f t="shared" si="14"/>
        <v>3676</v>
      </c>
      <c r="AR38" s="170">
        <f t="shared" si="14"/>
        <v>3</v>
      </c>
      <c r="AS38" s="170">
        <f t="shared" si="14"/>
        <v>631679</v>
      </c>
      <c r="AT38" s="170">
        <f t="shared" si="14"/>
        <v>11520</v>
      </c>
      <c r="AU38" s="170">
        <f t="shared" si="14"/>
        <v>5742</v>
      </c>
      <c r="AV38" s="170">
        <f t="shared" si="14"/>
        <v>6125</v>
      </c>
      <c r="AW38" s="170">
        <f t="shared" si="14"/>
        <v>1085</v>
      </c>
      <c r="AX38" s="170">
        <f t="shared" si="15"/>
        <v>10439</v>
      </c>
      <c r="AY38" s="170">
        <f t="shared" si="15"/>
        <v>3202</v>
      </c>
      <c r="AZ38" s="170">
        <f t="shared" si="15"/>
        <v>14999</v>
      </c>
      <c r="BA38" s="170">
        <f t="shared" si="15"/>
        <v>11543</v>
      </c>
      <c r="BB38" s="170">
        <f t="shared" si="15"/>
        <v>527928</v>
      </c>
      <c r="BC38" s="170">
        <f t="shared" si="15"/>
        <v>1472831</v>
      </c>
      <c r="BD38" s="157"/>
      <c r="BE38" s="158" t="s">
        <v>424</v>
      </c>
      <c r="BF38" s="171">
        <v>96505</v>
      </c>
      <c r="BG38" s="171">
        <v>3681</v>
      </c>
      <c r="BH38" s="171">
        <v>920</v>
      </c>
      <c r="BI38" s="171">
        <v>126</v>
      </c>
      <c r="BJ38" s="171">
        <v>433</v>
      </c>
      <c r="BK38" s="171">
        <v>2049</v>
      </c>
      <c r="BL38" s="171">
        <v>58376</v>
      </c>
      <c r="BM38" s="171">
        <v>7259</v>
      </c>
      <c r="BN38" s="171">
        <v>210</v>
      </c>
      <c r="BO38" s="171">
        <v>8648</v>
      </c>
      <c r="BP38" s="171">
        <v>1763</v>
      </c>
      <c r="BQ38" s="171">
        <v>1706</v>
      </c>
      <c r="BR38" s="171">
        <v>30</v>
      </c>
      <c r="BS38" s="171">
        <v>2265</v>
      </c>
      <c r="BT38" s="171">
        <v>2104</v>
      </c>
      <c r="BU38" s="171">
        <v>156</v>
      </c>
      <c r="BV38" s="171">
        <v>559</v>
      </c>
      <c r="BW38" s="171">
        <v>3600</v>
      </c>
      <c r="BX38" s="171">
        <v>69</v>
      </c>
      <c r="BY38" s="171">
        <v>6232</v>
      </c>
      <c r="BZ38" s="171">
        <v>299</v>
      </c>
      <c r="CA38" s="171">
        <v>12</v>
      </c>
      <c r="CB38" s="171">
        <v>2321</v>
      </c>
      <c r="CC38" s="171">
        <v>278</v>
      </c>
      <c r="CD38" s="171">
        <v>715</v>
      </c>
      <c r="CE38" s="171">
        <v>365</v>
      </c>
      <c r="CF38" s="171">
        <v>153</v>
      </c>
      <c r="CG38" s="171">
        <v>16</v>
      </c>
      <c r="CH38" s="171">
        <v>753</v>
      </c>
      <c r="CI38" s="171">
        <v>25163</v>
      </c>
      <c r="CJ38" s="171">
        <v>658</v>
      </c>
      <c r="CK38" s="171">
        <v>529</v>
      </c>
      <c r="CL38" s="171">
        <v>178</v>
      </c>
      <c r="CM38" s="171">
        <v>354</v>
      </c>
      <c r="CN38" s="171">
        <v>1378</v>
      </c>
      <c r="CO38" s="171">
        <v>33172</v>
      </c>
      <c r="CP38" s="171">
        <v>5562</v>
      </c>
      <c r="CQ38" s="171">
        <v>4</v>
      </c>
      <c r="CR38" s="171">
        <v>51</v>
      </c>
      <c r="CS38" s="171">
        <v>11395</v>
      </c>
      <c r="CT38" s="171">
        <v>15210</v>
      </c>
      <c r="CU38" s="171">
        <v>3568</v>
      </c>
      <c r="CV38" s="171">
        <v>3</v>
      </c>
      <c r="CW38" s="171">
        <v>580901</v>
      </c>
      <c r="CX38" s="171">
        <v>3504</v>
      </c>
      <c r="CY38" s="171">
        <v>5741</v>
      </c>
      <c r="CZ38" s="171">
        <v>5294</v>
      </c>
      <c r="DA38" s="171">
        <v>134</v>
      </c>
      <c r="DB38" s="171">
        <v>7787</v>
      </c>
      <c r="DC38" s="171">
        <v>3064</v>
      </c>
      <c r="DD38" s="171">
        <v>14999</v>
      </c>
      <c r="DE38" s="171">
        <v>11540</v>
      </c>
      <c r="DF38" s="171">
        <v>527680</v>
      </c>
      <c r="DG38" s="171">
        <v>1329795</v>
      </c>
      <c r="DH38" s="171"/>
      <c r="DI38" s="172" t="s">
        <v>424</v>
      </c>
      <c r="DJ38" s="173">
        <v>72941</v>
      </c>
      <c r="DK38" s="173">
        <v>593</v>
      </c>
      <c r="DL38" s="173">
        <v>146</v>
      </c>
      <c r="DM38" s="173">
        <v>147</v>
      </c>
      <c r="DN38" s="173">
        <v>65</v>
      </c>
      <c r="DO38" s="173">
        <v>86</v>
      </c>
      <c r="DP38" s="173">
        <v>28153</v>
      </c>
      <c r="DQ38" s="173">
        <v>1869</v>
      </c>
      <c r="DR38" s="173">
        <v>216</v>
      </c>
      <c r="DS38" s="173">
        <v>12813</v>
      </c>
      <c r="DT38" s="173">
        <v>2943</v>
      </c>
      <c r="DU38" s="173">
        <v>1257</v>
      </c>
      <c r="DV38" s="173">
        <v>4</v>
      </c>
      <c r="DW38" s="173">
        <v>1806</v>
      </c>
      <c r="DX38" s="173">
        <v>1480</v>
      </c>
      <c r="DY38" s="173">
        <v>196</v>
      </c>
      <c r="DZ38" s="173">
        <v>770</v>
      </c>
      <c r="EA38" s="173">
        <v>18472</v>
      </c>
      <c r="EB38" s="173">
        <v>61</v>
      </c>
      <c r="EC38" s="173">
        <v>2457</v>
      </c>
      <c r="ED38" s="173">
        <v>0</v>
      </c>
      <c r="EE38" s="173">
        <v>0</v>
      </c>
      <c r="EF38" s="173">
        <v>37</v>
      </c>
      <c r="EG38" s="173">
        <v>0</v>
      </c>
      <c r="EH38" s="173">
        <v>5385</v>
      </c>
      <c r="EI38" s="173">
        <v>74</v>
      </c>
      <c r="EJ38" s="173">
        <v>3</v>
      </c>
      <c r="EK38" s="173">
        <v>116</v>
      </c>
      <c r="EL38" s="173">
        <v>0</v>
      </c>
      <c r="EM38" s="173">
        <v>157</v>
      </c>
      <c r="EN38" s="173">
        <v>0</v>
      </c>
      <c r="EO38" s="173">
        <v>0</v>
      </c>
      <c r="EP38" s="173">
        <v>1</v>
      </c>
      <c r="EQ38" s="173">
        <v>0</v>
      </c>
      <c r="ER38" s="173">
        <v>0</v>
      </c>
      <c r="ES38" s="173">
        <v>5773</v>
      </c>
      <c r="ET38" s="173">
        <v>3</v>
      </c>
      <c r="EU38" s="173">
        <v>0</v>
      </c>
      <c r="EV38" s="173">
        <v>0</v>
      </c>
      <c r="EW38" s="173">
        <v>0</v>
      </c>
      <c r="EX38" s="173">
        <v>0</v>
      </c>
      <c r="EY38" s="173">
        <v>108</v>
      </c>
      <c r="EZ38" s="173">
        <v>0</v>
      </c>
      <c r="FA38" s="173">
        <v>50778</v>
      </c>
      <c r="FB38" s="173">
        <v>8016</v>
      </c>
      <c r="FC38" s="173">
        <v>1</v>
      </c>
      <c r="FD38" s="173">
        <v>831</v>
      </c>
      <c r="FE38" s="173">
        <v>951</v>
      </c>
      <c r="FF38" s="173">
        <v>2652</v>
      </c>
      <c r="FG38" s="173">
        <v>138</v>
      </c>
      <c r="FH38" s="173">
        <v>0</v>
      </c>
      <c r="FI38" s="173">
        <v>3</v>
      </c>
      <c r="FJ38" s="173">
        <v>248</v>
      </c>
      <c r="FK38" s="173">
        <v>143036</v>
      </c>
    </row>
    <row r="39" spans="1:210" x14ac:dyDescent="0.35">
      <c r="A39" s="466" t="s">
        <v>425</v>
      </c>
      <c r="B39" s="170">
        <f t="shared" si="12"/>
        <v>26463</v>
      </c>
      <c r="C39" s="170">
        <f t="shared" si="12"/>
        <v>293</v>
      </c>
      <c r="D39" s="170">
        <f t="shared" si="12"/>
        <v>251</v>
      </c>
      <c r="E39" s="170">
        <f t="shared" si="12"/>
        <v>6</v>
      </c>
      <c r="F39" s="170">
        <f t="shared" si="12"/>
        <v>3</v>
      </c>
      <c r="G39" s="170">
        <f t="shared" si="12"/>
        <v>5</v>
      </c>
      <c r="H39" s="170">
        <f t="shared" si="12"/>
        <v>723</v>
      </c>
      <c r="I39" s="170">
        <f t="shared" si="12"/>
        <v>144</v>
      </c>
      <c r="J39" s="170">
        <f t="shared" si="12"/>
        <v>19</v>
      </c>
      <c r="K39" s="170">
        <f t="shared" si="12"/>
        <v>129</v>
      </c>
      <c r="L39" s="170">
        <f t="shared" si="12"/>
        <v>42</v>
      </c>
      <c r="M39" s="170">
        <f t="shared" si="12"/>
        <v>18</v>
      </c>
      <c r="N39" s="170">
        <f t="shared" si="12"/>
        <v>7</v>
      </c>
      <c r="O39" s="170">
        <f t="shared" si="12"/>
        <v>2</v>
      </c>
      <c r="P39" s="170">
        <f t="shared" si="12"/>
        <v>258</v>
      </c>
      <c r="Q39" s="170">
        <f t="shared" si="12"/>
        <v>31</v>
      </c>
      <c r="R39" s="170">
        <f t="shared" si="13"/>
        <v>2</v>
      </c>
      <c r="S39" s="170">
        <f t="shared" si="13"/>
        <v>24259</v>
      </c>
      <c r="T39" s="170">
        <f t="shared" si="13"/>
        <v>11</v>
      </c>
      <c r="U39" s="170">
        <f t="shared" si="13"/>
        <v>553</v>
      </c>
      <c r="V39" s="170">
        <f t="shared" si="13"/>
        <v>214</v>
      </c>
      <c r="W39" s="170">
        <f t="shared" si="13"/>
        <v>22</v>
      </c>
      <c r="X39" s="170">
        <f t="shared" si="13"/>
        <v>1925</v>
      </c>
      <c r="Y39" s="170">
        <f t="shared" si="13"/>
        <v>321</v>
      </c>
      <c r="Z39" s="170">
        <f t="shared" si="13"/>
        <v>1125</v>
      </c>
      <c r="AA39" s="170">
        <f t="shared" si="13"/>
        <v>90</v>
      </c>
      <c r="AB39" s="170">
        <f t="shared" si="13"/>
        <v>19</v>
      </c>
      <c r="AC39" s="170">
        <f t="shared" si="13"/>
        <v>17</v>
      </c>
      <c r="AD39" s="170">
        <f t="shared" si="13"/>
        <v>202</v>
      </c>
      <c r="AE39" s="170">
        <f t="shared" si="13"/>
        <v>5610</v>
      </c>
      <c r="AF39" s="170">
        <f t="shared" si="13"/>
        <v>165</v>
      </c>
      <c r="AG39" s="170">
        <f t="shared" si="13"/>
        <v>62</v>
      </c>
      <c r="AH39" s="170">
        <f t="shared" si="14"/>
        <v>48</v>
      </c>
      <c r="AI39" s="170">
        <f t="shared" si="14"/>
        <v>28</v>
      </c>
      <c r="AJ39" s="170">
        <f t="shared" si="14"/>
        <v>236</v>
      </c>
      <c r="AK39" s="170">
        <f t="shared" si="14"/>
        <v>10084</v>
      </c>
      <c r="AL39" s="170">
        <f t="shared" si="14"/>
        <v>997</v>
      </c>
      <c r="AM39" s="170">
        <f t="shared" si="14"/>
        <v>6</v>
      </c>
      <c r="AN39" s="170">
        <f t="shared" si="14"/>
        <v>13</v>
      </c>
      <c r="AO39" s="170">
        <f t="shared" si="14"/>
        <v>3676</v>
      </c>
      <c r="AP39" s="170">
        <f t="shared" si="14"/>
        <v>696</v>
      </c>
      <c r="AQ39" s="170">
        <f t="shared" si="14"/>
        <v>669</v>
      </c>
      <c r="AR39" s="170">
        <f t="shared" si="14"/>
        <v>-1</v>
      </c>
      <c r="AS39" s="170">
        <f t="shared" si="14"/>
        <v>3191762</v>
      </c>
      <c r="AT39" s="170">
        <f t="shared" si="14"/>
        <v>83470</v>
      </c>
      <c r="AU39" s="170">
        <f t="shared" si="14"/>
        <v>427</v>
      </c>
      <c r="AV39" s="170">
        <f t="shared" si="14"/>
        <v>229</v>
      </c>
      <c r="AW39" s="170">
        <f t="shared" si="14"/>
        <v>26</v>
      </c>
      <c r="AX39" s="170">
        <f t="shared" si="15"/>
        <v>722</v>
      </c>
      <c r="AY39" s="170">
        <f t="shared" si="15"/>
        <v>3</v>
      </c>
      <c r="AZ39" s="170">
        <f t="shared" si="15"/>
        <v>272</v>
      </c>
      <c r="BA39" s="170">
        <f t="shared" si="15"/>
        <v>4279</v>
      </c>
      <c r="BB39" s="170">
        <f t="shared" si="15"/>
        <v>63551</v>
      </c>
      <c r="BC39" s="170">
        <f t="shared" si="15"/>
        <v>3387637</v>
      </c>
      <c r="BD39" s="157"/>
      <c r="BE39" s="158" t="s">
        <v>425</v>
      </c>
      <c r="BF39" s="171">
        <v>3169</v>
      </c>
      <c r="BG39" s="171">
        <v>284</v>
      </c>
      <c r="BH39" s="171">
        <v>251</v>
      </c>
      <c r="BI39" s="171">
        <v>6</v>
      </c>
      <c r="BJ39" s="171">
        <v>3</v>
      </c>
      <c r="BK39" s="171">
        <v>5</v>
      </c>
      <c r="BL39" s="171">
        <v>723</v>
      </c>
      <c r="BM39" s="171">
        <v>144</v>
      </c>
      <c r="BN39" s="171">
        <v>2</v>
      </c>
      <c r="BO39" s="171">
        <v>11</v>
      </c>
      <c r="BP39" s="171">
        <v>30</v>
      </c>
      <c r="BQ39" s="171">
        <v>18</v>
      </c>
      <c r="BR39" s="171">
        <v>7</v>
      </c>
      <c r="BS39" s="171">
        <v>2</v>
      </c>
      <c r="BT39" s="171">
        <v>258</v>
      </c>
      <c r="BU39" s="171">
        <v>31</v>
      </c>
      <c r="BV39" s="171">
        <v>2</v>
      </c>
      <c r="BW39" s="171">
        <v>1112</v>
      </c>
      <c r="BX39" s="171">
        <v>11</v>
      </c>
      <c r="BY39" s="171">
        <v>553</v>
      </c>
      <c r="BZ39" s="171">
        <v>214</v>
      </c>
      <c r="CA39" s="171">
        <v>22</v>
      </c>
      <c r="CB39" s="171">
        <v>1925</v>
      </c>
      <c r="CC39" s="171">
        <v>321</v>
      </c>
      <c r="CD39" s="171">
        <v>159</v>
      </c>
      <c r="CE39" s="171">
        <v>90</v>
      </c>
      <c r="CF39" s="171">
        <v>19</v>
      </c>
      <c r="CG39" s="171">
        <v>17</v>
      </c>
      <c r="CH39" s="171">
        <v>202</v>
      </c>
      <c r="CI39" s="171">
        <v>5610</v>
      </c>
      <c r="CJ39" s="171">
        <v>165</v>
      </c>
      <c r="CK39" s="171">
        <v>62</v>
      </c>
      <c r="CL39" s="171">
        <v>48</v>
      </c>
      <c r="CM39" s="171">
        <v>28</v>
      </c>
      <c r="CN39" s="171">
        <v>236</v>
      </c>
      <c r="CO39" s="171">
        <v>9118</v>
      </c>
      <c r="CP39" s="171">
        <v>997</v>
      </c>
      <c r="CQ39" s="171">
        <v>6</v>
      </c>
      <c r="CR39" s="171">
        <v>13</v>
      </c>
      <c r="CS39" s="171">
        <v>3676</v>
      </c>
      <c r="CT39" s="171">
        <v>696</v>
      </c>
      <c r="CU39" s="171">
        <v>669</v>
      </c>
      <c r="CV39" s="171">
        <v>-1</v>
      </c>
      <c r="CW39" s="171">
        <v>2750489</v>
      </c>
      <c r="CX39" s="171">
        <v>41477</v>
      </c>
      <c r="CY39" s="171">
        <v>427</v>
      </c>
      <c r="CZ39" s="171">
        <v>229</v>
      </c>
      <c r="DA39" s="171">
        <v>11</v>
      </c>
      <c r="DB39" s="171">
        <v>722</v>
      </c>
      <c r="DC39" s="171">
        <v>3</v>
      </c>
      <c r="DD39" s="171">
        <v>272</v>
      </c>
      <c r="DE39" s="171">
        <v>4268</v>
      </c>
      <c r="DF39" s="171">
        <v>63551</v>
      </c>
      <c r="DG39" s="171">
        <v>2880076</v>
      </c>
      <c r="DH39" s="171"/>
      <c r="DI39" s="172" t="s">
        <v>425</v>
      </c>
      <c r="DJ39" s="173">
        <v>23294</v>
      </c>
      <c r="DK39" s="173">
        <v>9</v>
      </c>
      <c r="DL39" s="173">
        <v>0</v>
      </c>
      <c r="DM39" s="173">
        <v>0</v>
      </c>
      <c r="DN39" s="173">
        <v>0</v>
      </c>
      <c r="DO39" s="173">
        <v>0</v>
      </c>
      <c r="DP39" s="173">
        <v>0</v>
      </c>
      <c r="DQ39" s="173">
        <v>0</v>
      </c>
      <c r="DR39" s="173">
        <v>17</v>
      </c>
      <c r="DS39" s="173">
        <v>118</v>
      </c>
      <c r="DT39" s="173">
        <v>12</v>
      </c>
      <c r="DU39" s="173">
        <v>0</v>
      </c>
      <c r="DV39" s="173">
        <v>0</v>
      </c>
      <c r="DW39" s="173">
        <v>0</v>
      </c>
      <c r="DX39" s="173">
        <v>0</v>
      </c>
      <c r="DY39" s="173">
        <v>0</v>
      </c>
      <c r="DZ39" s="173">
        <v>0</v>
      </c>
      <c r="EA39" s="173">
        <v>23147</v>
      </c>
      <c r="EB39" s="173">
        <v>0</v>
      </c>
      <c r="EC39" s="173">
        <v>0</v>
      </c>
      <c r="ED39" s="173">
        <v>0</v>
      </c>
      <c r="EE39" s="173">
        <v>0</v>
      </c>
      <c r="EF39" s="173">
        <v>0</v>
      </c>
      <c r="EG39" s="173">
        <v>0</v>
      </c>
      <c r="EH39" s="173">
        <v>966</v>
      </c>
      <c r="EI39" s="173">
        <v>0</v>
      </c>
      <c r="EJ39" s="173">
        <v>0</v>
      </c>
      <c r="EK39" s="173">
        <v>0</v>
      </c>
      <c r="EL39" s="173">
        <v>0</v>
      </c>
      <c r="EM39" s="173">
        <v>0</v>
      </c>
      <c r="EN39" s="173">
        <v>0</v>
      </c>
      <c r="EO39" s="173">
        <v>0</v>
      </c>
      <c r="EP39" s="173">
        <v>0</v>
      </c>
      <c r="EQ39" s="173">
        <v>0</v>
      </c>
      <c r="ER39" s="173">
        <v>0</v>
      </c>
      <c r="ES39" s="173">
        <v>966</v>
      </c>
      <c r="ET39" s="173">
        <v>0</v>
      </c>
      <c r="EU39" s="173">
        <v>0</v>
      </c>
      <c r="EV39" s="173">
        <v>0</v>
      </c>
      <c r="EW39" s="173">
        <v>0</v>
      </c>
      <c r="EX39" s="173">
        <v>0</v>
      </c>
      <c r="EY39" s="173">
        <v>0</v>
      </c>
      <c r="EZ39" s="173">
        <v>0</v>
      </c>
      <c r="FA39" s="173">
        <v>441273</v>
      </c>
      <c r="FB39" s="173">
        <v>41993</v>
      </c>
      <c r="FC39" s="173">
        <v>0</v>
      </c>
      <c r="FD39" s="173">
        <v>0</v>
      </c>
      <c r="FE39" s="173">
        <v>15</v>
      </c>
      <c r="FF39" s="173">
        <v>0</v>
      </c>
      <c r="FG39" s="173">
        <v>0</v>
      </c>
      <c r="FH39" s="173">
        <v>0</v>
      </c>
      <c r="FI39" s="173">
        <v>11</v>
      </c>
      <c r="FJ39" s="173">
        <v>0</v>
      </c>
      <c r="FK39" s="173">
        <v>507561</v>
      </c>
    </row>
    <row r="40" spans="1:210" x14ac:dyDescent="0.35">
      <c r="A40" s="466" t="s">
        <v>426</v>
      </c>
      <c r="B40" s="170">
        <f t="shared" si="12"/>
        <v>69972</v>
      </c>
      <c r="C40" s="170">
        <f t="shared" si="12"/>
        <v>6178</v>
      </c>
      <c r="D40" s="170">
        <f t="shared" si="12"/>
        <v>7450</v>
      </c>
      <c r="E40" s="170">
        <f t="shared" si="12"/>
        <v>477</v>
      </c>
      <c r="F40" s="170">
        <f t="shared" si="12"/>
        <v>1023</v>
      </c>
      <c r="G40" s="170">
        <f t="shared" si="12"/>
        <v>310</v>
      </c>
      <c r="H40" s="170">
        <f t="shared" si="12"/>
        <v>1993</v>
      </c>
      <c r="I40" s="170">
        <f t="shared" si="12"/>
        <v>1456</v>
      </c>
      <c r="J40" s="170">
        <f t="shared" si="12"/>
        <v>251</v>
      </c>
      <c r="K40" s="170">
        <f t="shared" si="12"/>
        <v>3296</v>
      </c>
      <c r="L40" s="170">
        <f t="shared" si="12"/>
        <v>3916</v>
      </c>
      <c r="M40" s="170">
        <f t="shared" si="12"/>
        <v>2116</v>
      </c>
      <c r="N40" s="170">
        <f t="shared" si="12"/>
        <v>520</v>
      </c>
      <c r="O40" s="170">
        <f t="shared" si="12"/>
        <v>1196</v>
      </c>
      <c r="P40" s="170">
        <f t="shared" si="12"/>
        <v>9443</v>
      </c>
      <c r="Q40" s="170">
        <f t="shared" si="12"/>
        <v>1010</v>
      </c>
      <c r="R40" s="170">
        <f t="shared" si="13"/>
        <v>1723</v>
      </c>
      <c r="S40" s="170">
        <f t="shared" si="13"/>
        <v>28984</v>
      </c>
      <c r="T40" s="170">
        <f t="shared" si="13"/>
        <v>868</v>
      </c>
      <c r="U40" s="170">
        <f t="shared" si="13"/>
        <v>3940</v>
      </c>
      <c r="V40" s="170">
        <f t="shared" si="13"/>
        <v>855</v>
      </c>
      <c r="W40" s="170">
        <f t="shared" si="13"/>
        <v>226</v>
      </c>
      <c r="X40" s="170">
        <f t="shared" si="13"/>
        <v>5559</v>
      </c>
      <c r="Y40" s="170">
        <f t="shared" si="13"/>
        <v>2902</v>
      </c>
      <c r="Z40" s="170">
        <f t="shared" si="13"/>
        <v>8118</v>
      </c>
      <c r="AA40" s="170">
        <f t="shared" si="13"/>
        <v>511</v>
      </c>
      <c r="AB40" s="170">
        <f t="shared" si="13"/>
        <v>117</v>
      </c>
      <c r="AC40" s="170">
        <f t="shared" si="13"/>
        <v>152</v>
      </c>
      <c r="AD40" s="170">
        <f t="shared" si="13"/>
        <v>4882</v>
      </c>
      <c r="AE40" s="170">
        <f t="shared" si="13"/>
        <v>3453</v>
      </c>
      <c r="AF40" s="170">
        <f t="shared" si="13"/>
        <v>872</v>
      </c>
      <c r="AG40" s="170">
        <f t="shared" si="13"/>
        <v>1033</v>
      </c>
      <c r="AH40" s="170">
        <f t="shared" si="14"/>
        <v>136</v>
      </c>
      <c r="AI40" s="170">
        <f t="shared" si="14"/>
        <v>404</v>
      </c>
      <c r="AJ40" s="170">
        <f t="shared" si="14"/>
        <v>773</v>
      </c>
      <c r="AK40" s="170">
        <f t="shared" si="14"/>
        <v>29993</v>
      </c>
      <c r="AL40" s="170">
        <f t="shared" si="14"/>
        <v>5072</v>
      </c>
      <c r="AM40" s="170">
        <f t="shared" si="14"/>
        <v>489</v>
      </c>
      <c r="AN40" s="170">
        <f t="shared" si="14"/>
        <v>1742</v>
      </c>
      <c r="AO40" s="170">
        <f t="shared" si="14"/>
        <v>6867</v>
      </c>
      <c r="AP40" s="170">
        <f t="shared" si="14"/>
        <v>1542</v>
      </c>
      <c r="AQ40" s="170">
        <f t="shared" si="14"/>
        <v>2813</v>
      </c>
      <c r="AR40" s="170">
        <f t="shared" si="14"/>
        <v>512</v>
      </c>
      <c r="AS40" s="170">
        <f t="shared" si="14"/>
        <v>56909</v>
      </c>
      <c r="AT40" s="170">
        <f t="shared" si="14"/>
        <v>56255</v>
      </c>
      <c r="AU40" s="170">
        <f t="shared" si="14"/>
        <v>3555</v>
      </c>
      <c r="AV40" s="170">
        <f t="shared" si="14"/>
        <v>4632</v>
      </c>
      <c r="AW40" s="170">
        <f t="shared" si="14"/>
        <v>1815</v>
      </c>
      <c r="AX40" s="170">
        <f t="shared" si="15"/>
        <v>75140</v>
      </c>
      <c r="AY40" s="170">
        <f t="shared" si="15"/>
        <v>4958</v>
      </c>
      <c r="AZ40" s="170">
        <f t="shared" si="15"/>
        <v>93</v>
      </c>
      <c r="BA40" s="170">
        <f t="shared" si="15"/>
        <v>13177</v>
      </c>
      <c r="BB40" s="170">
        <f t="shared" si="15"/>
        <v>464992</v>
      </c>
      <c r="BC40" s="170">
        <f t="shared" si="15"/>
        <v>806706</v>
      </c>
      <c r="BD40" s="157"/>
      <c r="BE40" s="158" t="s">
        <v>426</v>
      </c>
      <c r="BF40" s="171">
        <v>34067</v>
      </c>
      <c r="BG40" s="171">
        <v>5369</v>
      </c>
      <c r="BH40" s="171">
        <v>6303</v>
      </c>
      <c r="BI40" s="171">
        <v>432</v>
      </c>
      <c r="BJ40" s="171">
        <v>957</v>
      </c>
      <c r="BK40" s="171">
        <v>306</v>
      </c>
      <c r="BL40" s="171">
        <v>1591</v>
      </c>
      <c r="BM40" s="171">
        <v>1371</v>
      </c>
      <c r="BN40" s="171">
        <v>22</v>
      </c>
      <c r="BO40" s="171">
        <v>2405</v>
      </c>
      <c r="BP40" s="171">
        <v>2752</v>
      </c>
      <c r="BQ40" s="171">
        <v>1839</v>
      </c>
      <c r="BR40" s="171">
        <v>466</v>
      </c>
      <c r="BS40" s="171">
        <v>208</v>
      </c>
      <c r="BT40" s="171">
        <v>7274</v>
      </c>
      <c r="BU40" s="171">
        <v>566</v>
      </c>
      <c r="BV40" s="171">
        <v>979</v>
      </c>
      <c r="BW40" s="171">
        <v>2754</v>
      </c>
      <c r="BX40" s="171">
        <v>509</v>
      </c>
      <c r="BY40" s="171">
        <v>3333</v>
      </c>
      <c r="BZ40" s="171">
        <v>855</v>
      </c>
      <c r="CA40" s="171">
        <v>226</v>
      </c>
      <c r="CB40" s="171">
        <v>5463</v>
      </c>
      <c r="CC40" s="171">
        <v>2342</v>
      </c>
      <c r="CD40" s="171">
        <v>859</v>
      </c>
      <c r="CE40" s="171">
        <v>508</v>
      </c>
      <c r="CF40" s="171">
        <v>115</v>
      </c>
      <c r="CG40" s="171">
        <v>146</v>
      </c>
      <c r="CH40" s="171">
        <v>4882</v>
      </c>
      <c r="CI40" s="171">
        <v>3345</v>
      </c>
      <c r="CJ40" s="171">
        <v>871</v>
      </c>
      <c r="CK40" s="171">
        <v>1033</v>
      </c>
      <c r="CL40" s="171">
        <v>135</v>
      </c>
      <c r="CM40" s="171">
        <v>404</v>
      </c>
      <c r="CN40" s="171">
        <v>770</v>
      </c>
      <c r="CO40" s="171">
        <v>21954</v>
      </c>
      <c r="CP40" s="171">
        <v>5062</v>
      </c>
      <c r="CQ40" s="171">
        <v>489</v>
      </c>
      <c r="CR40" s="171">
        <v>1741</v>
      </c>
      <c r="CS40" s="171">
        <v>6867</v>
      </c>
      <c r="CT40" s="171">
        <v>1542</v>
      </c>
      <c r="CU40" s="171">
        <v>2238</v>
      </c>
      <c r="CV40" s="171">
        <v>512</v>
      </c>
      <c r="CW40" s="171">
        <v>43076</v>
      </c>
      <c r="CX40" s="171">
        <v>46864</v>
      </c>
      <c r="CY40" s="171">
        <v>3501</v>
      </c>
      <c r="CZ40" s="171">
        <v>2881</v>
      </c>
      <c r="DA40" s="171">
        <v>1350</v>
      </c>
      <c r="DB40" s="171">
        <v>70169</v>
      </c>
      <c r="DC40" s="171">
        <v>4958</v>
      </c>
      <c r="DD40" s="171">
        <v>93</v>
      </c>
      <c r="DE40" s="171">
        <v>13156</v>
      </c>
      <c r="DF40" s="171">
        <v>464849</v>
      </c>
      <c r="DG40" s="171">
        <v>730738</v>
      </c>
      <c r="DH40" s="171"/>
      <c r="DI40" s="172" t="s">
        <v>426</v>
      </c>
      <c r="DJ40" s="173">
        <v>35905</v>
      </c>
      <c r="DK40" s="173">
        <v>809</v>
      </c>
      <c r="DL40" s="173">
        <v>1147</v>
      </c>
      <c r="DM40" s="173">
        <v>45</v>
      </c>
      <c r="DN40" s="173">
        <v>66</v>
      </c>
      <c r="DO40" s="173">
        <v>4</v>
      </c>
      <c r="DP40" s="173">
        <v>402</v>
      </c>
      <c r="DQ40" s="173">
        <v>85</v>
      </c>
      <c r="DR40" s="173">
        <v>229</v>
      </c>
      <c r="DS40" s="173">
        <v>891</v>
      </c>
      <c r="DT40" s="173">
        <v>1164</v>
      </c>
      <c r="DU40" s="173">
        <v>277</v>
      </c>
      <c r="DV40" s="173">
        <v>54</v>
      </c>
      <c r="DW40" s="173">
        <v>988</v>
      </c>
      <c r="DX40" s="173">
        <v>2169</v>
      </c>
      <c r="DY40" s="173">
        <v>444</v>
      </c>
      <c r="DZ40" s="173">
        <v>744</v>
      </c>
      <c r="EA40" s="173">
        <v>26230</v>
      </c>
      <c r="EB40" s="173">
        <v>359</v>
      </c>
      <c r="EC40" s="173">
        <v>607</v>
      </c>
      <c r="ED40" s="173">
        <v>0</v>
      </c>
      <c r="EE40" s="173">
        <v>0</v>
      </c>
      <c r="EF40" s="173">
        <v>96</v>
      </c>
      <c r="EG40" s="173">
        <v>560</v>
      </c>
      <c r="EH40" s="173">
        <v>7259</v>
      </c>
      <c r="EI40" s="173">
        <v>3</v>
      </c>
      <c r="EJ40" s="173">
        <v>2</v>
      </c>
      <c r="EK40" s="173">
        <v>6</v>
      </c>
      <c r="EL40" s="173">
        <v>0</v>
      </c>
      <c r="EM40" s="173">
        <v>108</v>
      </c>
      <c r="EN40" s="173">
        <v>1</v>
      </c>
      <c r="EO40" s="173">
        <v>0</v>
      </c>
      <c r="EP40" s="173">
        <v>1</v>
      </c>
      <c r="EQ40" s="173">
        <v>0</v>
      </c>
      <c r="ER40" s="173">
        <v>3</v>
      </c>
      <c r="ES40" s="173">
        <v>8039</v>
      </c>
      <c r="ET40" s="173">
        <v>10</v>
      </c>
      <c r="EU40" s="173">
        <v>0</v>
      </c>
      <c r="EV40" s="173">
        <v>1</v>
      </c>
      <c r="EW40" s="173">
        <v>0</v>
      </c>
      <c r="EX40" s="173">
        <v>0</v>
      </c>
      <c r="EY40" s="173">
        <v>575</v>
      </c>
      <c r="EZ40" s="173">
        <v>0</v>
      </c>
      <c r="FA40" s="173">
        <v>13833</v>
      </c>
      <c r="FB40" s="173">
        <v>9391</v>
      </c>
      <c r="FC40" s="173">
        <v>54</v>
      </c>
      <c r="FD40" s="173">
        <v>1751</v>
      </c>
      <c r="FE40" s="173">
        <v>465</v>
      </c>
      <c r="FF40" s="173">
        <v>4971</v>
      </c>
      <c r="FG40" s="173">
        <v>0</v>
      </c>
      <c r="FH40" s="173">
        <v>0</v>
      </c>
      <c r="FI40" s="173">
        <v>21</v>
      </c>
      <c r="FJ40" s="173">
        <v>143</v>
      </c>
      <c r="FK40" s="173">
        <v>75968</v>
      </c>
    </row>
    <row r="41" spans="1:210" x14ac:dyDescent="0.35">
      <c r="A41" s="466" t="s">
        <v>427</v>
      </c>
      <c r="B41" s="170">
        <f t="shared" si="12"/>
        <v>16446322</v>
      </c>
      <c r="C41" s="170">
        <f t="shared" si="12"/>
        <v>96239</v>
      </c>
      <c r="D41" s="170">
        <f t="shared" si="12"/>
        <v>313486</v>
      </c>
      <c r="E41" s="170">
        <f t="shared" si="12"/>
        <v>105428</v>
      </c>
      <c r="F41" s="170">
        <f t="shared" si="12"/>
        <v>113315</v>
      </c>
      <c r="G41" s="170">
        <f t="shared" si="12"/>
        <v>129120</v>
      </c>
      <c r="H41" s="170">
        <f t="shared" si="12"/>
        <v>1182139</v>
      </c>
      <c r="I41" s="170">
        <f t="shared" si="12"/>
        <v>246642</v>
      </c>
      <c r="J41" s="170">
        <f t="shared" si="12"/>
        <v>138529</v>
      </c>
      <c r="K41" s="170">
        <f t="shared" si="12"/>
        <v>499366</v>
      </c>
      <c r="L41" s="170">
        <f t="shared" si="12"/>
        <v>425791</v>
      </c>
      <c r="M41" s="170">
        <f t="shared" si="12"/>
        <v>704603</v>
      </c>
      <c r="N41" s="170">
        <f t="shared" si="12"/>
        <v>98507</v>
      </c>
      <c r="O41" s="170">
        <f t="shared" si="12"/>
        <v>70411</v>
      </c>
      <c r="P41" s="170">
        <f t="shared" si="12"/>
        <v>1137449</v>
      </c>
      <c r="Q41" s="170">
        <f t="shared" si="12"/>
        <v>326686</v>
      </c>
      <c r="R41" s="170">
        <f t="shared" si="13"/>
        <v>454085</v>
      </c>
      <c r="S41" s="170">
        <f t="shared" si="13"/>
        <v>9964935</v>
      </c>
      <c r="T41" s="170">
        <f t="shared" si="13"/>
        <v>63934</v>
      </c>
      <c r="U41" s="170">
        <f t="shared" si="13"/>
        <v>471896</v>
      </c>
      <c r="V41" s="170">
        <f t="shared" si="13"/>
        <v>274172</v>
      </c>
      <c r="W41" s="170">
        <f t="shared" si="13"/>
        <v>9392</v>
      </c>
      <c r="X41" s="170">
        <f t="shared" si="13"/>
        <v>300573</v>
      </c>
      <c r="Y41" s="170">
        <f t="shared" si="13"/>
        <v>63365</v>
      </c>
      <c r="Z41" s="170">
        <f t="shared" si="13"/>
        <v>1098569</v>
      </c>
      <c r="AA41" s="170">
        <f t="shared" si="13"/>
        <v>53920</v>
      </c>
      <c r="AB41" s="170">
        <f t="shared" si="13"/>
        <v>24425</v>
      </c>
      <c r="AC41" s="170">
        <f t="shared" si="13"/>
        <v>8203</v>
      </c>
      <c r="AD41" s="170">
        <f t="shared" si="13"/>
        <v>22621</v>
      </c>
      <c r="AE41" s="170">
        <f t="shared" si="13"/>
        <v>116020</v>
      </c>
      <c r="AF41" s="170">
        <f t="shared" si="13"/>
        <v>43351</v>
      </c>
      <c r="AG41" s="170">
        <f t="shared" si="13"/>
        <v>16188</v>
      </c>
      <c r="AH41" s="170">
        <f t="shared" si="14"/>
        <v>8324</v>
      </c>
      <c r="AI41" s="170">
        <f t="shared" si="14"/>
        <v>6195</v>
      </c>
      <c r="AJ41" s="170">
        <f t="shared" si="14"/>
        <v>11473</v>
      </c>
      <c r="AK41" s="170">
        <f t="shared" si="14"/>
        <v>2056791</v>
      </c>
      <c r="AL41" s="170">
        <f t="shared" si="14"/>
        <v>65725</v>
      </c>
      <c r="AM41" s="170">
        <f t="shared" si="14"/>
        <v>87465</v>
      </c>
      <c r="AN41" s="170">
        <f t="shared" si="14"/>
        <v>24746</v>
      </c>
      <c r="AO41" s="170">
        <f t="shared" si="14"/>
        <v>146168</v>
      </c>
      <c r="AP41" s="170">
        <f t="shared" si="14"/>
        <v>98936</v>
      </c>
      <c r="AQ41" s="170">
        <f t="shared" si="14"/>
        <v>316580</v>
      </c>
      <c r="AR41" s="170">
        <f t="shared" si="14"/>
        <v>152364</v>
      </c>
      <c r="AS41" s="170">
        <f t="shared" si="14"/>
        <v>4104303</v>
      </c>
      <c r="AT41" s="170">
        <f t="shared" si="14"/>
        <v>2799338</v>
      </c>
      <c r="AU41" s="170">
        <f t="shared" si="14"/>
        <v>84447</v>
      </c>
      <c r="AV41" s="170">
        <f t="shared" si="14"/>
        <v>897376</v>
      </c>
      <c r="AW41" s="170">
        <f t="shared" si="14"/>
        <v>152520</v>
      </c>
      <c r="AX41" s="170">
        <f t="shared" si="15"/>
        <v>1130956</v>
      </c>
      <c r="AY41" s="170">
        <f t="shared" si="15"/>
        <v>50785</v>
      </c>
      <c r="AZ41" s="170">
        <f t="shared" si="15"/>
        <v>18962</v>
      </c>
      <c r="BA41" s="170">
        <f t="shared" si="15"/>
        <v>82944</v>
      </c>
      <c r="BB41" s="170">
        <f t="shared" si="15"/>
        <v>1256561</v>
      </c>
      <c r="BC41" s="170">
        <f t="shared" si="15"/>
        <v>30069528</v>
      </c>
      <c r="BD41" s="157"/>
      <c r="BE41" s="158" t="s">
        <v>427</v>
      </c>
      <c r="BF41" s="171">
        <v>2046979</v>
      </c>
      <c r="BG41" s="171">
        <v>32841</v>
      </c>
      <c r="BH41" s="171">
        <v>66386</v>
      </c>
      <c r="BI41" s="171">
        <v>19120</v>
      </c>
      <c r="BJ41" s="171">
        <v>22821</v>
      </c>
      <c r="BK41" s="171">
        <v>74500</v>
      </c>
      <c r="BL41" s="171">
        <v>420801</v>
      </c>
      <c r="BM41" s="171">
        <v>52209</v>
      </c>
      <c r="BN41" s="171">
        <v>4529</v>
      </c>
      <c r="BO41" s="171">
        <v>65753</v>
      </c>
      <c r="BP41" s="171">
        <v>49024</v>
      </c>
      <c r="BQ41" s="171">
        <v>232879</v>
      </c>
      <c r="BR41" s="171">
        <v>40502</v>
      </c>
      <c r="BS41" s="171">
        <v>12134</v>
      </c>
      <c r="BT41" s="171">
        <v>267893</v>
      </c>
      <c r="BU41" s="171">
        <v>123321</v>
      </c>
      <c r="BV41" s="171">
        <v>127391</v>
      </c>
      <c r="BW41" s="171">
        <v>235208</v>
      </c>
      <c r="BX41" s="171">
        <v>42567</v>
      </c>
      <c r="BY41" s="171">
        <v>189941</v>
      </c>
      <c r="BZ41" s="171">
        <v>274172</v>
      </c>
      <c r="CA41" s="171">
        <v>9246</v>
      </c>
      <c r="CB41" s="171">
        <v>288874</v>
      </c>
      <c r="CC41" s="171">
        <v>29478</v>
      </c>
      <c r="CD41" s="171">
        <v>35123</v>
      </c>
      <c r="CE41" s="171">
        <v>43167</v>
      </c>
      <c r="CF41" s="171">
        <v>19760</v>
      </c>
      <c r="CG41" s="171">
        <v>2269</v>
      </c>
      <c r="CH41" s="171">
        <v>22621</v>
      </c>
      <c r="CI41" s="171">
        <v>110308</v>
      </c>
      <c r="CJ41" s="171">
        <v>38181</v>
      </c>
      <c r="CK41" s="171">
        <v>16188</v>
      </c>
      <c r="CL41" s="171">
        <v>5230</v>
      </c>
      <c r="CM41" s="171">
        <v>6195</v>
      </c>
      <c r="CN41" s="171">
        <v>10014</v>
      </c>
      <c r="CO41" s="171">
        <v>910826</v>
      </c>
      <c r="CP41" s="171">
        <v>59934</v>
      </c>
      <c r="CQ41" s="171">
        <v>87016</v>
      </c>
      <c r="CR41" s="171">
        <v>23595</v>
      </c>
      <c r="CS41" s="171">
        <v>146168</v>
      </c>
      <c r="CT41" s="171">
        <v>98936</v>
      </c>
      <c r="CU41" s="171">
        <v>260397</v>
      </c>
      <c r="CV41" s="171">
        <v>151605</v>
      </c>
      <c r="CW41" s="171">
        <v>3576745</v>
      </c>
      <c r="CX41" s="171">
        <v>1438342</v>
      </c>
      <c r="CY41" s="171">
        <v>74423</v>
      </c>
      <c r="CZ41" s="171">
        <v>603146</v>
      </c>
      <c r="DA41" s="171">
        <v>32053</v>
      </c>
      <c r="DB41" s="171">
        <v>465574</v>
      </c>
      <c r="DC41" s="171">
        <v>45429</v>
      </c>
      <c r="DD41" s="171">
        <v>18962</v>
      </c>
      <c r="DE41" s="171">
        <v>81844</v>
      </c>
      <c r="DF41" s="171">
        <v>1244742</v>
      </c>
      <c r="DG41" s="171">
        <v>11399557</v>
      </c>
      <c r="DH41" s="171"/>
      <c r="DI41" s="172" t="s">
        <v>427</v>
      </c>
      <c r="DJ41" s="173">
        <v>14399343</v>
      </c>
      <c r="DK41" s="173">
        <v>63398</v>
      </c>
      <c r="DL41" s="173">
        <v>247100</v>
      </c>
      <c r="DM41" s="173">
        <v>86308</v>
      </c>
      <c r="DN41" s="173">
        <v>90494</v>
      </c>
      <c r="DO41" s="173">
        <v>54620</v>
      </c>
      <c r="DP41" s="173">
        <v>761338</v>
      </c>
      <c r="DQ41" s="173">
        <v>194433</v>
      </c>
      <c r="DR41" s="173">
        <v>134000</v>
      </c>
      <c r="DS41" s="173">
        <v>433613</v>
      </c>
      <c r="DT41" s="173">
        <v>376767</v>
      </c>
      <c r="DU41" s="173">
        <v>471724</v>
      </c>
      <c r="DV41" s="173">
        <v>58005</v>
      </c>
      <c r="DW41" s="173">
        <v>58277</v>
      </c>
      <c r="DX41" s="173">
        <v>869556</v>
      </c>
      <c r="DY41" s="173">
        <v>203365</v>
      </c>
      <c r="DZ41" s="173">
        <v>326694</v>
      </c>
      <c r="EA41" s="173">
        <v>9729727</v>
      </c>
      <c r="EB41" s="173">
        <v>21367</v>
      </c>
      <c r="EC41" s="173">
        <v>281955</v>
      </c>
      <c r="ED41" s="173">
        <v>0</v>
      </c>
      <c r="EE41" s="173">
        <v>146</v>
      </c>
      <c r="EF41" s="173">
        <v>11699</v>
      </c>
      <c r="EG41" s="173">
        <v>33887</v>
      </c>
      <c r="EH41" s="173">
        <v>1063446</v>
      </c>
      <c r="EI41" s="173">
        <v>10753</v>
      </c>
      <c r="EJ41" s="173">
        <v>4665</v>
      </c>
      <c r="EK41" s="173">
        <v>5934</v>
      </c>
      <c r="EL41" s="173">
        <v>0</v>
      </c>
      <c r="EM41" s="173">
        <v>5712</v>
      </c>
      <c r="EN41" s="173">
        <v>5170</v>
      </c>
      <c r="EO41" s="173">
        <v>0</v>
      </c>
      <c r="EP41" s="173">
        <v>3094</v>
      </c>
      <c r="EQ41" s="173">
        <v>0</v>
      </c>
      <c r="ER41" s="173">
        <v>1459</v>
      </c>
      <c r="ES41" s="173">
        <v>1145965</v>
      </c>
      <c r="ET41" s="173">
        <v>5791</v>
      </c>
      <c r="EU41" s="173">
        <v>449</v>
      </c>
      <c r="EV41" s="173">
        <v>1151</v>
      </c>
      <c r="EW41" s="173">
        <v>0</v>
      </c>
      <c r="EX41" s="173">
        <v>0</v>
      </c>
      <c r="EY41" s="173">
        <v>56183</v>
      </c>
      <c r="EZ41" s="173">
        <v>759</v>
      </c>
      <c r="FA41" s="173">
        <v>527558</v>
      </c>
      <c r="FB41" s="173">
        <v>1360996</v>
      </c>
      <c r="FC41" s="173">
        <v>10024</v>
      </c>
      <c r="FD41" s="173">
        <v>294230</v>
      </c>
      <c r="FE41" s="173">
        <v>120467</v>
      </c>
      <c r="FF41" s="173">
        <v>665382</v>
      </c>
      <c r="FG41" s="173">
        <v>5356</v>
      </c>
      <c r="FH41" s="173">
        <v>0</v>
      </c>
      <c r="FI41" s="173">
        <v>1100</v>
      </c>
      <c r="FJ41" s="173">
        <v>11819</v>
      </c>
      <c r="FK41" s="173">
        <v>18669971</v>
      </c>
    </row>
    <row r="42" spans="1:210" x14ac:dyDescent="0.35">
      <c r="A42" s="466" t="s">
        <v>428</v>
      </c>
      <c r="B42" s="170">
        <f t="shared" si="12"/>
        <v>287831</v>
      </c>
      <c r="C42" s="170">
        <f t="shared" si="12"/>
        <v>20191</v>
      </c>
      <c r="D42" s="170">
        <f t="shared" si="12"/>
        <v>990</v>
      </c>
      <c r="E42" s="170">
        <f t="shared" si="12"/>
        <v>523</v>
      </c>
      <c r="F42" s="170">
        <f t="shared" si="12"/>
        <v>2487</v>
      </c>
      <c r="G42" s="170">
        <f t="shared" si="12"/>
        <v>1361</v>
      </c>
      <c r="H42" s="170">
        <f t="shared" si="12"/>
        <v>9356</v>
      </c>
      <c r="I42" s="170">
        <f t="shared" si="12"/>
        <v>6573</v>
      </c>
      <c r="J42" s="170">
        <f t="shared" si="12"/>
        <v>5905</v>
      </c>
      <c r="K42" s="170">
        <f t="shared" si="12"/>
        <v>2176</v>
      </c>
      <c r="L42" s="170">
        <f t="shared" si="12"/>
        <v>4540</v>
      </c>
      <c r="M42" s="170">
        <f t="shared" si="12"/>
        <v>7884</v>
      </c>
      <c r="N42" s="170">
        <f t="shared" si="12"/>
        <v>2953</v>
      </c>
      <c r="O42" s="170">
        <f t="shared" si="12"/>
        <v>418</v>
      </c>
      <c r="P42" s="170">
        <f t="shared" si="12"/>
        <v>67637</v>
      </c>
      <c r="Q42" s="170">
        <f t="shared" si="12"/>
        <v>1374</v>
      </c>
      <c r="R42" s="170">
        <f t="shared" si="13"/>
        <v>5661</v>
      </c>
      <c r="S42" s="170">
        <f t="shared" si="13"/>
        <v>159717</v>
      </c>
      <c r="T42" s="170">
        <f t="shared" si="13"/>
        <v>447</v>
      </c>
      <c r="U42" s="170">
        <f t="shared" si="13"/>
        <v>7829</v>
      </c>
      <c r="V42" s="170">
        <f t="shared" si="13"/>
        <v>2484</v>
      </c>
      <c r="W42" s="170">
        <f t="shared" si="13"/>
        <v>384</v>
      </c>
      <c r="X42" s="170">
        <f t="shared" si="13"/>
        <v>6253</v>
      </c>
      <c r="Y42" s="170">
        <f t="shared" si="13"/>
        <v>1621</v>
      </c>
      <c r="Z42" s="170">
        <f t="shared" si="13"/>
        <v>14530</v>
      </c>
      <c r="AA42" s="170">
        <f t="shared" si="13"/>
        <v>2040</v>
      </c>
      <c r="AB42" s="170">
        <f t="shared" si="13"/>
        <v>546</v>
      </c>
      <c r="AC42" s="170">
        <f t="shared" si="13"/>
        <v>448</v>
      </c>
      <c r="AD42" s="170">
        <f t="shared" si="13"/>
        <v>710</v>
      </c>
      <c r="AE42" s="170">
        <f t="shared" si="13"/>
        <v>20342</v>
      </c>
      <c r="AF42" s="170">
        <f t="shared" si="13"/>
        <v>1424</v>
      </c>
      <c r="AG42" s="170">
        <f t="shared" si="13"/>
        <v>420</v>
      </c>
      <c r="AH42" s="170">
        <f t="shared" si="14"/>
        <v>146</v>
      </c>
      <c r="AI42" s="170">
        <f t="shared" si="14"/>
        <v>206</v>
      </c>
      <c r="AJ42" s="170">
        <f t="shared" si="14"/>
        <v>939</v>
      </c>
      <c r="AK42" s="170">
        <f t="shared" si="14"/>
        <v>52493</v>
      </c>
      <c r="AL42" s="170">
        <f t="shared" si="14"/>
        <v>15665</v>
      </c>
      <c r="AM42" s="170">
        <f t="shared" si="14"/>
        <v>2940</v>
      </c>
      <c r="AN42" s="170">
        <f t="shared" si="14"/>
        <v>2076</v>
      </c>
      <c r="AO42" s="170">
        <f t="shared" si="14"/>
        <v>85917</v>
      </c>
      <c r="AP42" s="170">
        <f t="shared" si="14"/>
        <v>49260</v>
      </c>
      <c r="AQ42" s="170">
        <f t="shared" si="14"/>
        <v>16273</v>
      </c>
      <c r="AR42" s="170">
        <f t="shared" si="14"/>
        <v>20</v>
      </c>
      <c r="AS42" s="170">
        <f t="shared" si="14"/>
        <v>3330196</v>
      </c>
      <c r="AT42" s="170">
        <f t="shared" si="14"/>
        <v>2217190</v>
      </c>
      <c r="AU42" s="170">
        <f t="shared" si="14"/>
        <v>3334</v>
      </c>
      <c r="AV42" s="170">
        <f t="shared" si="14"/>
        <v>35156</v>
      </c>
      <c r="AW42" s="170">
        <f t="shared" si="14"/>
        <v>1608</v>
      </c>
      <c r="AX42" s="170">
        <f t="shared" si="15"/>
        <v>10189</v>
      </c>
      <c r="AY42" s="170">
        <f t="shared" si="15"/>
        <v>6635</v>
      </c>
      <c r="AZ42" s="170">
        <f t="shared" si="15"/>
        <v>290</v>
      </c>
      <c r="BA42" s="170">
        <f t="shared" si="15"/>
        <v>6933</v>
      </c>
      <c r="BB42" s="170">
        <f t="shared" si="15"/>
        <v>72616</v>
      </c>
      <c r="BC42" s="170">
        <f t="shared" si="15"/>
        <v>6216813</v>
      </c>
      <c r="BD42" s="157"/>
      <c r="BE42" s="158" t="s">
        <v>428</v>
      </c>
      <c r="BF42" s="171">
        <v>79395</v>
      </c>
      <c r="BG42" s="171">
        <v>19436</v>
      </c>
      <c r="BH42" s="171">
        <v>668</v>
      </c>
      <c r="BI42" s="171">
        <v>241</v>
      </c>
      <c r="BJ42" s="171">
        <v>1268</v>
      </c>
      <c r="BK42" s="171">
        <v>941</v>
      </c>
      <c r="BL42" s="171">
        <v>4157</v>
      </c>
      <c r="BM42" s="171">
        <v>1239</v>
      </c>
      <c r="BN42" s="171">
        <v>7</v>
      </c>
      <c r="BO42" s="171">
        <v>528</v>
      </c>
      <c r="BP42" s="171">
        <v>1299</v>
      </c>
      <c r="BQ42" s="171">
        <v>5442</v>
      </c>
      <c r="BR42" s="171">
        <v>2694</v>
      </c>
      <c r="BS42" s="171">
        <v>172</v>
      </c>
      <c r="BT42" s="171">
        <v>48837</v>
      </c>
      <c r="BU42" s="171">
        <v>877</v>
      </c>
      <c r="BV42" s="171">
        <v>1989</v>
      </c>
      <c r="BW42" s="171">
        <v>3300</v>
      </c>
      <c r="BX42" s="171">
        <v>444</v>
      </c>
      <c r="BY42" s="171">
        <v>5292</v>
      </c>
      <c r="BZ42" s="171">
        <v>2484</v>
      </c>
      <c r="CA42" s="171">
        <v>381</v>
      </c>
      <c r="CB42" s="171">
        <v>6168</v>
      </c>
      <c r="CC42" s="171">
        <v>1281</v>
      </c>
      <c r="CD42" s="171">
        <v>10808</v>
      </c>
      <c r="CE42" s="171">
        <v>2011</v>
      </c>
      <c r="CF42" s="171">
        <v>546</v>
      </c>
      <c r="CG42" s="171">
        <v>441</v>
      </c>
      <c r="CH42" s="171">
        <v>710</v>
      </c>
      <c r="CI42" s="171">
        <v>20312</v>
      </c>
      <c r="CJ42" s="171">
        <v>1347</v>
      </c>
      <c r="CK42" s="171">
        <v>420</v>
      </c>
      <c r="CL42" s="171">
        <v>143</v>
      </c>
      <c r="CM42" s="171">
        <v>206</v>
      </c>
      <c r="CN42" s="171">
        <v>934</v>
      </c>
      <c r="CO42" s="171">
        <v>48192</v>
      </c>
      <c r="CP42" s="171">
        <v>15622</v>
      </c>
      <c r="CQ42" s="171">
        <v>2940</v>
      </c>
      <c r="CR42" s="171">
        <v>2012</v>
      </c>
      <c r="CS42" s="171">
        <v>85917</v>
      </c>
      <c r="CT42" s="171">
        <v>49260</v>
      </c>
      <c r="CU42" s="171">
        <v>15442</v>
      </c>
      <c r="CV42" s="171">
        <v>20</v>
      </c>
      <c r="CW42" s="171">
        <v>2873231</v>
      </c>
      <c r="CX42" s="171">
        <v>1186548</v>
      </c>
      <c r="CY42" s="171">
        <v>3334</v>
      </c>
      <c r="CZ42" s="171">
        <v>33331</v>
      </c>
      <c r="DA42" s="171">
        <v>846</v>
      </c>
      <c r="DB42" s="171">
        <v>10189</v>
      </c>
      <c r="DC42" s="171">
        <v>6635</v>
      </c>
      <c r="DD42" s="171">
        <v>290</v>
      </c>
      <c r="DE42" s="171">
        <v>6922</v>
      </c>
      <c r="DF42" s="171">
        <v>71768</v>
      </c>
      <c r="DG42" s="171">
        <v>4511330</v>
      </c>
      <c r="DH42" s="171"/>
      <c r="DI42" s="172" t="s">
        <v>428</v>
      </c>
      <c r="DJ42" s="173">
        <v>208436</v>
      </c>
      <c r="DK42" s="173">
        <v>755</v>
      </c>
      <c r="DL42" s="173">
        <v>322</v>
      </c>
      <c r="DM42" s="173">
        <v>282</v>
      </c>
      <c r="DN42" s="173">
        <v>1219</v>
      </c>
      <c r="DO42" s="173">
        <v>420</v>
      </c>
      <c r="DP42" s="173">
        <v>5199</v>
      </c>
      <c r="DQ42" s="173">
        <v>5334</v>
      </c>
      <c r="DR42" s="173">
        <v>5898</v>
      </c>
      <c r="DS42" s="173">
        <v>1648</v>
      </c>
      <c r="DT42" s="173">
        <v>3241</v>
      </c>
      <c r="DU42" s="173">
        <v>2442</v>
      </c>
      <c r="DV42" s="173">
        <v>259</v>
      </c>
      <c r="DW42" s="173">
        <v>246</v>
      </c>
      <c r="DX42" s="173">
        <v>18800</v>
      </c>
      <c r="DY42" s="173">
        <v>497</v>
      </c>
      <c r="DZ42" s="173">
        <v>3672</v>
      </c>
      <c r="EA42" s="173">
        <v>156417</v>
      </c>
      <c r="EB42" s="173">
        <v>3</v>
      </c>
      <c r="EC42" s="173">
        <v>2537</v>
      </c>
      <c r="ED42" s="173">
        <v>0</v>
      </c>
      <c r="EE42" s="173">
        <v>3</v>
      </c>
      <c r="EF42" s="173">
        <v>85</v>
      </c>
      <c r="EG42" s="173">
        <v>340</v>
      </c>
      <c r="EH42" s="173">
        <v>3722</v>
      </c>
      <c r="EI42" s="173">
        <v>29</v>
      </c>
      <c r="EJ42" s="173">
        <v>0</v>
      </c>
      <c r="EK42" s="173">
        <v>7</v>
      </c>
      <c r="EL42" s="173">
        <v>0</v>
      </c>
      <c r="EM42" s="173">
        <v>30</v>
      </c>
      <c r="EN42" s="173">
        <v>77</v>
      </c>
      <c r="EO42" s="173">
        <v>0</v>
      </c>
      <c r="EP42" s="173">
        <v>3</v>
      </c>
      <c r="EQ42" s="173">
        <v>0</v>
      </c>
      <c r="ER42" s="173">
        <v>5</v>
      </c>
      <c r="ES42" s="173">
        <v>4301</v>
      </c>
      <c r="ET42" s="173">
        <v>43</v>
      </c>
      <c r="EU42" s="173">
        <v>0</v>
      </c>
      <c r="EV42" s="173">
        <v>64</v>
      </c>
      <c r="EW42" s="173">
        <v>0</v>
      </c>
      <c r="EX42" s="173">
        <v>0</v>
      </c>
      <c r="EY42" s="173">
        <v>831</v>
      </c>
      <c r="EZ42" s="173">
        <v>0</v>
      </c>
      <c r="FA42" s="173">
        <v>456965</v>
      </c>
      <c r="FB42" s="173">
        <v>1030642</v>
      </c>
      <c r="FC42" s="173">
        <v>0</v>
      </c>
      <c r="FD42" s="173">
        <v>1825</v>
      </c>
      <c r="FE42" s="173">
        <v>762</v>
      </c>
      <c r="FF42" s="173">
        <v>0</v>
      </c>
      <c r="FG42" s="173">
        <v>0</v>
      </c>
      <c r="FH42" s="173">
        <v>0</v>
      </c>
      <c r="FI42" s="173">
        <v>11</v>
      </c>
      <c r="FJ42" s="173">
        <v>848</v>
      </c>
      <c r="FK42" s="173">
        <v>1705483</v>
      </c>
    </row>
    <row r="43" spans="1:210" x14ac:dyDescent="0.35">
      <c r="A43" s="466" t="s">
        <v>429</v>
      </c>
      <c r="B43" s="170">
        <f t="shared" si="12"/>
        <v>0</v>
      </c>
      <c r="C43" s="170">
        <f t="shared" si="12"/>
        <v>0</v>
      </c>
      <c r="D43" s="170">
        <f t="shared" si="12"/>
        <v>0</v>
      </c>
      <c r="E43" s="170">
        <f t="shared" si="12"/>
        <v>0</v>
      </c>
      <c r="F43" s="170">
        <f t="shared" si="12"/>
        <v>0</v>
      </c>
      <c r="G43" s="170">
        <f t="shared" si="12"/>
        <v>0</v>
      </c>
      <c r="H43" s="170">
        <f t="shared" si="12"/>
        <v>0</v>
      </c>
      <c r="I43" s="170">
        <f t="shared" si="12"/>
        <v>0</v>
      </c>
      <c r="J43" s="170">
        <f t="shared" si="12"/>
        <v>0</v>
      </c>
      <c r="K43" s="170">
        <f t="shared" si="12"/>
        <v>0</v>
      </c>
      <c r="L43" s="170">
        <f t="shared" si="12"/>
        <v>0</v>
      </c>
      <c r="M43" s="170">
        <f t="shared" si="12"/>
        <v>0</v>
      </c>
      <c r="N43" s="170">
        <f t="shared" si="12"/>
        <v>0</v>
      </c>
      <c r="O43" s="170">
        <f t="shared" si="12"/>
        <v>0</v>
      </c>
      <c r="P43" s="170">
        <f t="shared" si="12"/>
        <v>0</v>
      </c>
      <c r="Q43" s="170">
        <f t="shared" si="12"/>
        <v>0</v>
      </c>
      <c r="R43" s="170">
        <f t="shared" si="13"/>
        <v>0</v>
      </c>
      <c r="S43" s="170">
        <f t="shared" si="13"/>
        <v>0</v>
      </c>
      <c r="T43" s="170">
        <f t="shared" si="13"/>
        <v>0</v>
      </c>
      <c r="U43" s="170">
        <f t="shared" si="13"/>
        <v>0</v>
      </c>
      <c r="V43" s="170">
        <f t="shared" si="13"/>
        <v>0</v>
      </c>
      <c r="W43" s="170">
        <f t="shared" si="13"/>
        <v>0</v>
      </c>
      <c r="X43" s="170">
        <f t="shared" si="13"/>
        <v>0</v>
      </c>
      <c r="Y43" s="170">
        <f t="shared" si="13"/>
        <v>0</v>
      </c>
      <c r="Z43" s="170">
        <f t="shared" si="13"/>
        <v>-484</v>
      </c>
      <c r="AA43" s="170">
        <f t="shared" si="13"/>
        <v>0</v>
      </c>
      <c r="AB43" s="170">
        <f t="shared" si="13"/>
        <v>0</v>
      </c>
      <c r="AC43" s="170">
        <f t="shared" si="13"/>
        <v>0</v>
      </c>
      <c r="AD43" s="170">
        <f t="shared" si="13"/>
        <v>0</v>
      </c>
      <c r="AE43" s="170">
        <f t="shared" si="13"/>
        <v>0</v>
      </c>
      <c r="AF43" s="170">
        <f t="shared" si="13"/>
        <v>0</v>
      </c>
      <c r="AG43" s="170">
        <f t="shared" si="13"/>
        <v>0</v>
      </c>
      <c r="AH43" s="170">
        <f t="shared" si="14"/>
        <v>0</v>
      </c>
      <c r="AI43" s="170">
        <f t="shared" si="14"/>
        <v>0</v>
      </c>
      <c r="AJ43" s="170">
        <f t="shared" si="14"/>
        <v>0</v>
      </c>
      <c r="AK43" s="170">
        <f t="shared" si="14"/>
        <v>-484</v>
      </c>
      <c r="AL43" s="170">
        <f t="shared" si="14"/>
        <v>0</v>
      </c>
      <c r="AM43" s="170">
        <f t="shared" si="14"/>
        <v>0</v>
      </c>
      <c r="AN43" s="170">
        <f t="shared" si="14"/>
        <v>0</v>
      </c>
      <c r="AO43" s="170">
        <f t="shared" si="14"/>
        <v>0</v>
      </c>
      <c r="AP43" s="170">
        <f t="shared" si="14"/>
        <v>0</v>
      </c>
      <c r="AQ43" s="170">
        <f t="shared" si="14"/>
        <v>0</v>
      </c>
      <c r="AR43" s="170">
        <f t="shared" si="14"/>
        <v>0</v>
      </c>
      <c r="AS43" s="170">
        <f t="shared" si="14"/>
        <v>0</v>
      </c>
      <c r="AT43" s="170">
        <f t="shared" si="14"/>
        <v>13</v>
      </c>
      <c r="AU43" s="170">
        <f t="shared" si="14"/>
        <v>0</v>
      </c>
      <c r="AV43" s="170">
        <f t="shared" si="14"/>
        <v>-2</v>
      </c>
      <c r="AW43" s="170">
        <f t="shared" si="14"/>
        <v>0</v>
      </c>
      <c r="AX43" s="170">
        <f t="shared" si="15"/>
        <v>0</v>
      </c>
      <c r="AY43" s="170">
        <f t="shared" si="15"/>
        <v>0</v>
      </c>
      <c r="AZ43" s="170">
        <f t="shared" si="15"/>
        <v>0</v>
      </c>
      <c r="BA43" s="170">
        <f t="shared" si="15"/>
        <v>-12</v>
      </c>
      <c r="BB43" s="170">
        <f t="shared" si="15"/>
        <v>0</v>
      </c>
      <c r="BC43" s="170">
        <f t="shared" si="15"/>
        <v>-485</v>
      </c>
      <c r="BD43" s="157"/>
      <c r="BE43" s="158" t="s">
        <v>429</v>
      </c>
      <c r="BF43" s="171">
        <v>0</v>
      </c>
      <c r="BG43" s="171">
        <v>0</v>
      </c>
      <c r="BH43" s="171">
        <v>0</v>
      </c>
      <c r="BI43" s="171">
        <v>0</v>
      </c>
      <c r="BJ43" s="171">
        <v>0</v>
      </c>
      <c r="BK43" s="171">
        <v>0</v>
      </c>
      <c r="BL43" s="171">
        <v>0</v>
      </c>
      <c r="BM43" s="171">
        <v>0</v>
      </c>
      <c r="BN43" s="171">
        <v>0</v>
      </c>
      <c r="BO43" s="171">
        <v>0</v>
      </c>
      <c r="BP43" s="171">
        <v>0</v>
      </c>
      <c r="BQ43" s="171">
        <v>0</v>
      </c>
      <c r="BR43" s="171">
        <v>0</v>
      </c>
      <c r="BS43" s="171">
        <v>0</v>
      </c>
      <c r="BT43" s="171">
        <v>0</v>
      </c>
      <c r="BU43" s="171">
        <v>0</v>
      </c>
      <c r="BV43" s="171">
        <v>0</v>
      </c>
      <c r="BW43" s="171">
        <v>0</v>
      </c>
      <c r="BX43" s="171">
        <v>0</v>
      </c>
      <c r="BY43" s="171">
        <v>0</v>
      </c>
      <c r="BZ43" s="171">
        <v>0</v>
      </c>
      <c r="CA43" s="171">
        <v>0</v>
      </c>
      <c r="CB43" s="171">
        <v>0</v>
      </c>
      <c r="CC43" s="171">
        <v>0</v>
      </c>
      <c r="CD43" s="171">
        <v>0</v>
      </c>
      <c r="CE43" s="171">
        <v>0</v>
      </c>
      <c r="CF43" s="171">
        <v>0</v>
      </c>
      <c r="CG43" s="171">
        <v>0</v>
      </c>
      <c r="CH43" s="171">
        <v>0</v>
      </c>
      <c r="CI43" s="171">
        <v>0</v>
      </c>
      <c r="CJ43" s="171">
        <v>0</v>
      </c>
      <c r="CK43" s="171">
        <v>0</v>
      </c>
      <c r="CL43" s="171">
        <v>0</v>
      </c>
      <c r="CM43" s="171">
        <v>0</v>
      </c>
      <c r="CN43" s="171">
        <v>0</v>
      </c>
      <c r="CO43" s="171">
        <v>0</v>
      </c>
      <c r="CP43" s="171">
        <v>0</v>
      </c>
      <c r="CQ43" s="171">
        <v>0</v>
      </c>
      <c r="CR43" s="171">
        <v>0</v>
      </c>
      <c r="CS43" s="171">
        <v>0</v>
      </c>
      <c r="CT43" s="171">
        <v>0</v>
      </c>
      <c r="CU43" s="171">
        <v>0</v>
      </c>
      <c r="CV43" s="171">
        <v>0</v>
      </c>
      <c r="CW43" s="171">
        <v>0</v>
      </c>
      <c r="CX43" s="171">
        <v>0</v>
      </c>
      <c r="CY43" s="171">
        <v>0</v>
      </c>
      <c r="CZ43" s="171">
        <v>0</v>
      </c>
      <c r="DA43" s="171">
        <v>0</v>
      </c>
      <c r="DB43" s="171">
        <v>0</v>
      </c>
      <c r="DC43" s="171">
        <v>0</v>
      </c>
      <c r="DD43" s="171">
        <v>0</v>
      </c>
      <c r="DE43" s="171">
        <v>0</v>
      </c>
      <c r="DF43" s="171">
        <v>0</v>
      </c>
      <c r="DG43" s="171">
        <v>0</v>
      </c>
      <c r="DH43" s="171"/>
      <c r="DI43" s="172" t="s">
        <v>429</v>
      </c>
      <c r="DJ43" s="173">
        <v>0</v>
      </c>
      <c r="DK43" s="173">
        <v>0</v>
      </c>
      <c r="DL43" s="173">
        <v>0</v>
      </c>
      <c r="DM43" s="173">
        <v>0</v>
      </c>
      <c r="DN43" s="173">
        <v>0</v>
      </c>
      <c r="DO43" s="173">
        <v>0</v>
      </c>
      <c r="DP43" s="173">
        <v>0</v>
      </c>
      <c r="DQ43" s="173">
        <v>0</v>
      </c>
      <c r="DR43" s="173">
        <v>0</v>
      </c>
      <c r="DS43" s="173">
        <v>0</v>
      </c>
      <c r="DT43" s="173">
        <v>0</v>
      </c>
      <c r="DU43" s="173">
        <v>0</v>
      </c>
      <c r="DV43" s="173">
        <v>0</v>
      </c>
      <c r="DW43" s="173">
        <v>0</v>
      </c>
      <c r="DX43" s="173">
        <v>0</v>
      </c>
      <c r="DY43" s="173">
        <v>0</v>
      </c>
      <c r="DZ43" s="173">
        <v>0</v>
      </c>
      <c r="EA43" s="173">
        <v>0</v>
      </c>
      <c r="EB43" s="173">
        <v>0</v>
      </c>
      <c r="EC43" s="173">
        <v>0</v>
      </c>
      <c r="ED43" s="173">
        <v>0</v>
      </c>
      <c r="EE43" s="173">
        <v>0</v>
      </c>
      <c r="EF43" s="173">
        <v>0</v>
      </c>
      <c r="EG43" s="173">
        <v>0</v>
      </c>
      <c r="EH43" s="173">
        <v>-484</v>
      </c>
      <c r="EI43" s="173">
        <v>0</v>
      </c>
      <c r="EJ43" s="173">
        <v>0</v>
      </c>
      <c r="EK43" s="173">
        <v>0</v>
      </c>
      <c r="EL43" s="173">
        <v>0</v>
      </c>
      <c r="EM43" s="173">
        <v>0</v>
      </c>
      <c r="EN43" s="173">
        <v>0</v>
      </c>
      <c r="EO43" s="173">
        <v>0</v>
      </c>
      <c r="EP43" s="173">
        <v>0</v>
      </c>
      <c r="EQ43" s="173">
        <v>0</v>
      </c>
      <c r="ER43" s="173">
        <v>0</v>
      </c>
      <c r="ES43" s="173">
        <v>-484</v>
      </c>
      <c r="ET43" s="173">
        <v>0</v>
      </c>
      <c r="EU43" s="173">
        <v>0</v>
      </c>
      <c r="EV43" s="173">
        <v>0</v>
      </c>
      <c r="EW43" s="173">
        <v>0</v>
      </c>
      <c r="EX43" s="173">
        <v>0</v>
      </c>
      <c r="EY43" s="173">
        <v>0</v>
      </c>
      <c r="EZ43" s="173">
        <v>0</v>
      </c>
      <c r="FA43" s="173">
        <v>0</v>
      </c>
      <c r="FB43" s="173">
        <v>13</v>
      </c>
      <c r="FC43" s="173">
        <v>0</v>
      </c>
      <c r="FD43" s="173">
        <v>-2</v>
      </c>
      <c r="FE43" s="173">
        <v>0</v>
      </c>
      <c r="FF43" s="173">
        <v>0</v>
      </c>
      <c r="FG43" s="173">
        <v>0</v>
      </c>
      <c r="FH43" s="173">
        <v>0</v>
      </c>
      <c r="FI43" s="173">
        <v>-12</v>
      </c>
      <c r="FJ43" s="173">
        <v>0</v>
      </c>
      <c r="FK43" s="173">
        <v>-485</v>
      </c>
    </row>
    <row r="44" spans="1:210" x14ac:dyDescent="0.35">
      <c r="A44" s="466" t="s">
        <v>430</v>
      </c>
      <c r="B44" s="170">
        <f t="shared" si="12"/>
        <v>3399</v>
      </c>
      <c r="C44" s="170">
        <f t="shared" si="12"/>
        <v>477</v>
      </c>
      <c r="D44" s="170">
        <f t="shared" si="12"/>
        <v>2</v>
      </c>
      <c r="E44" s="170">
        <f t="shared" si="12"/>
        <v>1</v>
      </c>
      <c r="F44" s="170">
        <f t="shared" si="12"/>
        <v>0</v>
      </c>
      <c r="G44" s="170">
        <f t="shared" si="12"/>
        <v>1</v>
      </c>
      <c r="H44" s="170">
        <f t="shared" si="12"/>
        <v>3</v>
      </c>
      <c r="I44" s="170">
        <f t="shared" si="12"/>
        <v>1</v>
      </c>
      <c r="J44" s="170">
        <f t="shared" si="12"/>
        <v>0</v>
      </c>
      <c r="K44" s="170">
        <f t="shared" si="12"/>
        <v>1</v>
      </c>
      <c r="L44" s="170">
        <f t="shared" si="12"/>
        <v>379</v>
      </c>
      <c r="M44" s="170">
        <f t="shared" si="12"/>
        <v>1</v>
      </c>
      <c r="N44" s="170">
        <f t="shared" si="12"/>
        <v>33</v>
      </c>
      <c r="O44" s="170">
        <f t="shared" si="12"/>
        <v>2</v>
      </c>
      <c r="P44" s="170">
        <f t="shared" si="12"/>
        <v>435</v>
      </c>
      <c r="Q44" s="170">
        <f t="shared" si="12"/>
        <v>1</v>
      </c>
      <c r="R44" s="170">
        <f t="shared" si="13"/>
        <v>91</v>
      </c>
      <c r="S44" s="170">
        <f t="shared" si="13"/>
        <v>2155</v>
      </c>
      <c r="T44" s="170">
        <f t="shared" si="13"/>
        <v>0</v>
      </c>
      <c r="U44" s="170">
        <f t="shared" si="13"/>
        <v>293</v>
      </c>
      <c r="V44" s="170">
        <f t="shared" si="13"/>
        <v>355</v>
      </c>
      <c r="W44" s="170">
        <f t="shared" si="13"/>
        <v>2</v>
      </c>
      <c r="X44" s="170">
        <f t="shared" si="13"/>
        <v>2874</v>
      </c>
      <c r="Y44" s="170">
        <f t="shared" si="13"/>
        <v>4</v>
      </c>
      <c r="Z44" s="170">
        <f t="shared" si="13"/>
        <v>38</v>
      </c>
      <c r="AA44" s="170">
        <f t="shared" si="13"/>
        <v>0</v>
      </c>
      <c r="AB44" s="170">
        <f t="shared" si="13"/>
        <v>0</v>
      </c>
      <c r="AC44" s="170">
        <f t="shared" si="13"/>
        <v>0</v>
      </c>
      <c r="AD44" s="170">
        <f t="shared" si="13"/>
        <v>78</v>
      </c>
      <c r="AE44" s="170">
        <f t="shared" si="13"/>
        <v>8929</v>
      </c>
      <c r="AF44" s="170">
        <f t="shared" si="13"/>
        <v>32</v>
      </c>
      <c r="AG44" s="170">
        <f t="shared" si="13"/>
        <v>52</v>
      </c>
      <c r="AH44" s="170">
        <f t="shared" si="14"/>
        <v>115</v>
      </c>
      <c r="AI44" s="170">
        <f t="shared" si="14"/>
        <v>5</v>
      </c>
      <c r="AJ44" s="170">
        <f t="shared" si="14"/>
        <v>8</v>
      </c>
      <c r="AK44" s="170">
        <f t="shared" si="14"/>
        <v>12492</v>
      </c>
      <c r="AL44" s="170">
        <f t="shared" si="14"/>
        <v>7720</v>
      </c>
      <c r="AM44" s="170">
        <f t="shared" si="14"/>
        <v>266</v>
      </c>
      <c r="AN44" s="170">
        <f t="shared" si="14"/>
        <v>3519</v>
      </c>
      <c r="AO44" s="170">
        <f t="shared" si="14"/>
        <v>113407</v>
      </c>
      <c r="AP44" s="170">
        <f t="shared" si="14"/>
        <v>33191</v>
      </c>
      <c r="AQ44" s="170">
        <f t="shared" si="14"/>
        <v>54</v>
      </c>
      <c r="AR44" s="170">
        <f t="shared" si="14"/>
        <v>0</v>
      </c>
      <c r="AS44" s="170">
        <f t="shared" si="14"/>
        <v>120834</v>
      </c>
      <c r="AT44" s="170">
        <f t="shared" si="14"/>
        <v>18855</v>
      </c>
      <c r="AU44" s="170">
        <f t="shared" si="14"/>
        <v>129</v>
      </c>
      <c r="AV44" s="170">
        <f t="shared" si="14"/>
        <v>10910</v>
      </c>
      <c r="AW44" s="170">
        <f t="shared" si="14"/>
        <v>668</v>
      </c>
      <c r="AX44" s="170">
        <f t="shared" si="15"/>
        <v>5493</v>
      </c>
      <c r="AY44" s="170">
        <f t="shared" si="15"/>
        <v>13</v>
      </c>
      <c r="AZ44" s="170">
        <f t="shared" si="15"/>
        <v>125</v>
      </c>
      <c r="BA44" s="170">
        <f t="shared" si="15"/>
        <v>751</v>
      </c>
      <c r="BB44" s="170">
        <f t="shared" si="15"/>
        <v>1334</v>
      </c>
      <c r="BC44" s="170">
        <f t="shared" si="15"/>
        <v>333637</v>
      </c>
      <c r="BD44" s="157"/>
      <c r="BE44" s="158" t="s">
        <v>430</v>
      </c>
      <c r="BF44" s="171">
        <v>1089</v>
      </c>
      <c r="BG44" s="171">
        <v>477</v>
      </c>
      <c r="BH44" s="171">
        <v>2</v>
      </c>
      <c r="BI44" s="171">
        <v>1</v>
      </c>
      <c r="BJ44" s="171">
        <v>0</v>
      </c>
      <c r="BK44" s="171">
        <v>1</v>
      </c>
      <c r="BL44" s="171">
        <v>3</v>
      </c>
      <c r="BM44" s="171">
        <v>1</v>
      </c>
      <c r="BN44" s="171">
        <v>0</v>
      </c>
      <c r="BO44" s="171">
        <v>1</v>
      </c>
      <c r="BP44" s="171">
        <v>379</v>
      </c>
      <c r="BQ44" s="171">
        <v>1</v>
      </c>
      <c r="BR44" s="171">
        <v>33</v>
      </c>
      <c r="BS44" s="171">
        <v>2</v>
      </c>
      <c r="BT44" s="171">
        <v>435</v>
      </c>
      <c r="BU44" s="171">
        <v>1</v>
      </c>
      <c r="BV44" s="171">
        <v>91</v>
      </c>
      <c r="BW44" s="171">
        <v>0</v>
      </c>
      <c r="BX44" s="171">
        <v>0</v>
      </c>
      <c r="BY44" s="171">
        <v>138</v>
      </c>
      <c r="BZ44" s="171">
        <v>355</v>
      </c>
      <c r="CA44" s="171">
        <v>2</v>
      </c>
      <c r="CB44" s="171">
        <v>2874</v>
      </c>
      <c r="CC44" s="171">
        <v>4</v>
      </c>
      <c r="CD44" s="171">
        <v>16</v>
      </c>
      <c r="CE44" s="171">
        <v>0</v>
      </c>
      <c r="CF44" s="171">
        <v>0</v>
      </c>
      <c r="CG44" s="171">
        <v>0</v>
      </c>
      <c r="CH44" s="171">
        <v>78</v>
      </c>
      <c r="CI44" s="171">
        <v>8929</v>
      </c>
      <c r="CJ44" s="171">
        <v>32</v>
      </c>
      <c r="CK44" s="171">
        <v>52</v>
      </c>
      <c r="CL44" s="171">
        <v>115</v>
      </c>
      <c r="CM44" s="171">
        <v>5</v>
      </c>
      <c r="CN44" s="171">
        <v>8</v>
      </c>
      <c r="CO44" s="171">
        <v>12470</v>
      </c>
      <c r="CP44" s="171">
        <v>7720</v>
      </c>
      <c r="CQ44" s="171">
        <v>266</v>
      </c>
      <c r="CR44" s="171">
        <v>3519</v>
      </c>
      <c r="CS44" s="171">
        <v>113407</v>
      </c>
      <c r="CT44" s="171">
        <v>33191</v>
      </c>
      <c r="CU44" s="171">
        <v>54</v>
      </c>
      <c r="CV44" s="171">
        <v>0</v>
      </c>
      <c r="CW44" s="171">
        <v>115954</v>
      </c>
      <c r="CX44" s="171">
        <v>17586</v>
      </c>
      <c r="CY44" s="171">
        <v>129</v>
      </c>
      <c r="CZ44" s="171">
        <v>8652</v>
      </c>
      <c r="DA44" s="171">
        <v>668</v>
      </c>
      <c r="DB44" s="171">
        <v>5493</v>
      </c>
      <c r="DC44" s="171">
        <v>13</v>
      </c>
      <c r="DD44" s="171">
        <v>125</v>
      </c>
      <c r="DE44" s="171">
        <v>751</v>
      </c>
      <c r="DF44" s="171">
        <v>1334</v>
      </c>
      <c r="DG44" s="171">
        <v>322898</v>
      </c>
      <c r="DH44" s="171"/>
      <c r="DI44" s="172" t="s">
        <v>430</v>
      </c>
      <c r="DJ44" s="173">
        <v>2310</v>
      </c>
      <c r="DK44" s="173">
        <v>0</v>
      </c>
      <c r="DL44" s="173">
        <v>0</v>
      </c>
      <c r="DM44" s="173">
        <v>0</v>
      </c>
      <c r="DN44" s="173">
        <v>0</v>
      </c>
      <c r="DO44" s="173">
        <v>0</v>
      </c>
      <c r="DP44" s="173">
        <v>0</v>
      </c>
      <c r="DQ44" s="173">
        <v>0</v>
      </c>
      <c r="DR44" s="173">
        <v>0</v>
      </c>
      <c r="DS44" s="173">
        <v>0</v>
      </c>
      <c r="DT44" s="173">
        <v>0</v>
      </c>
      <c r="DU44" s="173">
        <v>0</v>
      </c>
      <c r="DV44" s="173">
        <v>0</v>
      </c>
      <c r="DW44" s="173">
        <v>0</v>
      </c>
      <c r="DX44" s="173">
        <v>0</v>
      </c>
      <c r="DY44" s="173">
        <v>0</v>
      </c>
      <c r="DZ44" s="173">
        <v>0</v>
      </c>
      <c r="EA44" s="173">
        <v>2155</v>
      </c>
      <c r="EB44" s="173">
        <v>0</v>
      </c>
      <c r="EC44" s="173">
        <v>155</v>
      </c>
      <c r="ED44" s="173">
        <v>0</v>
      </c>
      <c r="EE44" s="173">
        <v>0</v>
      </c>
      <c r="EF44" s="173">
        <v>0</v>
      </c>
      <c r="EG44" s="173">
        <v>0</v>
      </c>
      <c r="EH44" s="173">
        <v>22</v>
      </c>
      <c r="EI44" s="173">
        <v>0</v>
      </c>
      <c r="EJ44" s="173">
        <v>0</v>
      </c>
      <c r="EK44" s="173">
        <v>0</v>
      </c>
      <c r="EL44" s="173">
        <v>0</v>
      </c>
      <c r="EM44" s="173">
        <v>0</v>
      </c>
      <c r="EN44" s="173">
        <v>0</v>
      </c>
      <c r="EO44" s="173">
        <v>0</v>
      </c>
      <c r="EP44" s="173">
        <v>0</v>
      </c>
      <c r="EQ44" s="173">
        <v>0</v>
      </c>
      <c r="ER44" s="173">
        <v>0</v>
      </c>
      <c r="ES44" s="173">
        <v>22</v>
      </c>
      <c r="ET44" s="173">
        <v>0</v>
      </c>
      <c r="EU44" s="173">
        <v>0</v>
      </c>
      <c r="EV44" s="173">
        <v>0</v>
      </c>
      <c r="EW44" s="173">
        <v>0</v>
      </c>
      <c r="EX44" s="173">
        <v>0</v>
      </c>
      <c r="EY44" s="173">
        <v>0</v>
      </c>
      <c r="EZ44" s="173">
        <v>0</v>
      </c>
      <c r="FA44" s="173">
        <v>4880</v>
      </c>
      <c r="FB44" s="173">
        <v>1269</v>
      </c>
      <c r="FC44" s="173">
        <v>0</v>
      </c>
      <c r="FD44" s="173">
        <v>2258</v>
      </c>
      <c r="FE44" s="173">
        <v>0</v>
      </c>
      <c r="FF44" s="173">
        <v>0</v>
      </c>
      <c r="FG44" s="173">
        <v>0</v>
      </c>
      <c r="FH44" s="173">
        <v>0</v>
      </c>
      <c r="FI44" s="173">
        <v>0</v>
      </c>
      <c r="FJ44" s="173">
        <v>0</v>
      </c>
      <c r="FK44" s="173">
        <v>10739</v>
      </c>
    </row>
    <row r="45" spans="1:210" x14ac:dyDescent="0.35">
      <c r="A45" s="466" t="s">
        <v>431</v>
      </c>
      <c r="B45" s="170">
        <f t="shared" si="12"/>
        <v>93237</v>
      </c>
      <c r="C45" s="170">
        <f t="shared" si="12"/>
        <v>32413</v>
      </c>
      <c r="D45" s="170">
        <f t="shared" si="12"/>
        <v>247</v>
      </c>
      <c r="E45" s="170">
        <f t="shared" si="12"/>
        <v>199</v>
      </c>
      <c r="F45" s="170">
        <f t="shared" si="12"/>
        <v>704</v>
      </c>
      <c r="G45" s="170">
        <f t="shared" si="12"/>
        <v>606</v>
      </c>
      <c r="H45" s="170">
        <f t="shared" si="12"/>
        <v>3883</v>
      </c>
      <c r="I45" s="170">
        <f t="shared" si="12"/>
        <v>323</v>
      </c>
      <c r="J45" s="170">
        <f t="shared" si="12"/>
        <v>56</v>
      </c>
      <c r="K45" s="170">
        <f t="shared" si="12"/>
        <v>819</v>
      </c>
      <c r="L45" s="170">
        <f t="shared" si="12"/>
        <v>6099</v>
      </c>
      <c r="M45" s="170">
        <f t="shared" si="12"/>
        <v>1658</v>
      </c>
      <c r="N45" s="170">
        <f t="shared" si="12"/>
        <v>2558</v>
      </c>
      <c r="O45" s="170">
        <f t="shared" si="12"/>
        <v>67</v>
      </c>
      <c r="P45" s="170">
        <f t="shared" si="12"/>
        <v>26518</v>
      </c>
      <c r="Q45" s="170">
        <f t="shared" si="12"/>
        <v>358</v>
      </c>
      <c r="R45" s="170">
        <f t="shared" si="13"/>
        <v>3076</v>
      </c>
      <c r="S45" s="170">
        <f t="shared" si="13"/>
        <v>42617</v>
      </c>
      <c r="T45" s="170">
        <f t="shared" si="13"/>
        <v>98</v>
      </c>
      <c r="U45" s="170">
        <f t="shared" si="13"/>
        <v>3351</v>
      </c>
      <c r="V45" s="170">
        <f t="shared" si="13"/>
        <v>6709</v>
      </c>
      <c r="W45" s="170">
        <f t="shared" si="13"/>
        <v>149</v>
      </c>
      <c r="X45" s="170">
        <f t="shared" si="13"/>
        <v>13801</v>
      </c>
      <c r="Y45" s="170">
        <f t="shared" si="13"/>
        <v>363</v>
      </c>
      <c r="Z45" s="170">
        <f t="shared" si="13"/>
        <v>246</v>
      </c>
      <c r="AA45" s="170">
        <f t="shared" si="13"/>
        <v>908</v>
      </c>
      <c r="AB45" s="170">
        <f t="shared" si="13"/>
        <v>576</v>
      </c>
      <c r="AC45" s="170">
        <f t="shared" si="13"/>
        <v>1022</v>
      </c>
      <c r="AD45" s="170">
        <f t="shared" si="13"/>
        <v>352</v>
      </c>
      <c r="AE45" s="170">
        <f t="shared" si="13"/>
        <v>1641</v>
      </c>
      <c r="AF45" s="170">
        <f t="shared" si="13"/>
        <v>484</v>
      </c>
      <c r="AG45" s="170">
        <f t="shared" si="13"/>
        <v>322</v>
      </c>
      <c r="AH45" s="170">
        <f t="shared" si="14"/>
        <v>0</v>
      </c>
      <c r="AI45" s="170">
        <f t="shared" si="14"/>
        <v>0</v>
      </c>
      <c r="AJ45" s="170">
        <f t="shared" si="14"/>
        <v>1503</v>
      </c>
      <c r="AK45" s="170">
        <f t="shared" si="14"/>
        <v>28076</v>
      </c>
      <c r="AL45" s="170">
        <f t="shared" si="14"/>
        <v>5552</v>
      </c>
      <c r="AM45" s="170">
        <f t="shared" si="14"/>
        <v>58</v>
      </c>
      <c r="AN45" s="170">
        <f t="shared" si="14"/>
        <v>289</v>
      </c>
      <c r="AO45" s="170">
        <f t="shared" si="14"/>
        <v>1338</v>
      </c>
      <c r="AP45" s="170">
        <f t="shared" si="14"/>
        <v>817</v>
      </c>
      <c r="AQ45" s="170">
        <f t="shared" si="14"/>
        <v>100</v>
      </c>
      <c r="AR45" s="170">
        <f t="shared" si="14"/>
        <v>15</v>
      </c>
      <c r="AS45" s="170">
        <f t="shared" si="14"/>
        <v>102704</v>
      </c>
      <c r="AT45" s="170">
        <f t="shared" si="14"/>
        <v>561843</v>
      </c>
      <c r="AU45" s="170">
        <f t="shared" si="14"/>
        <v>743</v>
      </c>
      <c r="AV45" s="170">
        <f t="shared" si="14"/>
        <v>746</v>
      </c>
      <c r="AW45" s="170">
        <f t="shared" si="14"/>
        <v>80</v>
      </c>
      <c r="AX45" s="170">
        <f t="shared" si="15"/>
        <v>74</v>
      </c>
      <c r="AY45" s="170">
        <f t="shared" si="15"/>
        <v>2</v>
      </c>
      <c r="AZ45" s="170">
        <f t="shared" si="15"/>
        <v>-3</v>
      </c>
      <c r="BA45" s="170">
        <f t="shared" si="15"/>
        <v>20</v>
      </c>
      <c r="BB45" s="170">
        <f t="shared" si="15"/>
        <v>1265</v>
      </c>
      <c r="BC45" s="170">
        <f t="shared" si="15"/>
        <v>829369</v>
      </c>
      <c r="BD45" s="157"/>
      <c r="BE45" s="158" t="s">
        <v>431</v>
      </c>
      <c r="BF45" s="171">
        <v>35001</v>
      </c>
      <c r="BG45" s="171">
        <v>32285</v>
      </c>
      <c r="BH45" s="171">
        <v>43</v>
      </c>
      <c r="BI45" s="171">
        <v>6</v>
      </c>
      <c r="BJ45" s="171">
        <v>514</v>
      </c>
      <c r="BK45" s="171">
        <v>281</v>
      </c>
      <c r="BL45" s="171">
        <v>2518</v>
      </c>
      <c r="BM45" s="171">
        <v>17</v>
      </c>
      <c r="BN45" s="171">
        <v>8</v>
      </c>
      <c r="BO45" s="171">
        <v>337</v>
      </c>
      <c r="BP45" s="171">
        <v>535</v>
      </c>
      <c r="BQ45" s="171">
        <v>764</v>
      </c>
      <c r="BR45" s="171">
        <v>2525</v>
      </c>
      <c r="BS45" s="171">
        <v>27</v>
      </c>
      <c r="BT45" s="171">
        <v>20947</v>
      </c>
      <c r="BU45" s="171">
        <v>53</v>
      </c>
      <c r="BV45" s="171">
        <v>2550</v>
      </c>
      <c r="BW45" s="171">
        <v>1182</v>
      </c>
      <c r="BX45" s="171">
        <v>6</v>
      </c>
      <c r="BY45" s="171">
        <v>2688</v>
      </c>
      <c r="BZ45" s="171">
        <v>6709</v>
      </c>
      <c r="CA45" s="171">
        <v>149</v>
      </c>
      <c r="CB45" s="171">
        <v>13801</v>
      </c>
      <c r="CC45" s="171">
        <v>363</v>
      </c>
      <c r="CD45" s="171">
        <v>0</v>
      </c>
      <c r="CE45" s="171">
        <v>908</v>
      </c>
      <c r="CF45" s="171">
        <v>576</v>
      </c>
      <c r="CG45" s="171">
        <v>1022</v>
      </c>
      <c r="CH45" s="171">
        <v>352</v>
      </c>
      <c r="CI45" s="171">
        <v>1641</v>
      </c>
      <c r="CJ45" s="171">
        <v>484</v>
      </c>
      <c r="CK45" s="171">
        <v>322</v>
      </c>
      <c r="CL45" s="171">
        <v>0</v>
      </c>
      <c r="CM45" s="171">
        <v>0</v>
      </c>
      <c r="CN45" s="171">
        <v>1503</v>
      </c>
      <c r="CO45" s="171">
        <v>27830</v>
      </c>
      <c r="CP45" s="171">
        <v>5552</v>
      </c>
      <c r="CQ45" s="171">
        <v>58</v>
      </c>
      <c r="CR45" s="171">
        <v>269</v>
      </c>
      <c r="CS45" s="171">
        <v>1338</v>
      </c>
      <c r="CT45" s="171">
        <v>817</v>
      </c>
      <c r="CU45" s="171">
        <v>100</v>
      </c>
      <c r="CV45" s="171">
        <v>15</v>
      </c>
      <c r="CW45" s="171">
        <v>88973</v>
      </c>
      <c r="CX45" s="171">
        <v>298853</v>
      </c>
      <c r="CY45" s="171">
        <v>743</v>
      </c>
      <c r="CZ45" s="171">
        <v>746</v>
      </c>
      <c r="DA45" s="171">
        <v>80</v>
      </c>
      <c r="DB45" s="171">
        <v>74</v>
      </c>
      <c r="DC45" s="171">
        <v>2</v>
      </c>
      <c r="DD45" s="171">
        <v>-3</v>
      </c>
      <c r="DE45" s="171">
        <v>20</v>
      </c>
      <c r="DF45" s="171">
        <v>1244</v>
      </c>
      <c r="DG45" s="171">
        <v>493997</v>
      </c>
      <c r="DH45" s="171"/>
      <c r="DI45" s="175" t="s">
        <v>431</v>
      </c>
      <c r="DJ45" s="173">
        <v>58236</v>
      </c>
      <c r="DK45" s="173">
        <v>128</v>
      </c>
      <c r="DL45" s="173">
        <v>204</v>
      </c>
      <c r="DM45" s="173">
        <v>193</v>
      </c>
      <c r="DN45" s="173">
        <v>190</v>
      </c>
      <c r="DO45" s="173">
        <v>325</v>
      </c>
      <c r="DP45" s="173">
        <v>1365</v>
      </c>
      <c r="DQ45" s="173">
        <v>306</v>
      </c>
      <c r="DR45" s="173">
        <v>48</v>
      </c>
      <c r="DS45" s="173">
        <v>482</v>
      </c>
      <c r="DT45" s="173">
        <v>5564</v>
      </c>
      <c r="DU45" s="173">
        <v>894</v>
      </c>
      <c r="DV45" s="173">
        <v>33</v>
      </c>
      <c r="DW45" s="173">
        <v>40</v>
      </c>
      <c r="DX45" s="173">
        <v>5571</v>
      </c>
      <c r="DY45" s="173">
        <v>305</v>
      </c>
      <c r="DZ45" s="173">
        <v>526</v>
      </c>
      <c r="EA45" s="173">
        <v>41435</v>
      </c>
      <c r="EB45" s="173">
        <v>92</v>
      </c>
      <c r="EC45" s="173">
        <v>663</v>
      </c>
      <c r="ED45" s="173">
        <v>0</v>
      </c>
      <c r="EE45" s="173">
        <v>0</v>
      </c>
      <c r="EF45" s="173">
        <v>0</v>
      </c>
      <c r="EG45" s="173">
        <v>0</v>
      </c>
      <c r="EH45" s="173">
        <v>246</v>
      </c>
      <c r="EI45" s="173">
        <v>0</v>
      </c>
      <c r="EJ45" s="173">
        <v>0</v>
      </c>
      <c r="EK45" s="173">
        <v>0</v>
      </c>
      <c r="EL45" s="173">
        <v>0</v>
      </c>
      <c r="EM45" s="173">
        <v>0</v>
      </c>
      <c r="EN45" s="173">
        <v>0</v>
      </c>
      <c r="EO45" s="173">
        <v>0</v>
      </c>
      <c r="EP45" s="173">
        <v>0</v>
      </c>
      <c r="EQ45" s="173">
        <v>0</v>
      </c>
      <c r="ER45" s="173">
        <v>0</v>
      </c>
      <c r="ES45" s="173">
        <v>246</v>
      </c>
      <c r="ET45" s="173">
        <v>0</v>
      </c>
      <c r="EU45" s="173">
        <v>0</v>
      </c>
      <c r="EV45" s="173">
        <v>20</v>
      </c>
      <c r="EW45" s="173">
        <v>0</v>
      </c>
      <c r="EX45" s="173">
        <v>0</v>
      </c>
      <c r="EY45" s="173">
        <v>0</v>
      </c>
      <c r="EZ45" s="173">
        <v>0</v>
      </c>
      <c r="FA45" s="173">
        <v>13731</v>
      </c>
      <c r="FB45" s="173">
        <v>262990</v>
      </c>
      <c r="FC45" s="173">
        <v>0</v>
      </c>
      <c r="FD45" s="173">
        <v>0</v>
      </c>
      <c r="FE45" s="173">
        <v>0</v>
      </c>
      <c r="FF45" s="173">
        <v>0</v>
      </c>
      <c r="FG45" s="173">
        <v>0</v>
      </c>
      <c r="FH45" s="173">
        <v>0</v>
      </c>
      <c r="FI45" s="173">
        <v>0</v>
      </c>
      <c r="FJ45" s="173">
        <v>21</v>
      </c>
      <c r="FK45" s="173">
        <v>335372</v>
      </c>
    </row>
    <row r="46" spans="1:210" x14ac:dyDescent="0.35">
      <c r="A46" s="467" t="s">
        <v>432</v>
      </c>
      <c r="B46" s="176">
        <f t="shared" ref="B46:BC46" si="16">B19+B21+B22</f>
        <v>36537965</v>
      </c>
      <c r="C46" s="176">
        <f t="shared" si="16"/>
        <v>653766</v>
      </c>
      <c r="D46" s="176">
        <f t="shared" si="16"/>
        <v>1205363</v>
      </c>
      <c r="E46" s="176">
        <f t="shared" si="16"/>
        <v>443153</v>
      </c>
      <c r="F46" s="176">
        <f t="shared" si="16"/>
        <v>456219</v>
      </c>
      <c r="G46" s="176">
        <f t="shared" si="16"/>
        <v>462010</v>
      </c>
      <c r="H46" s="176">
        <f t="shared" si="16"/>
        <v>3037155</v>
      </c>
      <c r="I46" s="176">
        <f t="shared" si="16"/>
        <v>700988</v>
      </c>
      <c r="J46" s="176">
        <f t="shared" si="16"/>
        <v>229394</v>
      </c>
      <c r="K46" s="176">
        <f t="shared" si="16"/>
        <v>1357768</v>
      </c>
      <c r="L46" s="176">
        <f t="shared" si="16"/>
        <v>1486795</v>
      </c>
      <c r="M46" s="176">
        <f t="shared" si="16"/>
        <v>1900032</v>
      </c>
      <c r="N46" s="176">
        <f t="shared" si="16"/>
        <v>666437</v>
      </c>
      <c r="O46" s="176">
        <f t="shared" si="16"/>
        <v>290615</v>
      </c>
      <c r="P46" s="176">
        <f t="shared" si="16"/>
        <v>3489277</v>
      </c>
      <c r="Q46" s="176">
        <f t="shared" si="16"/>
        <v>819836</v>
      </c>
      <c r="R46" s="176">
        <f t="shared" si="16"/>
        <v>1367518</v>
      </c>
      <c r="S46" s="176">
        <f t="shared" si="16"/>
        <v>17346278</v>
      </c>
      <c r="T46" s="176">
        <f t="shared" si="16"/>
        <v>142812</v>
      </c>
      <c r="U46" s="176">
        <f t="shared" si="16"/>
        <v>1136315</v>
      </c>
      <c r="V46" s="176">
        <f t="shared" si="16"/>
        <v>3236137</v>
      </c>
      <c r="W46" s="176">
        <f t="shared" si="16"/>
        <v>375279</v>
      </c>
      <c r="X46" s="176">
        <f t="shared" si="16"/>
        <v>5582686</v>
      </c>
      <c r="Y46" s="176">
        <f t="shared" si="16"/>
        <v>729174</v>
      </c>
      <c r="Z46" s="176">
        <f t="shared" si="16"/>
        <v>1418903</v>
      </c>
      <c r="AA46" s="176">
        <f t="shared" si="16"/>
        <v>186838</v>
      </c>
      <c r="AB46" s="176">
        <f t="shared" si="16"/>
        <v>96162</v>
      </c>
      <c r="AC46" s="176">
        <f t="shared" si="16"/>
        <v>21208</v>
      </c>
      <c r="AD46" s="176">
        <f t="shared" si="16"/>
        <v>346516</v>
      </c>
      <c r="AE46" s="176">
        <f t="shared" si="16"/>
        <v>782230</v>
      </c>
      <c r="AF46" s="176">
        <f t="shared" si="16"/>
        <v>228387</v>
      </c>
      <c r="AG46" s="176">
        <f t="shared" si="16"/>
        <v>145088</v>
      </c>
      <c r="AH46" s="176">
        <f t="shared" si="16"/>
        <v>82531</v>
      </c>
      <c r="AI46" s="176">
        <f t="shared" si="16"/>
        <v>79096</v>
      </c>
      <c r="AJ46" s="176">
        <f t="shared" si="16"/>
        <v>158844</v>
      </c>
      <c r="AK46" s="176">
        <f t="shared" si="16"/>
        <v>13469079</v>
      </c>
      <c r="AL46" s="176">
        <f t="shared" si="16"/>
        <v>337589</v>
      </c>
      <c r="AM46" s="176">
        <f t="shared" si="16"/>
        <v>91283</v>
      </c>
      <c r="AN46" s="176">
        <f t="shared" si="16"/>
        <v>86509</v>
      </c>
      <c r="AO46" s="176">
        <f t="shared" si="16"/>
        <v>1157543</v>
      </c>
      <c r="AP46" s="176">
        <f t="shared" si="16"/>
        <v>395585</v>
      </c>
      <c r="AQ46" s="176">
        <f t="shared" si="16"/>
        <v>759851</v>
      </c>
      <c r="AR46" s="176">
        <f t="shared" si="16"/>
        <v>153052</v>
      </c>
      <c r="AS46" s="176">
        <f t="shared" si="16"/>
        <v>4049960</v>
      </c>
      <c r="AT46" s="176">
        <f t="shared" si="16"/>
        <v>3886702</v>
      </c>
      <c r="AU46" s="176">
        <f t="shared" si="16"/>
        <v>397505</v>
      </c>
      <c r="AV46" s="176">
        <f t="shared" si="16"/>
        <v>713945</v>
      </c>
      <c r="AW46" s="176">
        <f t="shared" si="16"/>
        <v>149404</v>
      </c>
      <c r="AX46" s="176">
        <f t="shared" si="16"/>
        <v>1669165</v>
      </c>
      <c r="AY46" s="176">
        <f t="shared" si="16"/>
        <v>43221</v>
      </c>
      <c r="AZ46" s="176">
        <f t="shared" si="16"/>
        <v>14112</v>
      </c>
      <c r="BA46" s="176">
        <f t="shared" si="16"/>
        <v>37452</v>
      </c>
      <c r="BB46" s="176">
        <f t="shared" si="16"/>
        <v>215263</v>
      </c>
      <c r="BC46" s="176">
        <f t="shared" si="16"/>
        <v>64818951</v>
      </c>
      <c r="BD46" s="157"/>
      <c r="BE46" s="177" t="s">
        <v>432</v>
      </c>
      <c r="BF46" s="176">
        <f t="shared" ref="BF46:DG46" si="17">BF19+BF21+BF22</f>
        <v>22070028</v>
      </c>
      <c r="BG46" s="176">
        <f t="shared" si="17"/>
        <v>598584</v>
      </c>
      <c r="BH46" s="176">
        <f t="shared" si="17"/>
        <v>954827</v>
      </c>
      <c r="BI46" s="176">
        <f t="shared" si="17"/>
        <v>353843</v>
      </c>
      <c r="BJ46" s="176">
        <f t="shared" si="17"/>
        <v>365287</v>
      </c>
      <c r="BK46" s="176">
        <f t="shared" si="17"/>
        <v>404393</v>
      </c>
      <c r="BL46" s="176">
        <f t="shared" si="17"/>
        <v>2287262</v>
      </c>
      <c r="BM46" s="176">
        <f t="shared" si="17"/>
        <v>516941</v>
      </c>
      <c r="BN46" s="176">
        <f t="shared" si="17"/>
        <v>108335</v>
      </c>
      <c r="BO46" s="176">
        <f t="shared" si="17"/>
        <v>932773</v>
      </c>
      <c r="BP46" s="176">
        <f t="shared" si="17"/>
        <v>1086400</v>
      </c>
      <c r="BQ46" s="176">
        <f t="shared" si="17"/>
        <v>1425004</v>
      </c>
      <c r="BR46" s="176">
        <f t="shared" si="17"/>
        <v>607081</v>
      </c>
      <c r="BS46" s="176">
        <f t="shared" si="17"/>
        <v>231640</v>
      </c>
      <c r="BT46" s="176">
        <f t="shared" si="17"/>
        <v>2592357</v>
      </c>
      <c r="BU46" s="176">
        <f t="shared" si="17"/>
        <v>617337</v>
      </c>
      <c r="BV46" s="176">
        <f t="shared" si="17"/>
        <v>1029649</v>
      </c>
      <c r="BW46" s="176">
        <f t="shared" si="17"/>
        <v>7578816</v>
      </c>
      <c r="BX46" s="176">
        <f t="shared" si="17"/>
        <v>121365</v>
      </c>
      <c r="BY46" s="176">
        <f t="shared" si="17"/>
        <v>856718</v>
      </c>
      <c r="BZ46" s="176">
        <f t="shared" si="17"/>
        <v>3236137</v>
      </c>
      <c r="CA46" s="176">
        <f t="shared" si="17"/>
        <v>375046</v>
      </c>
      <c r="CB46" s="176">
        <f t="shared" si="17"/>
        <v>5571198</v>
      </c>
      <c r="CC46" s="176">
        <f t="shared" si="17"/>
        <v>694925</v>
      </c>
      <c r="CD46" s="176">
        <f t="shared" si="17"/>
        <v>412739</v>
      </c>
      <c r="CE46" s="176">
        <f t="shared" si="17"/>
        <v>175891</v>
      </c>
      <c r="CF46" s="176">
        <f t="shared" si="17"/>
        <v>91556</v>
      </c>
      <c r="CG46" s="176">
        <f t="shared" si="17"/>
        <v>15631</v>
      </c>
      <c r="CH46" s="176">
        <f t="shared" si="17"/>
        <v>346516</v>
      </c>
      <c r="CI46" s="176">
        <f t="shared" si="17"/>
        <v>775838</v>
      </c>
      <c r="CJ46" s="176">
        <f t="shared" si="17"/>
        <v>223296</v>
      </c>
      <c r="CK46" s="176">
        <f t="shared" si="17"/>
        <v>145088</v>
      </c>
      <c r="CL46" s="176">
        <f t="shared" si="17"/>
        <v>79426</v>
      </c>
      <c r="CM46" s="176">
        <f t="shared" si="17"/>
        <v>79096</v>
      </c>
      <c r="CN46" s="176">
        <f t="shared" si="17"/>
        <v>157123</v>
      </c>
      <c r="CO46" s="176">
        <f t="shared" si="17"/>
        <v>12379506</v>
      </c>
      <c r="CP46" s="176">
        <f t="shared" si="17"/>
        <v>326040</v>
      </c>
      <c r="CQ46" s="176">
        <f t="shared" si="17"/>
        <v>91001</v>
      </c>
      <c r="CR46" s="176">
        <f t="shared" si="17"/>
        <v>85370</v>
      </c>
      <c r="CS46" s="176">
        <f t="shared" si="17"/>
        <v>1157543</v>
      </c>
      <c r="CT46" s="176">
        <f t="shared" si="17"/>
        <v>395585</v>
      </c>
      <c r="CU46" s="176">
        <f t="shared" si="17"/>
        <v>704370</v>
      </c>
      <c r="CV46" s="176">
        <f t="shared" si="17"/>
        <v>152270</v>
      </c>
      <c r="CW46" s="176">
        <f t="shared" si="17"/>
        <v>3502038</v>
      </c>
      <c r="CX46" s="176">
        <f t="shared" si="17"/>
        <v>2221801</v>
      </c>
      <c r="CY46" s="176">
        <f t="shared" si="17"/>
        <v>387672</v>
      </c>
      <c r="CZ46" s="176">
        <f t="shared" si="17"/>
        <v>503200</v>
      </c>
      <c r="DA46" s="176">
        <f t="shared" si="17"/>
        <v>36601</v>
      </c>
      <c r="DB46" s="176">
        <f t="shared" si="17"/>
        <v>932464</v>
      </c>
      <c r="DC46" s="176">
        <f t="shared" si="17"/>
        <v>40293</v>
      </c>
      <c r="DD46" s="176">
        <f t="shared" si="17"/>
        <v>14112</v>
      </c>
      <c r="DE46" s="176">
        <f t="shared" si="17"/>
        <v>35958</v>
      </c>
      <c r="DF46" s="176">
        <f t="shared" si="17"/>
        <v>203389</v>
      </c>
      <c r="DG46" s="176">
        <f t="shared" si="17"/>
        <v>45837825</v>
      </c>
      <c r="DH46" s="176"/>
      <c r="DI46" s="177" t="s">
        <v>432</v>
      </c>
      <c r="DJ46" s="176">
        <f t="shared" ref="DJ46:FK46" si="18">DJ19+DJ21+DJ22</f>
        <v>14467937</v>
      </c>
      <c r="DK46" s="176">
        <f t="shared" si="18"/>
        <v>55182</v>
      </c>
      <c r="DL46" s="176">
        <f t="shared" si="18"/>
        <v>250536</v>
      </c>
      <c r="DM46" s="176">
        <f t="shared" si="18"/>
        <v>89310</v>
      </c>
      <c r="DN46" s="176">
        <f t="shared" si="18"/>
        <v>90932</v>
      </c>
      <c r="DO46" s="176">
        <f t="shared" si="18"/>
        <v>57617</v>
      </c>
      <c r="DP46" s="176">
        <f t="shared" si="18"/>
        <v>749893</v>
      </c>
      <c r="DQ46" s="176">
        <f t="shared" si="18"/>
        <v>184047</v>
      </c>
      <c r="DR46" s="176">
        <f t="shared" si="18"/>
        <v>121059</v>
      </c>
      <c r="DS46" s="176">
        <f t="shared" si="18"/>
        <v>424995</v>
      </c>
      <c r="DT46" s="176">
        <f t="shared" si="18"/>
        <v>400395</v>
      </c>
      <c r="DU46" s="176">
        <f t="shared" si="18"/>
        <v>475028</v>
      </c>
      <c r="DV46" s="176">
        <f t="shared" si="18"/>
        <v>59356</v>
      </c>
      <c r="DW46" s="176">
        <f t="shared" si="18"/>
        <v>58975</v>
      </c>
      <c r="DX46" s="176">
        <f t="shared" si="18"/>
        <v>896920</v>
      </c>
      <c r="DY46" s="176">
        <f t="shared" si="18"/>
        <v>202499</v>
      </c>
      <c r="DZ46" s="176">
        <f t="shared" si="18"/>
        <v>337869</v>
      </c>
      <c r="EA46" s="176">
        <f t="shared" si="18"/>
        <v>9767462</v>
      </c>
      <c r="EB46" s="176">
        <f t="shared" si="18"/>
        <v>21447</v>
      </c>
      <c r="EC46" s="176">
        <f t="shared" si="18"/>
        <v>279597</v>
      </c>
      <c r="ED46" s="176">
        <f t="shared" si="18"/>
        <v>0</v>
      </c>
      <c r="EE46" s="176">
        <f t="shared" si="18"/>
        <v>233</v>
      </c>
      <c r="EF46" s="176">
        <f t="shared" si="18"/>
        <v>11488</v>
      </c>
      <c r="EG46" s="176">
        <f t="shared" si="18"/>
        <v>34249</v>
      </c>
      <c r="EH46" s="176">
        <f t="shared" si="18"/>
        <v>1006164</v>
      </c>
      <c r="EI46" s="176">
        <f t="shared" si="18"/>
        <v>10947</v>
      </c>
      <c r="EJ46" s="176">
        <f t="shared" si="18"/>
        <v>4606</v>
      </c>
      <c r="EK46" s="176">
        <f t="shared" si="18"/>
        <v>5577</v>
      </c>
      <c r="EL46" s="176">
        <f t="shared" si="18"/>
        <v>0</v>
      </c>
      <c r="EM46" s="176">
        <f t="shared" si="18"/>
        <v>6392</v>
      </c>
      <c r="EN46" s="176">
        <f t="shared" si="18"/>
        <v>5091</v>
      </c>
      <c r="EO46" s="176">
        <f t="shared" si="18"/>
        <v>0</v>
      </c>
      <c r="EP46" s="176">
        <f t="shared" si="18"/>
        <v>3105</v>
      </c>
      <c r="EQ46" s="176">
        <f t="shared" si="18"/>
        <v>0</v>
      </c>
      <c r="ER46" s="176">
        <f t="shared" si="18"/>
        <v>1721</v>
      </c>
      <c r="ES46" s="176">
        <f t="shared" si="18"/>
        <v>1089573</v>
      </c>
      <c r="ET46" s="176">
        <f t="shared" si="18"/>
        <v>11549</v>
      </c>
      <c r="EU46" s="176">
        <f t="shared" si="18"/>
        <v>282</v>
      </c>
      <c r="EV46" s="176">
        <f t="shared" si="18"/>
        <v>1139</v>
      </c>
      <c r="EW46" s="176">
        <f t="shared" si="18"/>
        <v>0</v>
      </c>
      <c r="EX46" s="176">
        <f t="shared" si="18"/>
        <v>0</v>
      </c>
      <c r="EY46" s="176">
        <f t="shared" si="18"/>
        <v>55481</v>
      </c>
      <c r="EZ46" s="176">
        <f t="shared" si="18"/>
        <v>782</v>
      </c>
      <c r="FA46" s="176">
        <f t="shared" si="18"/>
        <v>547922</v>
      </c>
      <c r="FB46" s="176">
        <f t="shared" si="18"/>
        <v>1664901</v>
      </c>
      <c r="FC46" s="176">
        <f t="shared" si="18"/>
        <v>9833</v>
      </c>
      <c r="FD46" s="176">
        <f t="shared" si="18"/>
        <v>210745</v>
      </c>
      <c r="FE46" s="176">
        <f t="shared" si="18"/>
        <v>112803</v>
      </c>
      <c r="FF46" s="176">
        <f t="shared" si="18"/>
        <v>736701</v>
      </c>
      <c r="FG46" s="176">
        <f t="shared" si="18"/>
        <v>2928</v>
      </c>
      <c r="FH46" s="176">
        <f t="shared" si="18"/>
        <v>0</v>
      </c>
      <c r="FI46" s="176">
        <f t="shared" si="18"/>
        <v>1494</v>
      </c>
      <c r="FJ46" s="176">
        <f t="shared" si="18"/>
        <v>11874</v>
      </c>
      <c r="FK46" s="176">
        <f t="shared" si="18"/>
        <v>18981126</v>
      </c>
      <c r="FL46" s="157"/>
      <c r="FM46" s="157"/>
      <c r="FN46" s="157"/>
      <c r="FO46" s="157"/>
      <c r="FP46" s="157"/>
      <c r="FQ46" s="157"/>
      <c r="FR46" s="157"/>
      <c r="FS46" s="157"/>
      <c r="FT46" s="157"/>
      <c r="FU46" s="157"/>
      <c r="FV46" s="157"/>
      <c r="FW46" s="157"/>
      <c r="FX46" s="157"/>
      <c r="FY46" s="157"/>
      <c r="FZ46" s="157"/>
      <c r="GA46" s="157"/>
      <c r="GB46" s="157"/>
      <c r="GC46" s="157"/>
      <c r="GD46" s="157"/>
      <c r="GE46" s="157"/>
      <c r="GF46" s="157"/>
      <c r="GG46" s="157"/>
      <c r="GH46" s="157"/>
      <c r="GI46" s="157"/>
      <c r="GJ46" s="157"/>
      <c r="GK46" s="157"/>
      <c r="GL46" s="157"/>
      <c r="GM46" s="157"/>
      <c r="GN46" s="157"/>
      <c r="GO46" s="157"/>
      <c r="GP46" s="157"/>
      <c r="GQ46" s="157"/>
      <c r="GR46" s="157"/>
      <c r="GS46" s="157"/>
      <c r="GT46" s="157"/>
      <c r="GU46" s="157"/>
      <c r="GV46" s="157"/>
      <c r="GW46" s="157"/>
      <c r="GX46" s="157"/>
      <c r="GY46" s="157"/>
      <c r="GZ46" s="157"/>
      <c r="HA46" s="157"/>
      <c r="HB46" s="157"/>
    </row>
    <row r="47" spans="1:210" x14ac:dyDescent="0.35">
      <c r="A47" s="161" t="s">
        <v>433</v>
      </c>
      <c r="B47" s="176">
        <f t="shared" ref="B47:BC47" si="19">B41+B43+B44+B45</f>
        <v>16542958</v>
      </c>
      <c r="C47" s="176">
        <f t="shared" si="19"/>
        <v>129129</v>
      </c>
      <c r="D47" s="176">
        <f t="shared" si="19"/>
        <v>313735</v>
      </c>
      <c r="E47" s="176">
        <f t="shared" si="19"/>
        <v>105628</v>
      </c>
      <c r="F47" s="176">
        <f t="shared" si="19"/>
        <v>114019</v>
      </c>
      <c r="G47" s="176">
        <f t="shared" si="19"/>
        <v>129727</v>
      </c>
      <c r="H47" s="176">
        <f t="shared" si="19"/>
        <v>1186025</v>
      </c>
      <c r="I47" s="176">
        <f t="shared" si="19"/>
        <v>246966</v>
      </c>
      <c r="J47" s="176">
        <f t="shared" si="19"/>
        <v>138585</v>
      </c>
      <c r="K47" s="176">
        <f t="shared" si="19"/>
        <v>500186</v>
      </c>
      <c r="L47" s="176">
        <f t="shared" si="19"/>
        <v>432269</v>
      </c>
      <c r="M47" s="176">
        <f t="shared" si="19"/>
        <v>706262</v>
      </c>
      <c r="N47" s="176">
        <f t="shared" si="19"/>
        <v>101098</v>
      </c>
      <c r="O47" s="176">
        <f t="shared" si="19"/>
        <v>70480</v>
      </c>
      <c r="P47" s="176">
        <f t="shared" si="19"/>
        <v>1164402</v>
      </c>
      <c r="Q47" s="176">
        <f t="shared" si="19"/>
        <v>327045</v>
      </c>
      <c r="R47" s="176">
        <f t="shared" si="19"/>
        <v>457252</v>
      </c>
      <c r="S47" s="176">
        <f t="shared" si="19"/>
        <v>10009707</v>
      </c>
      <c r="T47" s="176">
        <f t="shared" si="19"/>
        <v>64032</v>
      </c>
      <c r="U47" s="176">
        <f t="shared" si="19"/>
        <v>475540</v>
      </c>
      <c r="V47" s="176">
        <f t="shared" si="19"/>
        <v>281236</v>
      </c>
      <c r="W47" s="176">
        <f t="shared" si="19"/>
        <v>9543</v>
      </c>
      <c r="X47" s="176">
        <f t="shared" si="19"/>
        <v>317248</v>
      </c>
      <c r="Y47" s="176">
        <f t="shared" si="19"/>
        <v>63732</v>
      </c>
      <c r="Z47" s="176">
        <f t="shared" si="19"/>
        <v>1098369</v>
      </c>
      <c r="AA47" s="176">
        <f t="shared" si="19"/>
        <v>54828</v>
      </c>
      <c r="AB47" s="176">
        <f t="shared" si="19"/>
        <v>25001</v>
      </c>
      <c r="AC47" s="176">
        <f t="shared" si="19"/>
        <v>9225</v>
      </c>
      <c r="AD47" s="176">
        <f t="shared" si="19"/>
        <v>23051</v>
      </c>
      <c r="AE47" s="176">
        <f t="shared" si="19"/>
        <v>126590</v>
      </c>
      <c r="AF47" s="176">
        <f t="shared" si="19"/>
        <v>43867</v>
      </c>
      <c r="AG47" s="176">
        <f t="shared" si="19"/>
        <v>16562</v>
      </c>
      <c r="AH47" s="176">
        <f t="shared" si="19"/>
        <v>8439</v>
      </c>
      <c r="AI47" s="176">
        <f t="shared" si="19"/>
        <v>6200</v>
      </c>
      <c r="AJ47" s="176">
        <f t="shared" si="19"/>
        <v>12984</v>
      </c>
      <c r="AK47" s="176">
        <f t="shared" si="19"/>
        <v>2096875</v>
      </c>
      <c r="AL47" s="176">
        <f t="shared" si="19"/>
        <v>78997</v>
      </c>
      <c r="AM47" s="176">
        <f t="shared" si="19"/>
        <v>87789</v>
      </c>
      <c r="AN47" s="176">
        <f t="shared" si="19"/>
        <v>28554</v>
      </c>
      <c r="AO47" s="176">
        <f t="shared" si="19"/>
        <v>260913</v>
      </c>
      <c r="AP47" s="176">
        <f t="shared" si="19"/>
        <v>132944</v>
      </c>
      <c r="AQ47" s="176">
        <f t="shared" si="19"/>
        <v>316734</v>
      </c>
      <c r="AR47" s="176">
        <f t="shared" si="19"/>
        <v>152379</v>
      </c>
      <c r="AS47" s="176">
        <f t="shared" si="19"/>
        <v>4327841</v>
      </c>
      <c r="AT47" s="176">
        <f t="shared" si="19"/>
        <v>3380049</v>
      </c>
      <c r="AU47" s="176">
        <f t="shared" si="19"/>
        <v>85319</v>
      </c>
      <c r="AV47" s="176">
        <f t="shared" si="19"/>
        <v>909030</v>
      </c>
      <c r="AW47" s="176">
        <f t="shared" si="19"/>
        <v>153268</v>
      </c>
      <c r="AX47" s="176">
        <f t="shared" si="19"/>
        <v>1136523</v>
      </c>
      <c r="AY47" s="176">
        <f t="shared" si="19"/>
        <v>50800</v>
      </c>
      <c r="AZ47" s="176">
        <f t="shared" si="19"/>
        <v>19084</v>
      </c>
      <c r="BA47" s="176">
        <f t="shared" si="19"/>
        <v>83703</v>
      </c>
      <c r="BB47" s="176">
        <f t="shared" si="19"/>
        <v>1259160</v>
      </c>
      <c r="BC47" s="176">
        <f t="shared" si="19"/>
        <v>31232049</v>
      </c>
      <c r="BD47" s="157"/>
      <c r="BE47" s="177" t="s">
        <v>433</v>
      </c>
      <c r="BF47" s="176">
        <f t="shared" ref="BF47:DG47" si="20">BF41+BF43+BF44+BF45</f>
        <v>2083069</v>
      </c>
      <c r="BG47" s="176">
        <f t="shared" si="20"/>
        <v>65603</v>
      </c>
      <c r="BH47" s="176">
        <f t="shared" si="20"/>
        <v>66431</v>
      </c>
      <c r="BI47" s="176">
        <f t="shared" si="20"/>
        <v>19127</v>
      </c>
      <c r="BJ47" s="176">
        <f t="shared" si="20"/>
        <v>23335</v>
      </c>
      <c r="BK47" s="176">
        <f t="shared" si="20"/>
        <v>74782</v>
      </c>
      <c r="BL47" s="176">
        <f t="shared" si="20"/>
        <v>423322</v>
      </c>
      <c r="BM47" s="176">
        <f t="shared" si="20"/>
        <v>52227</v>
      </c>
      <c r="BN47" s="176">
        <f t="shared" si="20"/>
        <v>4537</v>
      </c>
      <c r="BO47" s="176">
        <f t="shared" si="20"/>
        <v>66091</v>
      </c>
      <c r="BP47" s="176">
        <f t="shared" si="20"/>
        <v>49938</v>
      </c>
      <c r="BQ47" s="176">
        <f t="shared" si="20"/>
        <v>233644</v>
      </c>
      <c r="BR47" s="176">
        <f t="shared" si="20"/>
        <v>43060</v>
      </c>
      <c r="BS47" s="176">
        <f t="shared" si="20"/>
        <v>12163</v>
      </c>
      <c r="BT47" s="176">
        <f t="shared" si="20"/>
        <v>289275</v>
      </c>
      <c r="BU47" s="176">
        <f t="shared" si="20"/>
        <v>123375</v>
      </c>
      <c r="BV47" s="176">
        <f t="shared" si="20"/>
        <v>130032</v>
      </c>
      <c r="BW47" s="176">
        <f t="shared" si="20"/>
        <v>236390</v>
      </c>
      <c r="BX47" s="176">
        <f t="shared" si="20"/>
        <v>42573</v>
      </c>
      <c r="BY47" s="176">
        <f t="shared" si="20"/>
        <v>192767</v>
      </c>
      <c r="BZ47" s="176">
        <f t="shared" si="20"/>
        <v>281236</v>
      </c>
      <c r="CA47" s="176">
        <f t="shared" si="20"/>
        <v>9397</v>
      </c>
      <c r="CB47" s="176">
        <f t="shared" si="20"/>
        <v>305549</v>
      </c>
      <c r="CC47" s="176">
        <f t="shared" si="20"/>
        <v>29845</v>
      </c>
      <c r="CD47" s="176">
        <f t="shared" si="20"/>
        <v>35139</v>
      </c>
      <c r="CE47" s="176">
        <f t="shared" si="20"/>
        <v>44075</v>
      </c>
      <c r="CF47" s="176">
        <f t="shared" si="20"/>
        <v>20336</v>
      </c>
      <c r="CG47" s="176">
        <f t="shared" si="20"/>
        <v>3291</v>
      </c>
      <c r="CH47" s="176">
        <f t="shared" si="20"/>
        <v>23051</v>
      </c>
      <c r="CI47" s="176">
        <f t="shared" si="20"/>
        <v>120878</v>
      </c>
      <c r="CJ47" s="176">
        <f t="shared" si="20"/>
        <v>38697</v>
      </c>
      <c r="CK47" s="176">
        <f t="shared" si="20"/>
        <v>16562</v>
      </c>
      <c r="CL47" s="176">
        <f t="shared" si="20"/>
        <v>5345</v>
      </c>
      <c r="CM47" s="176">
        <f t="shared" si="20"/>
        <v>6200</v>
      </c>
      <c r="CN47" s="176">
        <f t="shared" si="20"/>
        <v>11525</v>
      </c>
      <c r="CO47" s="176">
        <f t="shared" si="20"/>
        <v>951126</v>
      </c>
      <c r="CP47" s="176">
        <f t="shared" si="20"/>
        <v>73206</v>
      </c>
      <c r="CQ47" s="176">
        <f t="shared" si="20"/>
        <v>87340</v>
      </c>
      <c r="CR47" s="176">
        <f t="shared" si="20"/>
        <v>27383</v>
      </c>
      <c r="CS47" s="176">
        <f t="shared" si="20"/>
        <v>260913</v>
      </c>
      <c r="CT47" s="176">
        <f t="shared" si="20"/>
        <v>132944</v>
      </c>
      <c r="CU47" s="176">
        <f t="shared" si="20"/>
        <v>260551</v>
      </c>
      <c r="CV47" s="176">
        <f t="shared" si="20"/>
        <v>151620</v>
      </c>
      <c r="CW47" s="176">
        <f t="shared" si="20"/>
        <v>3781672</v>
      </c>
      <c r="CX47" s="176">
        <f t="shared" si="20"/>
        <v>1754781</v>
      </c>
      <c r="CY47" s="176">
        <f t="shared" si="20"/>
        <v>75295</v>
      </c>
      <c r="CZ47" s="176">
        <f t="shared" si="20"/>
        <v>612544</v>
      </c>
      <c r="DA47" s="176">
        <f t="shared" si="20"/>
        <v>32801</v>
      </c>
      <c r="DB47" s="176">
        <f t="shared" si="20"/>
        <v>471141</v>
      </c>
      <c r="DC47" s="176">
        <f t="shared" si="20"/>
        <v>45444</v>
      </c>
      <c r="DD47" s="176">
        <f t="shared" si="20"/>
        <v>19084</v>
      </c>
      <c r="DE47" s="176">
        <f t="shared" si="20"/>
        <v>82615</v>
      </c>
      <c r="DF47" s="176">
        <f t="shared" si="20"/>
        <v>1247320</v>
      </c>
      <c r="DG47" s="176">
        <f t="shared" si="20"/>
        <v>12216452</v>
      </c>
      <c r="DH47" s="176"/>
      <c r="DI47" s="177" t="s">
        <v>433</v>
      </c>
      <c r="DJ47" s="176">
        <f t="shared" ref="DJ47:FK47" si="21">DJ41+DJ43+DJ44+DJ45</f>
        <v>14459889</v>
      </c>
      <c r="DK47" s="176">
        <f t="shared" si="21"/>
        <v>63526</v>
      </c>
      <c r="DL47" s="176">
        <f t="shared" si="21"/>
        <v>247304</v>
      </c>
      <c r="DM47" s="176">
        <f t="shared" si="21"/>
        <v>86501</v>
      </c>
      <c r="DN47" s="176">
        <f t="shared" si="21"/>
        <v>90684</v>
      </c>
      <c r="DO47" s="176">
        <f t="shared" si="21"/>
        <v>54945</v>
      </c>
      <c r="DP47" s="176">
        <f t="shared" si="21"/>
        <v>762703</v>
      </c>
      <c r="DQ47" s="176">
        <f t="shared" si="21"/>
        <v>194739</v>
      </c>
      <c r="DR47" s="176">
        <f t="shared" si="21"/>
        <v>134048</v>
      </c>
      <c r="DS47" s="176">
        <f t="shared" si="21"/>
        <v>434095</v>
      </c>
      <c r="DT47" s="176">
        <f t="shared" si="21"/>
        <v>382331</v>
      </c>
      <c r="DU47" s="176">
        <f t="shared" si="21"/>
        <v>472618</v>
      </c>
      <c r="DV47" s="176">
        <f t="shared" si="21"/>
        <v>58038</v>
      </c>
      <c r="DW47" s="176">
        <f t="shared" si="21"/>
        <v>58317</v>
      </c>
      <c r="DX47" s="176">
        <f t="shared" si="21"/>
        <v>875127</v>
      </c>
      <c r="DY47" s="176">
        <f t="shared" si="21"/>
        <v>203670</v>
      </c>
      <c r="DZ47" s="176">
        <f t="shared" si="21"/>
        <v>327220</v>
      </c>
      <c r="EA47" s="176">
        <f t="shared" si="21"/>
        <v>9773317</v>
      </c>
      <c r="EB47" s="176">
        <f t="shared" si="21"/>
        <v>21459</v>
      </c>
      <c r="EC47" s="176">
        <f t="shared" si="21"/>
        <v>282773</v>
      </c>
      <c r="ED47" s="176">
        <f t="shared" si="21"/>
        <v>0</v>
      </c>
      <c r="EE47" s="176">
        <f t="shared" si="21"/>
        <v>146</v>
      </c>
      <c r="EF47" s="176">
        <f t="shared" si="21"/>
        <v>11699</v>
      </c>
      <c r="EG47" s="176">
        <f t="shared" si="21"/>
        <v>33887</v>
      </c>
      <c r="EH47" s="176">
        <f t="shared" si="21"/>
        <v>1063230</v>
      </c>
      <c r="EI47" s="176">
        <f t="shared" si="21"/>
        <v>10753</v>
      </c>
      <c r="EJ47" s="176">
        <f t="shared" si="21"/>
        <v>4665</v>
      </c>
      <c r="EK47" s="176">
        <f t="shared" si="21"/>
        <v>5934</v>
      </c>
      <c r="EL47" s="176">
        <f t="shared" si="21"/>
        <v>0</v>
      </c>
      <c r="EM47" s="176">
        <f t="shared" si="21"/>
        <v>5712</v>
      </c>
      <c r="EN47" s="176">
        <f t="shared" si="21"/>
        <v>5170</v>
      </c>
      <c r="EO47" s="176">
        <f t="shared" si="21"/>
        <v>0</v>
      </c>
      <c r="EP47" s="176">
        <f t="shared" si="21"/>
        <v>3094</v>
      </c>
      <c r="EQ47" s="176">
        <f t="shared" si="21"/>
        <v>0</v>
      </c>
      <c r="ER47" s="176">
        <f t="shared" si="21"/>
        <v>1459</v>
      </c>
      <c r="ES47" s="176">
        <f t="shared" si="21"/>
        <v>1145749</v>
      </c>
      <c r="ET47" s="176">
        <f t="shared" si="21"/>
        <v>5791</v>
      </c>
      <c r="EU47" s="176">
        <f t="shared" si="21"/>
        <v>449</v>
      </c>
      <c r="EV47" s="176">
        <f t="shared" si="21"/>
        <v>1171</v>
      </c>
      <c r="EW47" s="176">
        <f t="shared" si="21"/>
        <v>0</v>
      </c>
      <c r="EX47" s="176">
        <f t="shared" si="21"/>
        <v>0</v>
      </c>
      <c r="EY47" s="176">
        <f t="shared" si="21"/>
        <v>56183</v>
      </c>
      <c r="EZ47" s="176">
        <f t="shared" si="21"/>
        <v>759</v>
      </c>
      <c r="FA47" s="176">
        <f t="shared" si="21"/>
        <v>546169</v>
      </c>
      <c r="FB47" s="176">
        <f t="shared" si="21"/>
        <v>1625268</v>
      </c>
      <c r="FC47" s="176">
        <f t="shared" si="21"/>
        <v>10024</v>
      </c>
      <c r="FD47" s="176">
        <f t="shared" si="21"/>
        <v>296486</v>
      </c>
      <c r="FE47" s="176">
        <f t="shared" si="21"/>
        <v>120467</v>
      </c>
      <c r="FF47" s="176">
        <f t="shared" si="21"/>
        <v>665382</v>
      </c>
      <c r="FG47" s="176">
        <f t="shared" si="21"/>
        <v>5356</v>
      </c>
      <c r="FH47" s="176">
        <f t="shared" si="21"/>
        <v>0</v>
      </c>
      <c r="FI47" s="176">
        <f t="shared" si="21"/>
        <v>1088</v>
      </c>
      <c r="FJ47" s="176">
        <f t="shared" si="21"/>
        <v>11840</v>
      </c>
      <c r="FK47" s="176">
        <f t="shared" si="21"/>
        <v>19015597</v>
      </c>
      <c r="FL47" s="157"/>
      <c r="FM47" s="157"/>
      <c r="FN47" s="157"/>
      <c r="FO47" s="157"/>
      <c r="FP47" s="157"/>
      <c r="FQ47" s="157"/>
      <c r="FR47" s="157"/>
      <c r="FS47" s="157"/>
      <c r="FT47" s="157"/>
      <c r="FU47" s="157"/>
      <c r="FV47" s="157"/>
      <c r="FW47" s="157"/>
      <c r="FX47" s="157"/>
      <c r="FY47" s="157"/>
      <c r="FZ47" s="157"/>
      <c r="GA47" s="157"/>
      <c r="GB47" s="157"/>
      <c r="GC47" s="157"/>
      <c r="GD47" s="157"/>
      <c r="GE47" s="157"/>
      <c r="GF47" s="157"/>
      <c r="GG47" s="157"/>
      <c r="GH47" s="157"/>
      <c r="GI47" s="157"/>
      <c r="GJ47" s="157"/>
      <c r="GK47" s="157"/>
      <c r="GL47" s="157"/>
      <c r="GM47" s="157"/>
      <c r="GN47" s="157"/>
      <c r="GO47" s="157"/>
      <c r="GP47" s="157"/>
      <c r="GQ47" s="157"/>
      <c r="GR47" s="157"/>
      <c r="GS47" s="157"/>
      <c r="GT47" s="157"/>
      <c r="GU47" s="157"/>
      <c r="GV47" s="157"/>
      <c r="GW47" s="157"/>
      <c r="GX47" s="157"/>
      <c r="GY47" s="157"/>
      <c r="GZ47" s="157"/>
      <c r="HA47" s="157"/>
      <c r="HB47" s="157"/>
    </row>
    <row r="48" spans="1:210" x14ac:dyDescent="0.35">
      <c r="A48" s="161" t="s">
        <v>434</v>
      </c>
      <c r="B48" s="176">
        <f t="shared" ref="B48:BC48" si="22">B46-B47</f>
        <v>19995007</v>
      </c>
      <c r="C48" s="176">
        <f t="shared" si="22"/>
        <v>524637</v>
      </c>
      <c r="D48" s="176">
        <f t="shared" si="22"/>
        <v>891628</v>
      </c>
      <c r="E48" s="176">
        <f t="shared" si="22"/>
        <v>337525</v>
      </c>
      <c r="F48" s="176">
        <f t="shared" si="22"/>
        <v>342200</v>
      </c>
      <c r="G48" s="176">
        <f t="shared" si="22"/>
        <v>332283</v>
      </c>
      <c r="H48" s="176">
        <f t="shared" si="22"/>
        <v>1851130</v>
      </c>
      <c r="I48" s="176">
        <f t="shared" si="22"/>
        <v>454022</v>
      </c>
      <c r="J48" s="176">
        <f t="shared" si="22"/>
        <v>90809</v>
      </c>
      <c r="K48" s="176">
        <f t="shared" si="22"/>
        <v>857582</v>
      </c>
      <c r="L48" s="176">
        <f t="shared" si="22"/>
        <v>1054526</v>
      </c>
      <c r="M48" s="176">
        <f t="shared" si="22"/>
        <v>1193770</v>
      </c>
      <c r="N48" s="176">
        <f t="shared" si="22"/>
        <v>565339</v>
      </c>
      <c r="O48" s="176">
        <f t="shared" si="22"/>
        <v>220135</v>
      </c>
      <c r="P48" s="176">
        <f t="shared" si="22"/>
        <v>2324875</v>
      </c>
      <c r="Q48" s="176">
        <f t="shared" si="22"/>
        <v>492791</v>
      </c>
      <c r="R48" s="176">
        <f t="shared" si="22"/>
        <v>910266</v>
      </c>
      <c r="S48" s="176">
        <f t="shared" si="22"/>
        <v>7336571</v>
      </c>
      <c r="T48" s="176">
        <f t="shared" si="22"/>
        <v>78780</v>
      </c>
      <c r="U48" s="176">
        <f t="shared" si="22"/>
        <v>660775</v>
      </c>
      <c r="V48" s="176">
        <f t="shared" si="22"/>
        <v>2954901</v>
      </c>
      <c r="W48" s="176">
        <f t="shared" si="22"/>
        <v>365736</v>
      </c>
      <c r="X48" s="176">
        <f t="shared" si="22"/>
        <v>5265438</v>
      </c>
      <c r="Y48" s="176">
        <f t="shared" si="22"/>
        <v>665442</v>
      </c>
      <c r="Z48" s="176">
        <f t="shared" si="22"/>
        <v>320534</v>
      </c>
      <c r="AA48" s="176">
        <f t="shared" si="22"/>
        <v>132010</v>
      </c>
      <c r="AB48" s="176">
        <f t="shared" si="22"/>
        <v>71161</v>
      </c>
      <c r="AC48" s="176">
        <f t="shared" si="22"/>
        <v>11983</v>
      </c>
      <c r="AD48" s="176">
        <f t="shared" si="22"/>
        <v>323465</v>
      </c>
      <c r="AE48" s="176">
        <f t="shared" si="22"/>
        <v>655640</v>
      </c>
      <c r="AF48" s="176">
        <f t="shared" si="22"/>
        <v>184520</v>
      </c>
      <c r="AG48" s="176">
        <f t="shared" si="22"/>
        <v>128526</v>
      </c>
      <c r="AH48" s="176">
        <f t="shared" si="22"/>
        <v>74092</v>
      </c>
      <c r="AI48" s="176">
        <f t="shared" si="22"/>
        <v>72896</v>
      </c>
      <c r="AJ48" s="176">
        <f t="shared" si="22"/>
        <v>145860</v>
      </c>
      <c r="AK48" s="176">
        <f t="shared" si="22"/>
        <v>11372204</v>
      </c>
      <c r="AL48" s="176">
        <f t="shared" si="22"/>
        <v>258592</v>
      </c>
      <c r="AM48" s="176">
        <f t="shared" si="22"/>
        <v>3494</v>
      </c>
      <c r="AN48" s="176">
        <f t="shared" si="22"/>
        <v>57955</v>
      </c>
      <c r="AO48" s="176">
        <f t="shared" si="22"/>
        <v>896630</v>
      </c>
      <c r="AP48" s="176">
        <f t="shared" si="22"/>
        <v>262641</v>
      </c>
      <c r="AQ48" s="176">
        <f t="shared" si="22"/>
        <v>443117</v>
      </c>
      <c r="AR48" s="176">
        <f t="shared" si="22"/>
        <v>673</v>
      </c>
      <c r="AS48" s="176">
        <f t="shared" si="22"/>
        <v>-277881</v>
      </c>
      <c r="AT48" s="176">
        <f t="shared" si="22"/>
        <v>506653</v>
      </c>
      <c r="AU48" s="176">
        <f t="shared" si="22"/>
        <v>312186</v>
      </c>
      <c r="AV48" s="176">
        <f t="shared" si="22"/>
        <v>-195085</v>
      </c>
      <c r="AW48" s="176">
        <f t="shared" si="22"/>
        <v>-3864</v>
      </c>
      <c r="AX48" s="176">
        <f t="shared" si="22"/>
        <v>532642</v>
      </c>
      <c r="AY48" s="176">
        <f t="shared" si="22"/>
        <v>-7579</v>
      </c>
      <c r="AZ48" s="176">
        <f t="shared" si="22"/>
        <v>-4972</v>
      </c>
      <c r="BA48" s="176">
        <f t="shared" si="22"/>
        <v>-46251</v>
      </c>
      <c r="BB48" s="176">
        <f t="shared" si="22"/>
        <v>-1043897</v>
      </c>
      <c r="BC48" s="176">
        <f t="shared" si="22"/>
        <v>33586902</v>
      </c>
      <c r="BD48" s="157"/>
      <c r="BE48" s="177" t="s">
        <v>434</v>
      </c>
      <c r="BF48" s="176">
        <f t="shared" ref="BF48:DG48" si="23">BF46-BF47</f>
        <v>19986959</v>
      </c>
      <c r="BG48" s="176">
        <f t="shared" si="23"/>
        <v>532981</v>
      </c>
      <c r="BH48" s="176">
        <f t="shared" si="23"/>
        <v>888396</v>
      </c>
      <c r="BI48" s="176">
        <f t="shared" si="23"/>
        <v>334716</v>
      </c>
      <c r="BJ48" s="176">
        <f t="shared" si="23"/>
        <v>341952</v>
      </c>
      <c r="BK48" s="176">
        <f t="shared" si="23"/>
        <v>329611</v>
      </c>
      <c r="BL48" s="176">
        <f t="shared" si="23"/>
        <v>1863940</v>
      </c>
      <c r="BM48" s="176">
        <f t="shared" si="23"/>
        <v>464714</v>
      </c>
      <c r="BN48" s="176">
        <f t="shared" si="23"/>
        <v>103798</v>
      </c>
      <c r="BO48" s="176">
        <f t="shared" si="23"/>
        <v>866682</v>
      </c>
      <c r="BP48" s="176">
        <f t="shared" si="23"/>
        <v>1036462</v>
      </c>
      <c r="BQ48" s="176">
        <f t="shared" si="23"/>
        <v>1191360</v>
      </c>
      <c r="BR48" s="176">
        <f t="shared" si="23"/>
        <v>564021</v>
      </c>
      <c r="BS48" s="176">
        <f t="shared" si="23"/>
        <v>219477</v>
      </c>
      <c r="BT48" s="176">
        <f t="shared" si="23"/>
        <v>2303082</v>
      </c>
      <c r="BU48" s="176">
        <f t="shared" si="23"/>
        <v>493962</v>
      </c>
      <c r="BV48" s="176">
        <f t="shared" si="23"/>
        <v>899617</v>
      </c>
      <c r="BW48" s="176">
        <f t="shared" si="23"/>
        <v>7342426</v>
      </c>
      <c r="BX48" s="176">
        <f t="shared" si="23"/>
        <v>78792</v>
      </c>
      <c r="BY48" s="176">
        <f t="shared" si="23"/>
        <v>663951</v>
      </c>
      <c r="BZ48" s="176">
        <f t="shared" si="23"/>
        <v>2954901</v>
      </c>
      <c r="CA48" s="176">
        <f t="shared" si="23"/>
        <v>365649</v>
      </c>
      <c r="CB48" s="176">
        <f t="shared" si="23"/>
        <v>5265649</v>
      </c>
      <c r="CC48" s="176">
        <f t="shared" si="23"/>
        <v>665080</v>
      </c>
      <c r="CD48" s="176">
        <f t="shared" si="23"/>
        <v>377600</v>
      </c>
      <c r="CE48" s="176">
        <f t="shared" si="23"/>
        <v>131816</v>
      </c>
      <c r="CF48" s="176">
        <f t="shared" si="23"/>
        <v>71220</v>
      </c>
      <c r="CG48" s="176">
        <f t="shared" si="23"/>
        <v>12340</v>
      </c>
      <c r="CH48" s="176">
        <f t="shared" si="23"/>
        <v>323465</v>
      </c>
      <c r="CI48" s="176">
        <f t="shared" si="23"/>
        <v>654960</v>
      </c>
      <c r="CJ48" s="176">
        <f t="shared" si="23"/>
        <v>184599</v>
      </c>
      <c r="CK48" s="176">
        <f t="shared" si="23"/>
        <v>128526</v>
      </c>
      <c r="CL48" s="176">
        <f t="shared" si="23"/>
        <v>74081</v>
      </c>
      <c r="CM48" s="176">
        <f t="shared" si="23"/>
        <v>72896</v>
      </c>
      <c r="CN48" s="176">
        <f t="shared" si="23"/>
        <v>145598</v>
      </c>
      <c r="CO48" s="176">
        <f t="shared" si="23"/>
        <v>11428380</v>
      </c>
      <c r="CP48" s="176">
        <f t="shared" si="23"/>
        <v>252834</v>
      </c>
      <c r="CQ48" s="176">
        <f t="shared" si="23"/>
        <v>3661</v>
      </c>
      <c r="CR48" s="176">
        <f t="shared" si="23"/>
        <v>57987</v>
      </c>
      <c r="CS48" s="176">
        <f t="shared" si="23"/>
        <v>896630</v>
      </c>
      <c r="CT48" s="176">
        <f t="shared" si="23"/>
        <v>262641</v>
      </c>
      <c r="CU48" s="176">
        <f t="shared" si="23"/>
        <v>443819</v>
      </c>
      <c r="CV48" s="176">
        <f t="shared" si="23"/>
        <v>650</v>
      </c>
      <c r="CW48" s="176">
        <f t="shared" si="23"/>
        <v>-279634</v>
      </c>
      <c r="CX48" s="176">
        <f t="shared" si="23"/>
        <v>467020</v>
      </c>
      <c r="CY48" s="176">
        <f t="shared" si="23"/>
        <v>312377</v>
      </c>
      <c r="CZ48" s="176">
        <f t="shared" si="23"/>
        <v>-109344</v>
      </c>
      <c r="DA48" s="176">
        <f t="shared" si="23"/>
        <v>3800</v>
      </c>
      <c r="DB48" s="176">
        <f t="shared" si="23"/>
        <v>461323</v>
      </c>
      <c r="DC48" s="176">
        <f t="shared" si="23"/>
        <v>-5151</v>
      </c>
      <c r="DD48" s="176">
        <f t="shared" si="23"/>
        <v>-4972</v>
      </c>
      <c r="DE48" s="176">
        <f t="shared" si="23"/>
        <v>-46657</v>
      </c>
      <c r="DF48" s="176">
        <f t="shared" si="23"/>
        <v>-1043931</v>
      </c>
      <c r="DG48" s="176">
        <f t="shared" si="23"/>
        <v>33621373</v>
      </c>
      <c r="DH48" s="176"/>
      <c r="DI48" s="177" t="s">
        <v>434</v>
      </c>
      <c r="DJ48" s="176">
        <f t="shared" ref="DJ48:FK48" si="24">DJ46-DJ47</f>
        <v>8048</v>
      </c>
      <c r="DK48" s="176">
        <f t="shared" si="24"/>
        <v>-8344</v>
      </c>
      <c r="DL48" s="176">
        <f t="shared" si="24"/>
        <v>3232</v>
      </c>
      <c r="DM48" s="176">
        <f t="shared" si="24"/>
        <v>2809</v>
      </c>
      <c r="DN48" s="176">
        <f t="shared" si="24"/>
        <v>248</v>
      </c>
      <c r="DO48" s="176">
        <f t="shared" si="24"/>
        <v>2672</v>
      </c>
      <c r="DP48" s="176">
        <f t="shared" si="24"/>
        <v>-12810</v>
      </c>
      <c r="DQ48" s="176">
        <f t="shared" si="24"/>
        <v>-10692</v>
      </c>
      <c r="DR48" s="176">
        <f t="shared" si="24"/>
        <v>-12989</v>
      </c>
      <c r="DS48" s="176">
        <f t="shared" si="24"/>
        <v>-9100</v>
      </c>
      <c r="DT48" s="176">
        <f t="shared" si="24"/>
        <v>18064</v>
      </c>
      <c r="DU48" s="176">
        <f t="shared" si="24"/>
        <v>2410</v>
      </c>
      <c r="DV48" s="176">
        <f t="shared" si="24"/>
        <v>1318</v>
      </c>
      <c r="DW48" s="176">
        <f t="shared" si="24"/>
        <v>658</v>
      </c>
      <c r="DX48" s="176">
        <f t="shared" si="24"/>
        <v>21793</v>
      </c>
      <c r="DY48" s="176">
        <f t="shared" si="24"/>
        <v>-1171</v>
      </c>
      <c r="DZ48" s="176">
        <f t="shared" si="24"/>
        <v>10649</v>
      </c>
      <c r="EA48" s="176">
        <f t="shared" si="24"/>
        <v>-5855</v>
      </c>
      <c r="EB48" s="176">
        <f t="shared" si="24"/>
        <v>-12</v>
      </c>
      <c r="EC48" s="176">
        <f t="shared" si="24"/>
        <v>-3176</v>
      </c>
      <c r="ED48" s="176">
        <f t="shared" si="24"/>
        <v>0</v>
      </c>
      <c r="EE48" s="176">
        <f t="shared" si="24"/>
        <v>87</v>
      </c>
      <c r="EF48" s="176">
        <f t="shared" si="24"/>
        <v>-211</v>
      </c>
      <c r="EG48" s="176">
        <f t="shared" si="24"/>
        <v>362</v>
      </c>
      <c r="EH48" s="176">
        <f t="shared" si="24"/>
        <v>-57066</v>
      </c>
      <c r="EI48" s="176">
        <f t="shared" si="24"/>
        <v>194</v>
      </c>
      <c r="EJ48" s="176">
        <f t="shared" si="24"/>
        <v>-59</v>
      </c>
      <c r="EK48" s="176">
        <f t="shared" si="24"/>
        <v>-357</v>
      </c>
      <c r="EL48" s="176">
        <f t="shared" si="24"/>
        <v>0</v>
      </c>
      <c r="EM48" s="176">
        <f t="shared" si="24"/>
        <v>680</v>
      </c>
      <c r="EN48" s="176">
        <f t="shared" si="24"/>
        <v>-79</v>
      </c>
      <c r="EO48" s="176">
        <f t="shared" si="24"/>
        <v>0</v>
      </c>
      <c r="EP48" s="176">
        <f t="shared" si="24"/>
        <v>11</v>
      </c>
      <c r="EQ48" s="176">
        <f t="shared" si="24"/>
        <v>0</v>
      </c>
      <c r="ER48" s="176">
        <f t="shared" si="24"/>
        <v>262</v>
      </c>
      <c r="ES48" s="176">
        <f t="shared" si="24"/>
        <v>-56176</v>
      </c>
      <c r="ET48" s="176">
        <f t="shared" si="24"/>
        <v>5758</v>
      </c>
      <c r="EU48" s="176">
        <f t="shared" si="24"/>
        <v>-167</v>
      </c>
      <c r="EV48" s="176">
        <f t="shared" si="24"/>
        <v>-32</v>
      </c>
      <c r="EW48" s="176">
        <f t="shared" si="24"/>
        <v>0</v>
      </c>
      <c r="EX48" s="176">
        <f t="shared" si="24"/>
        <v>0</v>
      </c>
      <c r="EY48" s="176">
        <f t="shared" si="24"/>
        <v>-702</v>
      </c>
      <c r="EZ48" s="176">
        <f t="shared" si="24"/>
        <v>23</v>
      </c>
      <c r="FA48" s="176">
        <f t="shared" si="24"/>
        <v>1753</v>
      </c>
      <c r="FB48" s="176">
        <f t="shared" si="24"/>
        <v>39633</v>
      </c>
      <c r="FC48" s="176">
        <f t="shared" si="24"/>
        <v>-191</v>
      </c>
      <c r="FD48" s="176">
        <f t="shared" si="24"/>
        <v>-85741</v>
      </c>
      <c r="FE48" s="176">
        <f t="shared" si="24"/>
        <v>-7664</v>
      </c>
      <c r="FF48" s="176">
        <f t="shared" si="24"/>
        <v>71319</v>
      </c>
      <c r="FG48" s="176">
        <f t="shared" si="24"/>
        <v>-2428</v>
      </c>
      <c r="FH48" s="176">
        <f t="shared" si="24"/>
        <v>0</v>
      </c>
      <c r="FI48" s="176">
        <f t="shared" si="24"/>
        <v>406</v>
      </c>
      <c r="FJ48" s="176">
        <f t="shared" si="24"/>
        <v>34</v>
      </c>
      <c r="FK48" s="176">
        <f t="shared" si="24"/>
        <v>-34471</v>
      </c>
      <c r="FL48" s="157"/>
      <c r="FM48" s="157"/>
      <c r="FN48" s="157"/>
      <c r="FO48" s="157"/>
      <c r="FP48" s="157"/>
      <c r="FQ48" s="157"/>
      <c r="FR48" s="157"/>
      <c r="FS48" s="157"/>
      <c r="FT48" s="157"/>
      <c r="FU48" s="157"/>
      <c r="FV48" s="157"/>
      <c r="FW48" s="157"/>
      <c r="FX48" s="157"/>
      <c r="FY48" s="157"/>
      <c r="FZ48" s="157"/>
      <c r="GA48" s="157"/>
      <c r="GB48" s="157"/>
      <c r="GC48" s="157"/>
      <c r="GD48" s="157"/>
      <c r="GE48" s="157"/>
      <c r="GF48" s="157"/>
      <c r="GG48" s="157"/>
      <c r="GH48" s="157"/>
      <c r="GI48" s="157"/>
      <c r="GJ48" s="157"/>
      <c r="GK48" s="157"/>
      <c r="GL48" s="157"/>
      <c r="GM48" s="157"/>
      <c r="GN48" s="157"/>
      <c r="GO48" s="157"/>
      <c r="GP48" s="157"/>
      <c r="GQ48" s="157"/>
      <c r="GR48" s="157"/>
      <c r="GS48" s="157"/>
      <c r="GT48" s="157"/>
      <c r="GU48" s="157"/>
      <c r="GV48" s="157"/>
      <c r="GW48" s="157"/>
      <c r="GX48" s="157"/>
      <c r="GY48" s="157"/>
      <c r="GZ48" s="157"/>
      <c r="HA48" s="157"/>
      <c r="HB48" s="157"/>
    </row>
    <row r="50" spans="1:72" x14ac:dyDescent="0.35">
      <c r="A50" s="178"/>
      <c r="B50" s="178"/>
      <c r="BF50" s="178"/>
      <c r="BT50" s="178"/>
    </row>
    <row r="51" spans="1:72" x14ac:dyDescent="0.35">
      <c r="B51" s="178"/>
      <c r="E51" s="178"/>
    </row>
    <row r="52" spans="1:72" x14ac:dyDescent="0.35">
      <c r="A52" s="179" t="s">
        <v>435</v>
      </c>
      <c r="B52" s="180"/>
      <c r="C52" s="180"/>
      <c r="D52" s="180"/>
      <c r="E52" s="180"/>
      <c r="F52" s="181"/>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c r="AQ52" s="179"/>
      <c r="AR52" s="179"/>
      <c r="AS52" s="179"/>
      <c r="AT52" s="179"/>
      <c r="AU52" s="179"/>
      <c r="AV52" s="179"/>
      <c r="AW52" s="179"/>
      <c r="AX52" s="179"/>
      <c r="AY52" s="179"/>
      <c r="AZ52" s="179"/>
      <c r="BA52" s="179"/>
      <c r="BB52" s="179"/>
      <c r="BC52" s="179"/>
      <c r="BD52" s="179"/>
      <c r="BE52" s="162"/>
      <c r="BF52" s="162"/>
    </row>
    <row r="53" spans="1:72" x14ac:dyDescent="0.35">
      <c r="A53" s="157" t="s">
        <v>436</v>
      </c>
      <c r="B53" s="157"/>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162"/>
      <c r="BF53" s="162"/>
    </row>
    <row r="54" spans="1:72" x14ac:dyDescent="0.35">
      <c r="A54" s="157" t="s">
        <v>437</v>
      </c>
      <c r="B54" s="157"/>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162"/>
      <c r="BF54" s="162"/>
    </row>
    <row r="55" spans="1:72" x14ac:dyDescent="0.35">
      <c r="BF55"/>
      <c r="BG55"/>
      <c r="BH55"/>
      <c r="BI55"/>
    </row>
    <row r="56" spans="1:72" x14ac:dyDescent="0.35">
      <c r="A56" s="165" t="s">
        <v>438</v>
      </c>
      <c r="B56" s="182" t="s">
        <v>439</v>
      </c>
      <c r="C56" s="182" t="s">
        <v>440</v>
      </c>
      <c r="BF56"/>
      <c r="BG56"/>
      <c r="BH56"/>
      <c r="BI56"/>
    </row>
    <row r="57" spans="1:72" x14ac:dyDescent="0.35">
      <c r="A57" s="466" t="s">
        <v>441</v>
      </c>
      <c r="B57" s="170">
        <f>SUM(P48:S48)</f>
        <v>11064503</v>
      </c>
      <c r="C57" s="183">
        <f>B57/$B$60</f>
        <v>0.58859411593104249</v>
      </c>
      <c r="D57" s="184"/>
      <c r="E57" s="185"/>
      <c r="F57" s="186"/>
      <c r="G57" s="187"/>
      <c r="BF57"/>
      <c r="BG57"/>
      <c r="BH57"/>
      <c r="BI57"/>
      <c r="BK57" s="178"/>
    </row>
    <row r="58" spans="1:72" x14ac:dyDescent="0.35">
      <c r="A58" s="466" t="s">
        <v>442</v>
      </c>
      <c r="B58" s="170">
        <f>SUM(G48:I48,B64)</f>
        <v>3711828</v>
      </c>
      <c r="C58" s="183">
        <f>B58/$B$60</f>
        <v>0.19745668830747204</v>
      </c>
      <c r="D58" s="184"/>
      <c r="E58" s="185"/>
      <c r="F58" s="186"/>
      <c r="G58" s="187"/>
      <c r="BF58"/>
      <c r="BG58"/>
      <c r="BH58"/>
      <c r="BI58"/>
      <c r="BK58" s="178"/>
    </row>
    <row r="59" spans="1:72" x14ac:dyDescent="0.35">
      <c r="A59" s="466" t="s">
        <v>443</v>
      </c>
      <c r="B59" s="188">
        <f>SUM(D48:F48,J48:L48,N48:O48,B65)-B69</f>
        <v>4021857.26</v>
      </c>
      <c r="C59" s="183">
        <f>B59/$B$60</f>
        <v>0.21394919576148561</v>
      </c>
      <c r="D59" s="184"/>
      <c r="E59" s="185"/>
      <c r="F59" s="186"/>
      <c r="G59" s="187"/>
      <c r="BF59"/>
      <c r="BG59"/>
      <c r="BH59"/>
      <c r="BI59"/>
      <c r="BK59" s="178"/>
    </row>
    <row r="60" spans="1:72" x14ac:dyDescent="0.35">
      <c r="A60" s="466" t="s">
        <v>0</v>
      </c>
      <c r="B60" s="176">
        <f>SUM(B57:B59)</f>
        <v>18798188.259999998</v>
      </c>
      <c r="C60" s="189">
        <f>SUM(C57:C59)</f>
        <v>1.0000000000000002</v>
      </c>
      <c r="D60" s="184"/>
      <c r="E60" s="185"/>
      <c r="BF60"/>
      <c r="BG60"/>
      <c r="BH60"/>
      <c r="BI60"/>
      <c r="BK60" s="178"/>
    </row>
    <row r="61" spans="1:72" x14ac:dyDescent="0.35">
      <c r="A61" s="162"/>
      <c r="B61" s="157"/>
      <c r="C61" s="157"/>
      <c r="D61" s="157"/>
      <c r="E61" s="170"/>
      <c r="BF61"/>
      <c r="BG61"/>
      <c r="BH61"/>
      <c r="BI61"/>
    </row>
    <row r="62" spans="1:72" x14ac:dyDescent="0.35">
      <c r="A62" s="190" t="s">
        <v>444</v>
      </c>
      <c r="B62" s="191" t="s">
        <v>439</v>
      </c>
      <c r="E62" s="185"/>
      <c r="BF62"/>
      <c r="BG62"/>
      <c r="BH62"/>
      <c r="BI62"/>
    </row>
    <row r="63" spans="1:72" x14ac:dyDescent="0.35">
      <c r="A63" s="162" t="s">
        <v>0</v>
      </c>
      <c r="B63" s="192">
        <f>M48</f>
        <v>1193770</v>
      </c>
      <c r="E63" s="185"/>
      <c r="BF63"/>
      <c r="BG63"/>
      <c r="BH63"/>
      <c r="BI63"/>
    </row>
    <row r="64" spans="1:72" x14ac:dyDescent="0.35">
      <c r="A64" s="193" t="s">
        <v>445</v>
      </c>
      <c r="B64" s="194">
        <f>B63*0.9</f>
        <v>1074393</v>
      </c>
      <c r="BF64"/>
      <c r="BG64"/>
      <c r="BH64"/>
      <c r="BI64"/>
    </row>
    <row r="65" spans="1:61" x14ac:dyDescent="0.35">
      <c r="A65" s="193" t="s">
        <v>446</v>
      </c>
      <c r="B65" s="194">
        <f>B63*0.1</f>
        <v>119377</v>
      </c>
      <c r="D65" s="188"/>
      <c r="E65" s="170"/>
      <c r="BF65"/>
      <c r="BG65"/>
      <c r="BH65"/>
      <c r="BI65"/>
    </row>
    <row r="66" spans="1:61" x14ac:dyDescent="0.35">
      <c r="A66" s="195"/>
      <c r="B66" s="196"/>
      <c r="D66" s="188"/>
      <c r="E66" s="170"/>
      <c r="BF66"/>
      <c r="BG66"/>
      <c r="BH66"/>
      <c r="BI66"/>
    </row>
    <row r="67" spans="1:61" x14ac:dyDescent="0.35">
      <c r="A67" s="197" t="s">
        <v>447</v>
      </c>
      <c r="B67" s="197" t="s">
        <v>439</v>
      </c>
      <c r="C67" s="197" t="s">
        <v>448</v>
      </c>
      <c r="BF67"/>
      <c r="BG67"/>
      <c r="BH67"/>
      <c r="BI67"/>
    </row>
    <row r="68" spans="1:61" x14ac:dyDescent="0.35">
      <c r="A68" s="162" t="s">
        <v>449</v>
      </c>
      <c r="B68" s="198">
        <f>N48</f>
        <v>565339</v>
      </c>
      <c r="C68" s="170" t="s">
        <v>450</v>
      </c>
      <c r="BF68"/>
      <c r="BG68"/>
      <c r="BH68"/>
      <c r="BI68"/>
    </row>
    <row r="69" spans="1:61" x14ac:dyDescent="0.35">
      <c r="A69" s="162" t="s">
        <v>451</v>
      </c>
      <c r="B69" s="198">
        <v>457263.74</v>
      </c>
      <c r="C69" s="170" t="s">
        <v>452</v>
      </c>
      <c r="D69" s="162"/>
      <c r="E69" s="199"/>
      <c r="BF69"/>
      <c r="BG69"/>
      <c r="BH69"/>
      <c r="BI69"/>
    </row>
    <row r="70" spans="1:61" x14ac:dyDescent="0.35">
      <c r="A70" s="157" t="s">
        <v>352</v>
      </c>
      <c r="B70" s="188">
        <f>T48</f>
        <v>78780</v>
      </c>
      <c r="C70" s="170" t="s">
        <v>450</v>
      </c>
      <c r="D70" s="162"/>
      <c r="E70" s="200"/>
      <c r="BF70"/>
      <c r="BG70"/>
      <c r="BH70"/>
      <c r="BI70"/>
    </row>
    <row r="71" spans="1:61" x14ac:dyDescent="0.35">
      <c r="A71" s="157" t="s">
        <v>353</v>
      </c>
      <c r="B71" s="188">
        <f>U48</f>
        <v>660775</v>
      </c>
      <c r="C71" s="170" t="s">
        <v>450</v>
      </c>
      <c r="D71" s="162"/>
      <c r="BF71"/>
      <c r="BG71"/>
      <c r="BH71"/>
      <c r="BI71"/>
    </row>
    <row r="72" spans="1:61" x14ac:dyDescent="0.35">
      <c r="A72" s="162"/>
      <c r="B72" s="162"/>
      <c r="C72" s="170"/>
      <c r="D72" s="162"/>
      <c r="BF72"/>
      <c r="BG72"/>
      <c r="BH72"/>
      <c r="BI72"/>
    </row>
    <row r="73" spans="1:61" x14ac:dyDescent="0.35">
      <c r="A73" s="201"/>
      <c r="B73" s="178"/>
      <c r="C73" s="198"/>
      <c r="D73" s="162"/>
    </row>
    <row r="74" spans="1:61" x14ac:dyDescent="0.35">
      <c r="B74" s="178"/>
      <c r="C74" s="178"/>
    </row>
    <row r="75" spans="1:61" x14ac:dyDescent="0.35">
      <c r="B75" s="202"/>
    </row>
    <row r="76" spans="1:61" x14ac:dyDescent="0.35">
      <c r="B76" s="178"/>
    </row>
    <row r="77" spans="1:61" x14ac:dyDescent="0.35">
      <c r="B77" s="178"/>
      <c r="D77" s="178"/>
    </row>
    <row r="78" spans="1:61" x14ac:dyDescent="0.35">
      <c r="B78" s="178"/>
    </row>
    <row r="79" spans="1:61" x14ac:dyDescent="0.35">
      <c r="B79" s="178"/>
    </row>
  </sheetData>
  <pageMargins left="0.7" right="0.7" top="0.75" bottom="0.75" header="0.3" footer="0.3"/>
  <pageSetup paperSize="9" orientation="portrait" horizontalDpi="300" verticalDpi="0"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U169"/>
  <sheetViews>
    <sheetView zoomScale="80" zoomScaleNormal="80" workbookViewId="0">
      <selection activeCell="G6" sqref="G6"/>
    </sheetView>
  </sheetViews>
  <sheetFormatPr defaultRowHeight="14" x14ac:dyDescent="0.3"/>
  <cols>
    <col min="1" max="1" width="30.58203125" style="372" customWidth="1"/>
    <col min="2" max="3" width="30.58203125" style="364" customWidth="1"/>
    <col min="4" max="4" width="28.33203125" style="364" customWidth="1"/>
    <col min="5" max="5" width="30.58203125" style="364" customWidth="1"/>
    <col min="6" max="6" width="31.08203125" style="364" customWidth="1"/>
    <col min="7" max="12" width="30.58203125" style="364" customWidth="1"/>
    <col min="13" max="16" width="25.58203125" style="358" customWidth="1"/>
    <col min="19" max="19" width="13.33203125" bestFit="1" customWidth="1"/>
    <col min="21" max="21" width="13.83203125" bestFit="1" customWidth="1"/>
  </cols>
  <sheetData>
    <row r="1" spans="1:19" ht="23" x14ac:dyDescent="0.3">
      <c r="A1" s="556" t="s">
        <v>801</v>
      </c>
      <c r="B1" s="356"/>
      <c r="C1" s="356"/>
      <c r="D1" s="356"/>
      <c r="E1" s="357"/>
      <c r="F1" s="357"/>
      <c r="G1" s="357"/>
      <c r="H1" s="357"/>
      <c r="I1" s="357"/>
      <c r="J1" s="357"/>
      <c r="K1" s="357"/>
      <c r="L1" s="357"/>
    </row>
    <row r="2" spans="1:19" s="231" customFormat="1" ht="15.5" x14ac:dyDescent="0.35">
      <c r="A2" s="481" t="str">
        <f>INFO!A2</f>
        <v>VM/KAO 10.10.2023</v>
      </c>
      <c r="B2" s="65"/>
      <c r="C2" s="65"/>
      <c r="D2" s="65"/>
      <c r="E2" s="258"/>
      <c r="F2" s="258"/>
      <c r="G2" s="258"/>
      <c r="H2" s="258"/>
      <c r="I2" s="258"/>
      <c r="J2" s="258"/>
      <c r="K2" s="258"/>
      <c r="L2" s="258"/>
      <c r="M2" s="358"/>
      <c r="N2" s="358"/>
      <c r="O2" s="358"/>
      <c r="P2" s="358"/>
    </row>
    <row r="3" spans="1:19" s="35" customFormat="1" ht="39" customHeight="1" x14ac:dyDescent="0.3">
      <c r="A3" s="568" t="s">
        <v>861</v>
      </c>
      <c r="B3" s="568"/>
      <c r="C3" s="568"/>
      <c r="D3" s="568"/>
      <c r="E3" s="568"/>
      <c r="F3" s="568"/>
      <c r="G3" s="258"/>
      <c r="H3" s="258"/>
      <c r="I3" s="258"/>
      <c r="J3" s="258"/>
      <c r="K3" s="258"/>
      <c r="L3" s="258"/>
      <c r="M3" s="358"/>
      <c r="N3" s="358"/>
      <c r="O3" s="358"/>
      <c r="P3" s="358"/>
    </row>
    <row r="4" spans="1:19" s="35" customFormat="1" ht="51" customHeight="1" x14ac:dyDescent="0.3">
      <c r="A4" s="569" t="s">
        <v>874</v>
      </c>
      <c r="B4" s="569"/>
      <c r="C4" s="569"/>
      <c r="D4" s="569"/>
      <c r="E4" s="569"/>
      <c r="F4" s="569"/>
      <c r="G4" s="258"/>
      <c r="H4" s="258"/>
      <c r="I4" s="258"/>
      <c r="J4" s="258"/>
      <c r="K4" s="258"/>
      <c r="L4" s="258"/>
      <c r="M4" s="358"/>
      <c r="N4" s="358"/>
      <c r="O4" s="358"/>
      <c r="P4" s="358"/>
    </row>
    <row r="5" spans="1:19" s="35" customFormat="1" ht="93" customHeight="1" x14ac:dyDescent="0.3">
      <c r="A5" s="570" t="s">
        <v>875</v>
      </c>
      <c r="B5" s="571"/>
      <c r="C5" s="571"/>
      <c r="D5" s="571"/>
      <c r="E5" s="571"/>
      <c r="F5" s="571"/>
      <c r="G5" s="258"/>
      <c r="H5" s="258"/>
      <c r="I5" s="258"/>
      <c r="J5" s="258"/>
      <c r="K5" s="258"/>
      <c r="L5" s="258"/>
      <c r="M5" s="358"/>
      <c r="N5" s="358"/>
      <c r="O5" s="358"/>
      <c r="P5" s="358"/>
    </row>
    <row r="6" spans="1:19" s="35" customFormat="1" ht="35" customHeight="1" x14ac:dyDescent="0.3">
      <c r="A6" s="570" t="s">
        <v>876</v>
      </c>
      <c r="B6" s="571"/>
      <c r="C6" s="571"/>
      <c r="D6" s="571"/>
      <c r="E6" s="571"/>
      <c r="F6" s="571"/>
      <c r="G6" s="258"/>
      <c r="H6" s="258"/>
      <c r="I6" s="258"/>
      <c r="J6" s="258"/>
      <c r="K6" s="258"/>
      <c r="L6" s="258"/>
      <c r="M6" s="358"/>
      <c r="N6" s="358"/>
      <c r="O6" s="358"/>
      <c r="P6" s="358"/>
    </row>
    <row r="7" spans="1:19" s="35" customFormat="1" x14ac:dyDescent="0.3">
      <c r="A7" s="20"/>
      <c r="B7" s="65"/>
      <c r="C7" s="65"/>
      <c r="D7" s="65"/>
      <c r="E7" s="258"/>
      <c r="F7" s="258"/>
      <c r="G7" s="258"/>
      <c r="H7" s="258"/>
      <c r="I7" s="258"/>
      <c r="J7" s="236"/>
      <c r="K7" s="236"/>
      <c r="L7" s="236"/>
      <c r="M7" s="358"/>
      <c r="N7" s="358"/>
      <c r="O7" s="358"/>
      <c r="P7" s="358"/>
    </row>
    <row r="8" spans="1:19" s="231" customFormat="1" ht="15.5" x14ac:dyDescent="0.35">
      <c r="A8" s="20"/>
      <c r="B8" s="65"/>
      <c r="C8" s="65"/>
      <c r="D8" s="65"/>
      <c r="E8" s="258"/>
      <c r="F8" s="258"/>
      <c r="G8" s="258"/>
      <c r="H8" s="258"/>
      <c r="I8" s="258"/>
      <c r="J8" s="236"/>
      <c r="K8" s="236"/>
      <c r="L8" s="236"/>
      <c r="M8" s="358"/>
      <c r="N8" s="358"/>
      <c r="O8" s="358"/>
      <c r="P8" s="358"/>
    </row>
    <row r="9" spans="1:19" x14ac:dyDescent="0.3">
      <c r="A9" s="4" t="s">
        <v>865</v>
      </c>
      <c r="B9" s="66"/>
      <c r="C9" s="66"/>
      <c r="D9" s="359"/>
      <c r="E9" s="500"/>
      <c r="F9" s="500"/>
      <c r="G9" s="360"/>
      <c r="H9" s="360"/>
      <c r="I9" s="361"/>
      <c r="J9" s="26"/>
      <c r="K9" s="20"/>
      <c r="L9" s="20"/>
      <c r="M9" s="20"/>
      <c r="N9" s="20"/>
      <c r="O9" s="20"/>
      <c r="P9" s="20"/>
      <c r="Q9" s="20"/>
      <c r="R9" s="20"/>
      <c r="S9" s="20"/>
    </row>
    <row r="10" spans="1:19" ht="42" customHeight="1" x14ac:dyDescent="0.3">
      <c r="A10" s="362" t="s">
        <v>3</v>
      </c>
      <c r="B10" s="362" t="s">
        <v>4</v>
      </c>
      <c r="C10" s="528" t="s">
        <v>847</v>
      </c>
      <c r="D10" s="501" t="s">
        <v>816</v>
      </c>
      <c r="E10" s="501" t="s">
        <v>839</v>
      </c>
      <c r="F10" s="502" t="s">
        <v>817</v>
      </c>
      <c r="G10" s="358"/>
      <c r="I10" s="363"/>
      <c r="J10" s="363"/>
      <c r="K10" s="20"/>
      <c r="L10" s="20"/>
      <c r="M10" s="20"/>
      <c r="N10" s="20"/>
      <c r="O10" s="20"/>
      <c r="P10" s="20"/>
      <c r="Q10" s="20"/>
      <c r="R10" s="20"/>
      <c r="S10" s="20"/>
    </row>
    <row r="11" spans="1:19" x14ac:dyDescent="0.3">
      <c r="A11" s="39">
        <v>31</v>
      </c>
      <c r="B11" s="96" t="s">
        <v>12</v>
      </c>
      <c r="C11" s="368">
        <f t="shared" ref="C11:C33" si="0">D91</f>
        <v>172027918.18930534</v>
      </c>
      <c r="D11" s="503">
        <f t="shared" ref="D11:D33" si="1">E146</f>
        <v>142127216.57797337</v>
      </c>
      <c r="E11" s="506">
        <f t="shared" ref="E11:E32" si="2">E91</f>
        <v>165458718.18930534</v>
      </c>
      <c r="F11" s="389">
        <f t="shared" ref="F11:F33" si="3">-$E$33*(C37/$C$59)</f>
        <v>397985.13642526924</v>
      </c>
      <c r="G11" s="366"/>
      <c r="I11" s="365"/>
      <c r="J11" s="366"/>
      <c r="K11" s="20"/>
      <c r="L11" s="20"/>
      <c r="M11" s="20"/>
      <c r="N11" s="20"/>
      <c r="O11" s="20"/>
      <c r="P11" s="20"/>
      <c r="Q11" s="20"/>
      <c r="R11" s="20"/>
      <c r="S11" s="20"/>
    </row>
    <row r="12" spans="1:19" x14ac:dyDescent="0.3">
      <c r="A12" s="44">
        <v>32</v>
      </c>
      <c r="B12" s="47" t="s">
        <v>13</v>
      </c>
      <c r="C12" s="368">
        <f t="shared" si="0"/>
        <v>2476872.3483458757</v>
      </c>
      <c r="D12" s="503">
        <f t="shared" si="1"/>
        <v>-4523223.2107034922</v>
      </c>
      <c r="E12" s="506">
        <f t="shared" si="2"/>
        <v>0</v>
      </c>
      <c r="F12" s="389">
        <f t="shared" si="3"/>
        <v>166202.35399495016</v>
      </c>
      <c r="G12" s="366"/>
      <c r="I12" s="365"/>
      <c r="J12" s="366"/>
      <c r="K12" s="20"/>
      <c r="L12" s="20"/>
      <c r="M12" s="20"/>
      <c r="N12" s="20"/>
      <c r="O12" s="20"/>
      <c r="P12" s="20"/>
      <c r="Q12" s="20"/>
      <c r="R12" s="20"/>
      <c r="S12" s="20"/>
    </row>
    <row r="13" spans="1:19" x14ac:dyDescent="0.3">
      <c r="A13" s="44">
        <v>33</v>
      </c>
      <c r="B13" s="47" t="s">
        <v>14</v>
      </c>
      <c r="C13" s="368">
        <f t="shared" si="0"/>
        <v>-10703709.106952429</v>
      </c>
      <c r="D13" s="503">
        <f t="shared" si="1"/>
        <v>-22794398.186753988</v>
      </c>
      <c r="E13" s="506">
        <f t="shared" si="2"/>
        <v>-5965329.1069524297</v>
      </c>
      <c r="F13" s="389">
        <f t="shared" si="3"/>
        <v>287067.65066290676</v>
      </c>
      <c r="G13" s="366"/>
      <c r="I13" s="365"/>
      <c r="J13" s="366"/>
      <c r="K13" s="20"/>
      <c r="L13" s="20"/>
      <c r="M13" s="20"/>
      <c r="N13" s="20"/>
      <c r="O13" s="20"/>
      <c r="P13" s="20"/>
      <c r="Q13" s="17"/>
      <c r="R13" s="17"/>
      <c r="S13" s="17"/>
    </row>
    <row r="14" spans="1:19" x14ac:dyDescent="0.3">
      <c r="A14" s="44">
        <v>34</v>
      </c>
      <c r="B14" s="47" t="s">
        <v>15</v>
      </c>
      <c r="C14" s="368">
        <f t="shared" si="0"/>
        <v>-22975968.382514179</v>
      </c>
      <c r="D14" s="503">
        <f t="shared" si="1"/>
        <v>-25483066.937467515</v>
      </c>
      <c r="E14" s="506">
        <f t="shared" si="2"/>
        <v>-21993428.382514179</v>
      </c>
      <c r="F14" s="389">
        <f t="shared" si="3"/>
        <v>59525.713320234427</v>
      </c>
      <c r="G14" s="366"/>
      <c r="I14" s="365"/>
      <c r="J14" s="366"/>
      <c r="K14" s="20"/>
      <c r="L14" s="20"/>
      <c r="M14" s="20"/>
      <c r="N14" s="20"/>
      <c r="O14" s="20"/>
      <c r="P14" s="20"/>
      <c r="Q14" s="20"/>
      <c r="R14" s="20"/>
      <c r="S14" s="20"/>
    </row>
    <row r="15" spans="1:19" x14ac:dyDescent="0.3">
      <c r="A15" s="44">
        <v>35</v>
      </c>
      <c r="B15" s="47" t="s">
        <v>16</v>
      </c>
      <c r="C15" s="368">
        <f t="shared" si="0"/>
        <v>25858398.77409327</v>
      </c>
      <c r="D15" s="503">
        <f t="shared" si="1"/>
        <v>16785594.091448665</v>
      </c>
      <c r="E15" s="506">
        <f t="shared" si="2"/>
        <v>23865098.77409327</v>
      </c>
      <c r="F15" s="389">
        <f t="shared" si="3"/>
        <v>120761.09304580302</v>
      </c>
      <c r="G15" s="366"/>
      <c r="I15" s="365"/>
      <c r="J15" s="366"/>
      <c r="K15" s="20"/>
      <c r="L15" s="20"/>
      <c r="M15" s="20"/>
      <c r="N15" s="20"/>
      <c r="O15" s="20"/>
      <c r="P15" s="20"/>
      <c r="Q15" s="20"/>
      <c r="R15" s="20"/>
      <c r="S15" s="20"/>
    </row>
    <row r="16" spans="1:19" x14ac:dyDescent="0.3">
      <c r="A16" s="45">
        <v>2</v>
      </c>
      <c r="B16" s="47" t="s">
        <v>17</v>
      </c>
      <c r="C16" s="368">
        <f t="shared" si="0"/>
        <v>-84766018.656073093</v>
      </c>
      <c r="D16" s="503">
        <f t="shared" si="1"/>
        <v>-97049740.090000391</v>
      </c>
      <c r="E16" s="506">
        <f t="shared" si="2"/>
        <v>-79951988.656073093</v>
      </c>
      <c r="F16" s="389">
        <f t="shared" si="3"/>
        <v>291650.79253262782</v>
      </c>
      <c r="G16" s="366"/>
      <c r="I16" s="365"/>
      <c r="J16" s="366"/>
      <c r="K16" s="20"/>
      <c r="L16" s="20"/>
      <c r="M16" s="20"/>
      <c r="N16" s="20"/>
      <c r="O16" s="20"/>
      <c r="P16" s="20"/>
      <c r="Q16" s="20"/>
      <c r="R16" s="20"/>
      <c r="S16" s="20"/>
    </row>
    <row r="17" spans="1:19" x14ac:dyDescent="0.3">
      <c r="A17" s="45">
        <v>4</v>
      </c>
      <c r="B17" s="47" t="s">
        <v>18</v>
      </c>
      <c r="C17" s="368">
        <f t="shared" si="0"/>
        <v>24342939.272050619</v>
      </c>
      <c r="D17" s="503">
        <f t="shared" si="1"/>
        <v>22188779.262847781</v>
      </c>
      <c r="E17" s="506">
        <f t="shared" si="2"/>
        <v>22188779.272050619</v>
      </c>
      <c r="F17" s="389">
        <f t="shared" si="3"/>
        <v>130506.55505721518</v>
      </c>
      <c r="G17" s="366"/>
      <c r="I17" s="365"/>
      <c r="J17" s="366"/>
      <c r="K17" s="20"/>
      <c r="L17" s="20"/>
      <c r="M17" s="20"/>
      <c r="N17" s="20"/>
      <c r="O17" s="20"/>
      <c r="P17" s="20"/>
      <c r="Q17" s="20"/>
      <c r="R17" s="20"/>
      <c r="S17" s="20"/>
    </row>
    <row r="18" spans="1:19" x14ac:dyDescent="0.3">
      <c r="A18" s="45">
        <v>5</v>
      </c>
      <c r="B18" s="47" t="s">
        <v>19</v>
      </c>
      <c r="C18" s="368">
        <f t="shared" si="0"/>
        <v>-17736781.535017967</v>
      </c>
      <c r="D18" s="503">
        <f t="shared" si="1"/>
        <v>-16031011.542120337</v>
      </c>
      <c r="E18" s="506">
        <f t="shared" si="2"/>
        <v>-16031011.535017967</v>
      </c>
      <c r="F18" s="389">
        <f t="shared" si="3"/>
        <v>103341.51893078785</v>
      </c>
      <c r="G18" s="366"/>
      <c r="I18" s="365"/>
      <c r="J18" s="366"/>
      <c r="K18" s="20"/>
      <c r="L18" s="20"/>
      <c r="M18" s="20"/>
      <c r="N18" s="20"/>
      <c r="O18" s="20"/>
      <c r="P18" s="20"/>
      <c r="Q18" s="20"/>
      <c r="R18" s="20"/>
      <c r="S18" s="20"/>
    </row>
    <row r="19" spans="1:19" x14ac:dyDescent="0.3">
      <c r="A19" s="45">
        <v>6</v>
      </c>
      <c r="B19" s="47" t="s">
        <v>20</v>
      </c>
      <c r="C19" s="368">
        <f t="shared" si="0"/>
        <v>9528705.3899998665</v>
      </c>
      <c r="D19" s="503">
        <f t="shared" si="1"/>
        <v>-3812649.6050455561</v>
      </c>
      <c r="E19" s="506">
        <f t="shared" si="2"/>
        <v>4300185.3899998665</v>
      </c>
      <c r="F19" s="389">
        <f t="shared" si="3"/>
        <v>316762.04796660913</v>
      </c>
      <c r="G19" s="366"/>
      <c r="I19" s="365"/>
      <c r="J19" s="366"/>
      <c r="K19" s="20"/>
      <c r="L19" s="20"/>
      <c r="M19" s="20"/>
      <c r="N19" s="20"/>
      <c r="O19" s="20"/>
      <c r="P19" s="20"/>
      <c r="Q19" s="20"/>
      <c r="R19" s="20"/>
      <c r="S19" s="20"/>
    </row>
    <row r="20" spans="1:19" x14ac:dyDescent="0.3">
      <c r="A20" s="45">
        <v>7</v>
      </c>
      <c r="B20" s="47" t="s">
        <v>21</v>
      </c>
      <c r="C20" s="368">
        <f t="shared" si="0"/>
        <v>-50732725.765194893</v>
      </c>
      <c r="D20" s="503">
        <f t="shared" si="1"/>
        <v>-48675015.774068713</v>
      </c>
      <c r="E20" s="506">
        <f t="shared" si="2"/>
        <v>-48675015.765194893</v>
      </c>
      <c r="F20" s="389">
        <f t="shared" si="3"/>
        <v>124663.27636145051</v>
      </c>
      <c r="G20" s="366"/>
      <c r="I20" s="365"/>
      <c r="J20" s="366"/>
      <c r="K20" s="20"/>
      <c r="L20" s="20"/>
      <c r="M20" s="20"/>
      <c r="N20" s="20"/>
      <c r="O20" s="20"/>
      <c r="P20" s="20"/>
      <c r="Q20" s="20"/>
      <c r="R20" s="20"/>
      <c r="S20" s="20"/>
    </row>
    <row r="21" spans="1:19" x14ac:dyDescent="0.3">
      <c r="A21" s="45">
        <v>8</v>
      </c>
      <c r="B21" s="47" t="s">
        <v>22</v>
      </c>
      <c r="C21" s="368">
        <f t="shared" si="0"/>
        <v>44229951.887961268</v>
      </c>
      <c r="D21" s="503">
        <f t="shared" si="1"/>
        <v>42601831.880517729</v>
      </c>
      <c r="E21" s="506">
        <f t="shared" si="2"/>
        <v>42601831.887961268</v>
      </c>
      <c r="F21" s="389">
        <f t="shared" si="3"/>
        <v>98637.210058562589</v>
      </c>
      <c r="G21" s="366"/>
      <c r="I21" s="365"/>
      <c r="J21" s="366"/>
      <c r="K21" s="20"/>
      <c r="L21" s="20"/>
      <c r="M21" s="20"/>
      <c r="N21" s="20"/>
      <c r="O21" s="20"/>
      <c r="P21" s="20"/>
      <c r="Q21" s="20"/>
      <c r="R21" s="20"/>
      <c r="S21" s="20"/>
    </row>
    <row r="22" spans="1:19" x14ac:dyDescent="0.3">
      <c r="A22" s="45">
        <v>9</v>
      </c>
      <c r="B22" s="47" t="s">
        <v>23</v>
      </c>
      <c r="C22" s="368">
        <f t="shared" si="0"/>
        <v>3494081.7645069957</v>
      </c>
      <c r="D22" s="503">
        <f t="shared" si="1"/>
        <v>2224871.7591477633</v>
      </c>
      <c r="E22" s="506">
        <f t="shared" si="2"/>
        <v>2224871.7645069957</v>
      </c>
      <c r="F22" s="389">
        <f t="shared" si="3"/>
        <v>76893.185624172795</v>
      </c>
      <c r="G22" s="366"/>
      <c r="I22" s="365"/>
      <c r="J22" s="366"/>
      <c r="K22" s="20"/>
      <c r="L22" s="20"/>
      <c r="M22" s="20"/>
      <c r="N22" s="20"/>
      <c r="O22" s="20"/>
      <c r="P22" s="20"/>
      <c r="Q22" s="20"/>
      <c r="R22" s="20"/>
      <c r="S22" s="20"/>
    </row>
    <row r="23" spans="1:19" x14ac:dyDescent="0.3">
      <c r="A23" s="45">
        <v>10</v>
      </c>
      <c r="B23" s="47" t="s">
        <v>24</v>
      </c>
      <c r="C23" s="368">
        <f t="shared" si="0"/>
        <v>39643993.939100862</v>
      </c>
      <c r="D23" s="503">
        <f t="shared" si="1"/>
        <v>38316973.932704449</v>
      </c>
      <c r="E23" s="506">
        <f t="shared" si="2"/>
        <v>38316973.939100862</v>
      </c>
      <c r="F23" s="389">
        <f t="shared" si="3"/>
        <v>80395.51783155647</v>
      </c>
      <c r="G23" s="366"/>
      <c r="I23" s="365"/>
      <c r="J23" s="366"/>
      <c r="K23" s="20"/>
      <c r="L23" s="20"/>
      <c r="M23" s="20"/>
      <c r="N23" s="20"/>
      <c r="O23" s="20"/>
      <c r="P23" s="20"/>
      <c r="Q23" s="20"/>
      <c r="R23" s="20"/>
      <c r="S23" s="20"/>
    </row>
    <row r="24" spans="1:19" x14ac:dyDescent="0.3">
      <c r="A24" s="45">
        <v>11</v>
      </c>
      <c r="B24" s="47" t="s">
        <v>25</v>
      </c>
      <c r="C24" s="368">
        <f t="shared" si="0"/>
        <v>-3456791.5759580135</v>
      </c>
      <c r="D24" s="503">
        <f t="shared" si="1"/>
        <v>-9791646.3698246479</v>
      </c>
      <c r="E24" s="506">
        <f t="shared" si="2"/>
        <v>-974141.57595801353</v>
      </c>
      <c r="F24" s="389">
        <f t="shared" si="3"/>
        <v>150407.62938351618</v>
      </c>
      <c r="G24" s="366"/>
      <c r="I24" s="365"/>
      <c r="J24" s="366"/>
      <c r="K24" s="20"/>
      <c r="L24" s="20"/>
      <c r="M24" s="20"/>
      <c r="N24" s="20"/>
      <c r="O24" s="20"/>
      <c r="P24" s="20"/>
      <c r="Q24" s="20"/>
      <c r="R24" s="20"/>
      <c r="S24" s="20"/>
    </row>
    <row r="25" spans="1:19" x14ac:dyDescent="0.3">
      <c r="A25" s="45">
        <v>12</v>
      </c>
      <c r="B25" s="47" t="s">
        <v>26</v>
      </c>
      <c r="C25" s="368">
        <f t="shared" si="0"/>
        <v>-66272863.369504564</v>
      </c>
      <c r="D25" s="503">
        <f t="shared" si="1"/>
        <v>-64637493.377493612</v>
      </c>
      <c r="E25" s="506">
        <f t="shared" si="2"/>
        <v>-64637493.369504564</v>
      </c>
      <c r="F25" s="389">
        <f t="shared" si="3"/>
        <v>99076.440442640276</v>
      </c>
      <c r="G25" s="366"/>
      <c r="I25" s="365"/>
      <c r="J25" s="366"/>
      <c r="K25" s="20"/>
      <c r="L25" s="20"/>
      <c r="M25" s="20"/>
      <c r="N25" s="20"/>
      <c r="O25" s="20"/>
      <c r="P25" s="20"/>
      <c r="Q25" s="20"/>
      <c r="R25" s="20"/>
      <c r="S25" s="20"/>
    </row>
    <row r="26" spans="1:19" x14ac:dyDescent="0.3">
      <c r="A26" s="45">
        <v>13</v>
      </c>
      <c r="B26" s="47" t="s">
        <v>27</v>
      </c>
      <c r="C26" s="368">
        <f t="shared" si="0"/>
        <v>22306746.539613247</v>
      </c>
      <c r="D26" s="503">
        <f t="shared" si="1"/>
        <v>19580576.528600693</v>
      </c>
      <c r="E26" s="506">
        <f t="shared" si="2"/>
        <v>19580576.539613247</v>
      </c>
      <c r="F26" s="389">
        <f t="shared" si="3"/>
        <v>165160.92360842662</v>
      </c>
      <c r="G26" s="366"/>
      <c r="I26" s="365"/>
      <c r="J26" s="366"/>
      <c r="K26" s="20"/>
      <c r="L26" s="20"/>
      <c r="M26" s="20"/>
      <c r="N26" s="20"/>
      <c r="O26" s="20"/>
      <c r="P26" s="20"/>
      <c r="Q26" s="20"/>
      <c r="R26" s="20"/>
      <c r="S26" s="20"/>
    </row>
    <row r="27" spans="1:19" x14ac:dyDescent="0.3">
      <c r="A27" s="45">
        <v>14</v>
      </c>
      <c r="B27" s="47" t="s">
        <v>28</v>
      </c>
      <c r="C27" s="368">
        <f t="shared" si="0"/>
        <v>2460821.7765552998</v>
      </c>
      <c r="D27" s="503">
        <f t="shared" si="1"/>
        <v>539321.76798784721</v>
      </c>
      <c r="E27" s="506">
        <f t="shared" si="2"/>
        <v>539321.77655529988</v>
      </c>
      <c r="F27" s="389">
        <f t="shared" si="3"/>
        <v>116411.19765590251</v>
      </c>
      <c r="G27" s="366"/>
      <c r="I27" s="365"/>
      <c r="J27" s="366"/>
      <c r="K27" s="20"/>
      <c r="L27" s="20"/>
      <c r="M27" s="20"/>
      <c r="N27" s="20"/>
      <c r="O27" s="20"/>
      <c r="P27" s="20"/>
      <c r="Q27" s="20"/>
      <c r="R27" s="20"/>
      <c r="S27" s="20"/>
    </row>
    <row r="28" spans="1:19" x14ac:dyDescent="0.3">
      <c r="A28" s="45">
        <v>15</v>
      </c>
      <c r="B28" s="47" t="s">
        <v>29</v>
      </c>
      <c r="C28" s="368">
        <f t="shared" si="0"/>
        <v>17165499.562973022</v>
      </c>
      <c r="D28" s="503">
        <f t="shared" si="1"/>
        <v>15407339.555751324</v>
      </c>
      <c r="E28" s="506">
        <f t="shared" si="2"/>
        <v>15407339.562973022</v>
      </c>
      <c r="F28" s="389">
        <f t="shared" si="3"/>
        <v>106515.48856138514</v>
      </c>
      <c r="G28" s="366"/>
      <c r="I28" s="365"/>
      <c r="J28" s="366"/>
      <c r="K28" s="20"/>
      <c r="L28" s="20"/>
      <c r="M28" s="20"/>
      <c r="N28" s="20"/>
      <c r="O28" s="20"/>
      <c r="P28" s="20"/>
      <c r="Q28" s="20"/>
      <c r="R28" s="20"/>
      <c r="S28" s="20"/>
    </row>
    <row r="29" spans="1:19" x14ac:dyDescent="0.3">
      <c r="A29" s="45">
        <v>16</v>
      </c>
      <c r="B29" s="47" t="s">
        <v>30</v>
      </c>
      <c r="C29" s="368">
        <f t="shared" si="0"/>
        <v>-19536617.178672314</v>
      </c>
      <c r="D29" s="503">
        <f t="shared" si="1"/>
        <v>-18856737.181789041</v>
      </c>
      <c r="E29" s="506">
        <f t="shared" si="2"/>
        <v>-18856737.178672314</v>
      </c>
      <c r="F29" s="389">
        <f t="shared" si="3"/>
        <v>41189.510831275045</v>
      </c>
      <c r="G29" s="366"/>
      <c r="I29" s="365"/>
      <c r="J29" s="366"/>
      <c r="K29" s="20"/>
      <c r="L29" s="20"/>
      <c r="M29" s="20"/>
      <c r="N29" s="20"/>
      <c r="O29" s="20"/>
      <c r="P29" s="20"/>
      <c r="Q29" s="20"/>
      <c r="R29" s="20"/>
      <c r="S29" s="20"/>
    </row>
    <row r="30" spans="1:19" x14ac:dyDescent="0.3">
      <c r="A30" s="45">
        <v>17</v>
      </c>
      <c r="B30" s="47" t="s">
        <v>31</v>
      </c>
      <c r="C30" s="368">
        <f t="shared" si="0"/>
        <v>-28951513.367646694</v>
      </c>
      <c r="D30" s="503">
        <f t="shared" si="1"/>
        <v>-39511008.096390963</v>
      </c>
      <c r="E30" s="506">
        <f t="shared" si="2"/>
        <v>-24813213.367646694</v>
      </c>
      <c r="F30" s="389">
        <f t="shared" si="3"/>
        <v>250712.70323154895</v>
      </c>
      <c r="G30" s="366"/>
      <c r="I30" s="365"/>
      <c r="J30" s="366"/>
      <c r="K30" s="20"/>
      <c r="L30" s="20"/>
      <c r="M30" s="20"/>
      <c r="N30" s="20"/>
      <c r="O30" s="20"/>
      <c r="P30" s="20"/>
      <c r="Q30" s="17"/>
      <c r="R30" s="17"/>
      <c r="S30" s="17"/>
    </row>
    <row r="31" spans="1:19" x14ac:dyDescent="0.3">
      <c r="A31" s="45">
        <v>18</v>
      </c>
      <c r="B31" s="47" t="s">
        <v>32</v>
      </c>
      <c r="C31" s="368">
        <f t="shared" si="0"/>
        <v>-3704242.6565331812</v>
      </c>
      <c r="D31" s="503">
        <f t="shared" si="1"/>
        <v>-2987602.6601240039</v>
      </c>
      <c r="E31" s="506">
        <f t="shared" si="2"/>
        <v>-2987602.6565331812</v>
      </c>
      <c r="F31" s="389">
        <f t="shared" si="3"/>
        <v>43416.560337302093</v>
      </c>
      <c r="G31" s="366"/>
      <c r="I31" s="365"/>
      <c r="J31" s="366"/>
      <c r="K31" s="20"/>
      <c r="L31" s="20"/>
      <c r="M31" s="20"/>
      <c r="N31" s="20"/>
      <c r="O31" s="20"/>
      <c r="P31" s="20"/>
      <c r="Q31" s="17"/>
      <c r="R31" s="17"/>
      <c r="S31" s="17"/>
    </row>
    <row r="32" spans="1:19" x14ac:dyDescent="0.3">
      <c r="A32" s="45">
        <v>19</v>
      </c>
      <c r="B32" s="47" t="s">
        <v>33</v>
      </c>
      <c r="C32" s="368">
        <f t="shared" si="0"/>
        <v>-54698697.850443609</v>
      </c>
      <c r="D32" s="503">
        <f t="shared" si="1"/>
        <v>-52932047.859477043</v>
      </c>
      <c r="E32" s="506">
        <f t="shared" si="2"/>
        <v>-52932047.850443609</v>
      </c>
      <c r="F32" s="389">
        <f t="shared" si="3"/>
        <v>107029.84248701544</v>
      </c>
      <c r="G32" s="366"/>
      <c r="I32" s="365"/>
      <c r="J32" s="366"/>
      <c r="K32" s="2"/>
      <c r="L32" s="2"/>
      <c r="M32" s="2"/>
      <c r="N32" s="2"/>
      <c r="O32" s="2"/>
      <c r="P32" s="2"/>
      <c r="Q32" s="68"/>
      <c r="R32" s="69"/>
      <c r="S32" s="69"/>
    </row>
    <row r="33" spans="1:21" x14ac:dyDescent="0.3">
      <c r="A33" s="114"/>
      <c r="B33" s="241" t="s">
        <v>34</v>
      </c>
      <c r="C33" s="368">
        <f t="shared" si="0"/>
        <v>-5.2824616432189941E-6</v>
      </c>
      <c r="D33" s="503">
        <f t="shared" si="1"/>
        <v>-107313135.53427969</v>
      </c>
      <c r="E33" s="503">
        <f>SUM(E11:E32)</f>
        <v>-3334312.3483511582</v>
      </c>
      <c r="F33" s="389">
        <f t="shared" si="3"/>
        <v>3334312.3483511582</v>
      </c>
      <c r="G33" s="366"/>
      <c r="I33" s="368"/>
      <c r="J33" s="366"/>
      <c r="K33" s="2"/>
      <c r="L33" s="2"/>
      <c r="M33" s="2"/>
      <c r="N33" s="2"/>
      <c r="O33" s="2"/>
      <c r="P33" s="2"/>
      <c r="Q33" s="2"/>
      <c r="R33" s="2"/>
      <c r="S33" s="2"/>
    </row>
    <row r="34" spans="1:21" x14ac:dyDescent="0.3">
      <c r="A34" s="344"/>
      <c r="B34" s="369"/>
      <c r="C34" s="78"/>
      <c r="D34" s="370"/>
      <c r="E34" s="78"/>
      <c r="F34" s="367"/>
      <c r="G34" s="367"/>
      <c r="I34" s="368"/>
      <c r="J34" s="366"/>
      <c r="K34" s="2"/>
      <c r="L34" s="2"/>
      <c r="M34" s="2"/>
      <c r="N34" s="2"/>
      <c r="O34" s="2"/>
      <c r="P34" s="2"/>
      <c r="Q34" s="2"/>
      <c r="R34" s="2"/>
      <c r="S34" s="2"/>
    </row>
    <row r="35" spans="1:21" ht="14.5" thickBot="1" x14ac:dyDescent="0.35">
      <c r="A35" s="4" t="s">
        <v>866</v>
      </c>
      <c r="B35" s="66"/>
      <c r="C35" s="66"/>
      <c r="D35" s="257"/>
      <c r="E35" s="256"/>
      <c r="F35" s="256"/>
      <c r="G35" s="256"/>
      <c r="H35" s="256"/>
      <c r="I35" s="255"/>
      <c r="J35" s="255"/>
      <c r="K35" s="257"/>
      <c r="L35" s="255"/>
      <c r="M35" s="471"/>
      <c r="N35" s="471"/>
      <c r="O35" s="471"/>
      <c r="P35" s="471"/>
    </row>
    <row r="36" spans="1:21" ht="90.75" customHeight="1" x14ac:dyDescent="0.3">
      <c r="A36" s="509" t="s">
        <v>3</v>
      </c>
      <c r="B36" s="509" t="s">
        <v>4</v>
      </c>
      <c r="C36" s="509" t="s">
        <v>35</v>
      </c>
      <c r="D36" s="510" t="s">
        <v>833</v>
      </c>
      <c r="E36" s="511" t="s">
        <v>834</v>
      </c>
      <c r="F36" s="512" t="s">
        <v>835</v>
      </c>
      <c r="G36" s="512" t="s">
        <v>860</v>
      </c>
      <c r="H36" s="511" t="s">
        <v>859</v>
      </c>
      <c r="I36" s="512" t="s">
        <v>858</v>
      </c>
      <c r="J36" s="513" t="s">
        <v>857</v>
      </c>
      <c r="K36" s="518" t="s">
        <v>836</v>
      </c>
      <c r="L36" s="514" t="s">
        <v>837</v>
      </c>
      <c r="M36" s="515" t="s">
        <v>838</v>
      </c>
      <c r="N36" s="561" t="s">
        <v>862</v>
      </c>
      <c r="O36" s="514" t="s">
        <v>863</v>
      </c>
      <c r="P36" s="515" t="s">
        <v>864</v>
      </c>
    </row>
    <row r="37" spans="1:21" x14ac:dyDescent="0.3">
      <c r="A37" s="245"/>
      <c r="B37" s="96" t="s">
        <v>12</v>
      </c>
      <c r="C37" s="108">
        <f>Määräytymistekijät!C5</f>
        <v>656920</v>
      </c>
      <c r="D37" s="108">
        <f>'Siirtyvät sote-kustannukset'!L9+'Siirtyvät pela-kustannukset'!L9</f>
        <v>2469106229.9201922</v>
      </c>
      <c r="E37" s="483">
        <f>'SOTE laskennallinen rahoitus'!M46+'PELA laskennallinen rahoitus'!$F44</f>
        <v>2297078311.7308869</v>
      </c>
      <c r="F37" s="482">
        <f>E37-D37</f>
        <v>-172027918.18930531</v>
      </c>
      <c r="G37" s="497">
        <f>F37/C37</f>
        <v>-261.87042286626274</v>
      </c>
      <c r="H37" s="507">
        <f>'Arvio hyten vaikutuksesta'!O60+'PELA laskennallinen rahoitus'!F44</f>
        <v>2294828036.541069</v>
      </c>
      <c r="I37" s="365">
        <f t="shared" ref="I37:I59" si="4">H37-D37</f>
        <v>-174278193.37912321</v>
      </c>
      <c r="J37" s="508">
        <f t="shared" ref="J37:J59" si="5">I37/C37</f>
        <v>-265.29591636595507</v>
      </c>
      <c r="K37" s="507">
        <f>'SOTE lasken. rahoitus yo-lisä'!N48+'PELA laskennallinen rahoitus'!F44</f>
        <v>2320409813.3422189</v>
      </c>
      <c r="L37" s="365">
        <f t="shared" ref="L37:L59" si="6">K37-D37</f>
        <v>-148696416.57797337</v>
      </c>
      <c r="M37" s="508">
        <f t="shared" ref="M37:M59" si="7">L37/C37</f>
        <v>-226.35391916515462</v>
      </c>
      <c r="N37" s="562">
        <f>'Arvio hyten vaikutuksesta'!N60+'PELA laskennallinen rahoitus'!F44</f>
        <v>2318159538.1523776</v>
      </c>
      <c r="O37" s="392">
        <f t="shared" ref="O37:O59" si="8">N37-D37</f>
        <v>-150946691.76781464</v>
      </c>
      <c r="P37" s="486">
        <f t="shared" ref="P37:P59" si="9">O37/C37</f>
        <v>-229.77941266488253</v>
      </c>
      <c r="R37" s="553"/>
      <c r="S37" s="554"/>
      <c r="U37" s="554"/>
    </row>
    <row r="38" spans="1:21" x14ac:dyDescent="0.3">
      <c r="A38" s="245"/>
      <c r="B38" s="47" t="s">
        <v>68</v>
      </c>
      <c r="C38" s="41">
        <f>Määräytymistekijät!C6</f>
        <v>274336</v>
      </c>
      <c r="D38" s="41">
        <f>'Siirtyvät sote-kustannukset'!L10+'Siirtyvät pela-kustannukset'!L10</f>
        <v>936480700.25178468</v>
      </c>
      <c r="E38" s="483">
        <f>'SOTE laskennallinen rahoitus'!M47+'PELA laskennallinen rahoitus'!$F45</f>
        <v>934003827.90343881</v>
      </c>
      <c r="F38" s="482">
        <f t="shared" ref="F38:F59" si="10">E38-D38</f>
        <v>-2476872.3483458757</v>
      </c>
      <c r="G38" s="497">
        <f t="shared" ref="G38:G59" si="11">F38/C38</f>
        <v>-9.0286085251147341</v>
      </c>
      <c r="H38" s="507">
        <f>'Arvio hyten vaikutuksesta'!O61+'PELA laskennallinen rahoitus'!F45</f>
        <v>931224845.77177143</v>
      </c>
      <c r="I38" s="365">
        <f t="shared" si="4"/>
        <v>-5255854.4800132513</v>
      </c>
      <c r="J38" s="508">
        <f t="shared" si="5"/>
        <v>-19.158457074584639</v>
      </c>
      <c r="K38" s="507">
        <f>'SOTE lasken. rahoitus yo-lisä'!N49+'PELA laskennallinen rahoitus'!F45</f>
        <v>943747283.46248817</v>
      </c>
      <c r="L38" s="365">
        <f t="shared" si="6"/>
        <v>7266583.2107034922</v>
      </c>
      <c r="M38" s="508">
        <f t="shared" si="7"/>
        <v>26.487895174907749</v>
      </c>
      <c r="N38" s="563">
        <f>'Arvio hyten vaikutuksesta'!N61+'PELA laskennallinen rahoitus'!F45</f>
        <v>940968301.33079171</v>
      </c>
      <c r="O38" s="393">
        <f t="shared" si="8"/>
        <v>4487601.0790070295</v>
      </c>
      <c r="P38" s="487">
        <f t="shared" si="9"/>
        <v>16.358046625331816</v>
      </c>
      <c r="R38" s="553"/>
      <c r="U38" s="554"/>
    </row>
    <row r="39" spans="1:21" x14ac:dyDescent="0.3">
      <c r="A39" s="245"/>
      <c r="B39" s="47" t="s">
        <v>14</v>
      </c>
      <c r="C39" s="41">
        <f>Määräytymistekijät!C7</f>
        <v>473838</v>
      </c>
      <c r="D39" s="41">
        <f>'Siirtyvät sote-kustannukset'!L11+'Siirtyvät pela-kustannukset'!L11</f>
        <v>1563780776.4745762</v>
      </c>
      <c r="E39" s="483">
        <f>'SOTE laskennallinen rahoitus'!M48+'PELA laskennallinen rahoitus'!$F46</f>
        <v>1574484485.5815287</v>
      </c>
      <c r="F39" s="482">
        <f t="shared" si="10"/>
        <v>10703709.106952429</v>
      </c>
      <c r="G39" s="497">
        <f t="shared" si="11"/>
        <v>22.589385205391778</v>
      </c>
      <c r="H39" s="507">
        <f>'Arvio hyten vaikutuksesta'!O62+'PELA laskennallinen rahoitus'!F46</f>
        <v>1570873469.8088071</v>
      </c>
      <c r="I39" s="365">
        <f t="shared" si="4"/>
        <v>7092693.3342308998</v>
      </c>
      <c r="J39" s="508">
        <f t="shared" si="5"/>
        <v>14.968603898866068</v>
      </c>
      <c r="K39" s="507">
        <f>'SOTE lasken. rahoitus yo-lisä'!N50+'PELA laskennallinen rahoitus'!F46</f>
        <v>1591313554.6613302</v>
      </c>
      <c r="L39" s="365">
        <f t="shared" si="6"/>
        <v>27532778.186753988</v>
      </c>
      <c r="M39" s="508">
        <f t="shared" si="7"/>
        <v>58.10588890454963</v>
      </c>
      <c r="N39" s="563">
        <f>'Arvio hyten vaikutuksesta'!N62+'PELA laskennallinen rahoitus'!F46</f>
        <v>1587702538.8885708</v>
      </c>
      <c r="O39" s="393">
        <f t="shared" si="8"/>
        <v>23921762.413994551</v>
      </c>
      <c r="P39" s="487">
        <f t="shared" si="9"/>
        <v>50.485107597943916</v>
      </c>
      <c r="R39" s="553"/>
      <c r="U39" s="554"/>
    </row>
    <row r="40" spans="1:21" x14ac:dyDescent="0.3">
      <c r="A40" s="245"/>
      <c r="B40" s="47" t="s">
        <v>15</v>
      </c>
      <c r="C40" s="41">
        <f>Määräytymistekijät!C8</f>
        <v>98254</v>
      </c>
      <c r="D40" s="41">
        <f>'Siirtyvät sote-kustannukset'!L12+'Siirtyvät pela-kustannukset'!L12</f>
        <v>351293987.70171905</v>
      </c>
      <c r="E40" s="483">
        <f>'SOTE laskennallinen rahoitus'!M49+'PELA laskennallinen rahoitus'!$F47</f>
        <v>374269956.08423322</v>
      </c>
      <c r="F40" s="482">
        <f t="shared" si="10"/>
        <v>22975968.382514179</v>
      </c>
      <c r="G40" s="497">
        <f t="shared" si="11"/>
        <v>233.84257518792293</v>
      </c>
      <c r="H40" s="507">
        <f>'Arvio hyten vaikutuksesta'!O63+'PELA laskennallinen rahoitus'!F47</f>
        <v>372923545.89189732</v>
      </c>
      <c r="I40" s="365">
        <f t="shared" si="4"/>
        <v>21629558.190178275</v>
      </c>
      <c r="J40" s="508">
        <f t="shared" si="5"/>
        <v>220.13921255295739</v>
      </c>
      <c r="K40" s="507">
        <f>'SOTE lasken. rahoitus yo-lisä'!N51+'PELA laskennallinen rahoitus'!F47</f>
        <v>377759594.63918656</v>
      </c>
      <c r="L40" s="365">
        <f t="shared" si="6"/>
        <v>26465606.937467515</v>
      </c>
      <c r="M40" s="508">
        <f t="shared" si="7"/>
        <v>269.35907889213178</v>
      </c>
      <c r="N40" s="563">
        <f>'Arvio hyten vaikutuksesta'!N63+'PELA laskennallinen rahoitus'!F47</f>
        <v>376413184.44683653</v>
      </c>
      <c r="O40" s="393">
        <f t="shared" si="8"/>
        <v>25119196.745117486</v>
      </c>
      <c r="P40" s="487">
        <f t="shared" si="9"/>
        <v>255.65571625702248</v>
      </c>
      <c r="R40" s="553"/>
      <c r="U40" s="554"/>
    </row>
    <row r="41" spans="1:21" x14ac:dyDescent="0.3">
      <c r="A41" s="245"/>
      <c r="B41" s="47" t="s">
        <v>16</v>
      </c>
      <c r="C41" s="41">
        <f>Määräytymistekijät!C9</f>
        <v>199330</v>
      </c>
      <c r="D41" s="41">
        <f>'Siirtyvät sote-kustannukset'!L13+'Siirtyvät pela-kustannukset'!L13</f>
        <v>716849958.04789937</v>
      </c>
      <c r="E41" s="483">
        <f>'SOTE laskennallinen rahoitus'!M50+'PELA laskennallinen rahoitus'!$F48</f>
        <v>690991559.2738061</v>
      </c>
      <c r="F41" s="482">
        <f t="shared" si="10"/>
        <v>-25858398.77409327</v>
      </c>
      <c r="G41" s="497">
        <f t="shared" si="11"/>
        <v>-129.72657790645297</v>
      </c>
      <c r="H41" s="507">
        <f>'Arvio hyten vaikutuksesta'!O64+'PELA laskennallinen rahoitus'!F48</f>
        <v>689080008.84770167</v>
      </c>
      <c r="I41" s="365">
        <f t="shared" si="4"/>
        <v>-27769949.200197697</v>
      </c>
      <c r="J41" s="508">
        <f t="shared" si="5"/>
        <v>-139.31645612902071</v>
      </c>
      <c r="K41" s="507">
        <f>'SOTE lasken. rahoitus yo-lisä'!N52+'PELA laskennallinen rahoitus'!F48</f>
        <v>698071063.9564507</v>
      </c>
      <c r="L41" s="365">
        <f t="shared" si="6"/>
        <v>-18778894.091448665</v>
      </c>
      <c r="M41" s="508">
        <f t="shared" si="7"/>
        <v>-94.210074205832868</v>
      </c>
      <c r="N41" s="563">
        <f>'Arvio hyten vaikutuksesta'!N64+'PELA laskennallinen rahoitus'!F48</f>
        <v>696159513.53032625</v>
      </c>
      <c r="O41" s="393">
        <f t="shared" si="8"/>
        <v>-20690444.517573118</v>
      </c>
      <c r="P41" s="487">
        <f t="shared" si="9"/>
        <v>-103.79995242850107</v>
      </c>
      <c r="R41" s="553"/>
      <c r="U41" s="554"/>
    </row>
    <row r="42" spans="1:21" x14ac:dyDescent="0.3">
      <c r="A42" s="244"/>
      <c r="B42" s="244" t="s">
        <v>17</v>
      </c>
      <c r="C42" s="41">
        <f>Määräytymistekijät!C10</f>
        <v>481403</v>
      </c>
      <c r="D42" s="41">
        <f>'Siirtyvät sote-kustannukset'!L14+'Siirtyvät pela-kustannukset'!L14</f>
        <v>1865288369.8380294</v>
      </c>
      <c r="E42" s="483">
        <f>'SOTE laskennallinen rahoitus'!M51+'PELA laskennallinen rahoitus'!$F49</f>
        <v>1950054388.4941025</v>
      </c>
      <c r="F42" s="482">
        <f t="shared" si="10"/>
        <v>84766018.656073093</v>
      </c>
      <c r="G42" s="497">
        <f t="shared" si="11"/>
        <v>176.08120152153828</v>
      </c>
      <c r="H42" s="507">
        <f>'Arvio hyten vaikutuksesta'!O65+'PELA laskennallinen rahoitus'!F49</f>
        <v>1950247623.8338609</v>
      </c>
      <c r="I42" s="365">
        <f t="shared" si="4"/>
        <v>84959253.99583149</v>
      </c>
      <c r="J42" s="508">
        <f t="shared" si="5"/>
        <v>176.48260188621902</v>
      </c>
      <c r="K42" s="507">
        <f>'SOTE lasken. rahoitus yo-lisä'!N53+'PELA laskennallinen rahoitus'!F49</f>
        <v>1967152139.9280298</v>
      </c>
      <c r="L42" s="365">
        <f t="shared" si="6"/>
        <v>101863770.09000039</v>
      </c>
      <c r="M42" s="508">
        <f t="shared" si="7"/>
        <v>211.59770522826071</v>
      </c>
      <c r="N42" s="563">
        <f>'Arvio hyten vaikutuksesta'!N65+'PELA laskennallinen rahoitus'!F49</f>
        <v>1967345375.2677903</v>
      </c>
      <c r="O42" s="393">
        <f t="shared" si="8"/>
        <v>102057005.42976093</v>
      </c>
      <c r="P42" s="487">
        <f t="shared" si="9"/>
        <v>211.99910559294591</v>
      </c>
      <c r="R42" s="553"/>
      <c r="U42" s="554"/>
    </row>
    <row r="43" spans="1:21" x14ac:dyDescent="0.3">
      <c r="A43" s="244"/>
      <c r="B43" s="244" t="s">
        <v>18</v>
      </c>
      <c r="C43" s="41">
        <f>Määräytymistekijät!C11</f>
        <v>215416</v>
      </c>
      <c r="D43" s="41">
        <f>'Siirtyvät sote-kustannukset'!L15+'Siirtyvät pela-kustannukset'!L15</f>
        <v>924130752.1836369</v>
      </c>
      <c r="E43" s="483">
        <f>'SOTE laskennallinen rahoitus'!M52+'PELA laskennallinen rahoitus'!$F50</f>
        <v>899787812.91158628</v>
      </c>
      <c r="F43" s="482">
        <f t="shared" si="10"/>
        <v>-24342939.272050619</v>
      </c>
      <c r="G43" s="497">
        <f t="shared" si="11"/>
        <v>-113.0043231331499</v>
      </c>
      <c r="H43" s="507">
        <f>'Arvio hyten vaikutuksesta'!O66+'PELA laskennallinen rahoitus'!F50</f>
        <v>903051821.59809887</v>
      </c>
      <c r="I43" s="365">
        <f t="shared" si="4"/>
        <v>-21078930.58553803</v>
      </c>
      <c r="J43" s="508">
        <f t="shared" si="5"/>
        <v>-97.852204968702551</v>
      </c>
      <c r="K43" s="507">
        <f>'SOTE lasken. rahoitus yo-lisä'!N54+'PELA laskennallinen rahoitus'!F50</f>
        <v>899787812.92078912</v>
      </c>
      <c r="L43" s="365">
        <f t="shared" si="6"/>
        <v>-24342939.262847781</v>
      </c>
      <c r="M43" s="508">
        <f t="shared" si="7"/>
        <v>-113.00432309042867</v>
      </c>
      <c r="N43" s="563">
        <f>'Arvio hyten vaikutuksesta'!N66+'PELA laskennallinen rahoitus'!F50</f>
        <v>903051821.60733593</v>
      </c>
      <c r="O43" s="393">
        <f t="shared" si="8"/>
        <v>-21078930.576300979</v>
      </c>
      <c r="P43" s="487">
        <f t="shared" si="9"/>
        <v>-97.852204925822491</v>
      </c>
      <c r="R43" s="553"/>
      <c r="U43" s="554"/>
    </row>
    <row r="44" spans="1:21" x14ac:dyDescent="0.3">
      <c r="A44" s="244"/>
      <c r="B44" s="244" t="s">
        <v>19</v>
      </c>
      <c r="C44" s="41">
        <f>Määräytymistekijät!C12</f>
        <v>170577</v>
      </c>
      <c r="D44" s="41">
        <f>'Siirtyvät sote-kustannukset'!L16+'Siirtyvät pela-kustannukset'!L16</f>
        <v>675999456.65193856</v>
      </c>
      <c r="E44" s="483">
        <f>'SOTE laskennallinen rahoitus'!M53+'PELA laskennallinen rahoitus'!$F51</f>
        <v>693736238.18695652</v>
      </c>
      <c r="F44" s="482">
        <f t="shared" si="10"/>
        <v>17736781.535017967</v>
      </c>
      <c r="G44" s="497">
        <f t="shared" si="11"/>
        <v>103.98108499397907</v>
      </c>
      <c r="H44" s="507">
        <f>'Arvio hyten vaikutuksesta'!O67+'PELA laskennallinen rahoitus'!F51</f>
        <v>694908606.21775126</v>
      </c>
      <c r="I44" s="365">
        <f t="shared" si="4"/>
        <v>18909149.565812707</v>
      </c>
      <c r="J44" s="508">
        <f t="shared" si="5"/>
        <v>110.85403991049618</v>
      </c>
      <c r="K44" s="507">
        <f>'SOTE lasken. rahoitus yo-lisä'!N55+'PELA laskennallinen rahoitus'!F51</f>
        <v>693736238.1940589</v>
      </c>
      <c r="L44" s="365">
        <f t="shared" si="6"/>
        <v>17736781.542120337</v>
      </c>
      <c r="M44" s="508">
        <f t="shared" si="7"/>
        <v>103.98108503561639</v>
      </c>
      <c r="N44" s="563">
        <f>'Arvio hyten vaikutuksesta'!N67+'PELA laskennallinen rahoitus'!F51</f>
        <v>694908606.22486603</v>
      </c>
      <c r="O44" s="393">
        <f t="shared" si="8"/>
        <v>18909149.572927475</v>
      </c>
      <c r="P44" s="487">
        <f t="shared" si="9"/>
        <v>110.85403995220619</v>
      </c>
      <c r="R44" s="553"/>
      <c r="U44" s="554"/>
    </row>
    <row r="45" spans="1:21" x14ac:dyDescent="0.3">
      <c r="A45" s="244"/>
      <c r="B45" s="244" t="s">
        <v>20</v>
      </c>
      <c r="C45" s="41">
        <f>Määräytymistekijät!C13</f>
        <v>522852</v>
      </c>
      <c r="D45" s="41">
        <f>'Siirtyvät sote-kustannukset'!L17+'Siirtyvät pela-kustannukset'!L17</f>
        <v>2029878770.219903</v>
      </c>
      <c r="E45" s="483">
        <f>'SOTE laskennallinen rahoitus'!M54+'PELA laskennallinen rahoitus'!$F52</f>
        <v>2020350064.8299031</v>
      </c>
      <c r="F45" s="482">
        <f t="shared" si="10"/>
        <v>-9528705.3899998665</v>
      </c>
      <c r="G45" s="497">
        <f t="shared" si="11"/>
        <v>-18.224479183401549</v>
      </c>
      <c r="H45" s="507">
        <f>'Arvio hyten vaikutuksesta'!O68+'PELA laskennallinen rahoitus'!F52</f>
        <v>2017938859.5717659</v>
      </c>
      <c r="I45" s="365">
        <f t="shared" si="4"/>
        <v>-11939910.648137093</v>
      </c>
      <c r="J45" s="508">
        <f t="shared" si="5"/>
        <v>-22.836119299796295</v>
      </c>
      <c r="K45" s="507">
        <f>'SOTE lasken. rahoitus yo-lisä'!N56+'PELA laskennallinen rahoitus'!F52</f>
        <v>2038919939.8249485</v>
      </c>
      <c r="L45" s="365">
        <f t="shared" si="6"/>
        <v>9041169.605045557</v>
      </c>
      <c r="M45" s="508">
        <f t="shared" si="7"/>
        <v>17.292024521366574</v>
      </c>
      <c r="N45" s="563">
        <f>'Arvio hyten vaikutuksesta'!N68+'PELA laskennallinen rahoitus'!F52</f>
        <v>2036508734.5667861</v>
      </c>
      <c r="O45" s="393">
        <f t="shared" si="8"/>
        <v>6629964.3468830585</v>
      </c>
      <c r="P45" s="487">
        <f t="shared" si="9"/>
        <v>12.680384404923494</v>
      </c>
      <c r="R45" s="553"/>
      <c r="U45" s="554"/>
    </row>
    <row r="46" spans="1:21" x14ac:dyDescent="0.3">
      <c r="A46" s="244"/>
      <c r="B46" s="244" t="s">
        <v>21</v>
      </c>
      <c r="C46" s="41">
        <f>Määräytymistekijät!C14</f>
        <v>205771</v>
      </c>
      <c r="D46" s="41">
        <f>'Siirtyvät sote-kustannukset'!L18+'Siirtyvät pela-kustannukset'!L18</f>
        <v>815077749.73869288</v>
      </c>
      <c r="E46" s="483">
        <f>'SOTE laskennallinen rahoitus'!M55+'PELA laskennallinen rahoitus'!$F53</f>
        <v>865810475.50388777</v>
      </c>
      <c r="F46" s="482">
        <f t="shared" si="10"/>
        <v>50732725.765194893</v>
      </c>
      <c r="G46" s="497">
        <f t="shared" si="11"/>
        <v>246.54944460198422</v>
      </c>
      <c r="H46" s="507">
        <f>'Arvio hyten vaikutuksesta'!O69+'PELA laskennallinen rahoitus'!F53</f>
        <v>867778390.91104329</v>
      </c>
      <c r="I46" s="365">
        <f t="shared" si="4"/>
        <v>52700641.172350407</v>
      </c>
      <c r="J46" s="508">
        <f t="shared" si="5"/>
        <v>256.11306341685855</v>
      </c>
      <c r="K46" s="507">
        <f>'SOTE lasken. rahoitus yo-lisä'!N57+'PELA laskennallinen rahoitus'!F53</f>
        <v>865810475.51276159</v>
      </c>
      <c r="L46" s="365">
        <f t="shared" si="6"/>
        <v>50732725.774068713</v>
      </c>
      <c r="M46" s="508">
        <f t="shared" si="7"/>
        <v>246.54944464510893</v>
      </c>
      <c r="N46" s="563">
        <f>'Arvio hyten vaikutuksesta'!N69+'PELA laskennallinen rahoitus'!F53</f>
        <v>867778390.91993773</v>
      </c>
      <c r="O46" s="393">
        <f t="shared" si="8"/>
        <v>52700641.18124485</v>
      </c>
      <c r="P46" s="487">
        <f t="shared" si="9"/>
        <v>256.11306346008354</v>
      </c>
      <c r="R46" s="553"/>
      <c r="U46" s="554"/>
    </row>
    <row r="47" spans="1:21" x14ac:dyDescent="0.3">
      <c r="A47" s="244"/>
      <c r="B47" s="244" t="s">
        <v>22</v>
      </c>
      <c r="C47" s="41">
        <f>Määräytymistekijät!C15</f>
        <v>162812</v>
      </c>
      <c r="D47" s="41">
        <f>'Siirtyvät sote-kustannukset'!L19+'Siirtyvät pela-kustannukset'!L19</f>
        <v>770909050.56328011</v>
      </c>
      <c r="E47" s="483">
        <f>'SOTE laskennallinen rahoitus'!M56+'PELA laskennallinen rahoitus'!$F54</f>
        <v>726679098.67531884</v>
      </c>
      <c r="F47" s="482">
        <f t="shared" si="10"/>
        <v>-44229951.887961268</v>
      </c>
      <c r="G47" s="497">
        <f t="shared" si="11"/>
        <v>-271.66272687493102</v>
      </c>
      <c r="H47" s="507">
        <f>'Arvio hyten vaikutuksesta'!O70+'PELA laskennallinen rahoitus'!F54</f>
        <v>727168990.5045644</v>
      </c>
      <c r="I47" s="365">
        <f t="shared" si="4"/>
        <v>-43740060.058715701</v>
      </c>
      <c r="J47" s="508">
        <f t="shared" si="5"/>
        <v>-268.65378509394702</v>
      </c>
      <c r="K47" s="507">
        <f>'SOTE lasken. rahoitus yo-lisä'!N58+'PELA laskennallinen rahoitus'!F54</f>
        <v>726679098.68276238</v>
      </c>
      <c r="L47" s="365">
        <f t="shared" si="6"/>
        <v>-44229951.880517721</v>
      </c>
      <c r="M47" s="508">
        <f t="shared" si="7"/>
        <v>-271.66272682921237</v>
      </c>
      <c r="N47" s="563">
        <f>'Arvio hyten vaikutuksesta'!N70+'PELA laskennallinen rahoitus'!F54</f>
        <v>727168990.51201308</v>
      </c>
      <c r="O47" s="393">
        <f t="shared" si="8"/>
        <v>-43740060.051267028</v>
      </c>
      <c r="P47" s="487">
        <f t="shared" si="9"/>
        <v>-268.65378504819688</v>
      </c>
      <c r="R47" s="553"/>
      <c r="U47" s="554"/>
    </row>
    <row r="48" spans="1:21" x14ac:dyDescent="0.3">
      <c r="A48" s="244"/>
      <c r="B48" s="244" t="s">
        <v>23</v>
      </c>
      <c r="C48" s="41">
        <f>Määräytymistekijät!C16</f>
        <v>126921</v>
      </c>
      <c r="D48" s="41">
        <f>'Siirtyvät sote-kustannukset'!L20+'Siirtyvät pela-kustannukset'!L20</f>
        <v>527688810.78827399</v>
      </c>
      <c r="E48" s="483">
        <f>'SOTE laskennallinen rahoitus'!M57+'PELA laskennallinen rahoitus'!$F55</f>
        <v>524194729.02376699</v>
      </c>
      <c r="F48" s="482">
        <f t="shared" si="10"/>
        <v>-3494081.7645069957</v>
      </c>
      <c r="G48" s="497">
        <f t="shared" si="11"/>
        <v>-27.529579537720281</v>
      </c>
      <c r="H48" s="507">
        <f>'Arvio hyten vaikutuksesta'!O71+'PELA laskennallinen rahoitus'!F55</f>
        <v>525447934.61291611</v>
      </c>
      <c r="I48" s="365">
        <f t="shared" si="4"/>
        <v>-2240876.1753578782</v>
      </c>
      <c r="J48" s="508">
        <f t="shared" si="5"/>
        <v>-17.655676959351709</v>
      </c>
      <c r="K48" s="507">
        <f>'SOTE lasken. rahoitus yo-lisä'!N59+'PELA laskennallinen rahoitus'!F55</f>
        <v>524194729.02912623</v>
      </c>
      <c r="L48" s="365">
        <f t="shared" si="6"/>
        <v>-3494081.7591477633</v>
      </c>
      <c r="M48" s="508">
        <f t="shared" si="7"/>
        <v>-27.529579495495334</v>
      </c>
      <c r="N48" s="563">
        <f>'Arvio hyten vaikutuksesta'!N71+'PELA laskennallinen rahoitus'!F55</f>
        <v>525447934.61828852</v>
      </c>
      <c r="O48" s="393">
        <f t="shared" si="8"/>
        <v>-2240876.1699854732</v>
      </c>
      <c r="P48" s="487">
        <f t="shared" si="9"/>
        <v>-17.655676917022976</v>
      </c>
      <c r="R48" s="553"/>
      <c r="U48" s="554"/>
    </row>
    <row r="49" spans="1:21" x14ac:dyDescent="0.3">
      <c r="A49" s="244"/>
      <c r="B49" s="244" t="s">
        <v>24</v>
      </c>
      <c r="C49" s="41">
        <f>Määräytymistekijät!C17</f>
        <v>132702</v>
      </c>
      <c r="D49" s="41">
        <f>'Siirtyvät sote-kustannukset'!L21+'Siirtyvät pela-kustannukset'!L21</f>
        <v>663469490.7238214</v>
      </c>
      <c r="E49" s="483">
        <f>'SOTE laskennallinen rahoitus'!M58+'PELA laskennallinen rahoitus'!$F56</f>
        <v>623825496.78472054</v>
      </c>
      <c r="F49" s="482">
        <f t="shared" si="10"/>
        <v>-39643993.939100862</v>
      </c>
      <c r="G49" s="497">
        <f t="shared" si="11"/>
        <v>-298.74450979714595</v>
      </c>
      <c r="H49" s="507">
        <f>'Arvio hyten vaikutuksesta'!O72+'PELA laskennallinen rahoitus'!F56</f>
        <v>625430688.059955</v>
      </c>
      <c r="I49" s="365">
        <f t="shared" si="4"/>
        <v>-38038802.663866401</v>
      </c>
      <c r="J49" s="508">
        <f t="shared" si="5"/>
        <v>-286.64829967797323</v>
      </c>
      <c r="K49" s="507">
        <f>'SOTE lasken. rahoitus yo-lisä'!N60+'PELA laskennallinen rahoitus'!F56</f>
        <v>623825496.79111695</v>
      </c>
      <c r="L49" s="365">
        <f t="shared" si="6"/>
        <v>-39643993.932704449</v>
      </c>
      <c r="M49" s="508">
        <f t="shared" si="7"/>
        <v>-298.74450974894461</v>
      </c>
      <c r="N49" s="563">
        <f>'Arvio hyten vaikutuksesta'!N72+'PELA laskennallinen rahoitus'!F56</f>
        <v>625430688.06636822</v>
      </c>
      <c r="O49" s="393">
        <f t="shared" si="8"/>
        <v>-38038802.657453179</v>
      </c>
      <c r="P49" s="487">
        <f t="shared" si="9"/>
        <v>-286.64829962964524</v>
      </c>
      <c r="R49" s="553"/>
      <c r="U49" s="554"/>
    </row>
    <row r="50" spans="1:21" x14ac:dyDescent="0.3">
      <c r="A50" s="244"/>
      <c r="B50" s="244" t="s">
        <v>25</v>
      </c>
      <c r="C50" s="41">
        <f>Määräytymistekijät!C18</f>
        <v>248265</v>
      </c>
      <c r="D50" s="41">
        <f>'Siirtyvät sote-kustannukset'!L22+'Siirtyvät pela-kustannukset'!L22</f>
        <v>1110321645.7437024</v>
      </c>
      <c r="E50" s="483">
        <f>'SOTE laskennallinen rahoitus'!M59+'PELA laskennallinen rahoitus'!$F57</f>
        <v>1113778437.3196604</v>
      </c>
      <c r="F50" s="482">
        <f t="shared" si="10"/>
        <v>3456791.5759580135</v>
      </c>
      <c r="G50" s="497">
        <f t="shared" si="11"/>
        <v>13.923797458191906</v>
      </c>
      <c r="H50" s="507">
        <f>'Arvio hyten vaikutuksesta'!O73+'PELA laskennallinen rahoitus'!F57</f>
        <v>1116595277.4289975</v>
      </c>
      <c r="I50" s="365">
        <f t="shared" si="4"/>
        <v>6273631.685295105</v>
      </c>
      <c r="J50" s="508">
        <f t="shared" si="5"/>
        <v>25.269899846112441</v>
      </c>
      <c r="K50" s="507">
        <f>'SOTE lasken. rahoitus yo-lisä'!N61+'PELA laskennallinen rahoitus'!F57</f>
        <v>1122595942.1135271</v>
      </c>
      <c r="L50" s="365">
        <f t="shared" si="6"/>
        <v>12274296.369824648</v>
      </c>
      <c r="M50" s="508">
        <f t="shared" si="7"/>
        <v>49.440301169414326</v>
      </c>
      <c r="N50" s="563">
        <f>'Arvio hyten vaikutuksesta'!N73+'PELA laskennallinen rahoitus'!F57</f>
        <v>1125412782.2228937</v>
      </c>
      <c r="O50" s="393">
        <f t="shared" si="8"/>
        <v>15091136.479191303</v>
      </c>
      <c r="P50" s="487">
        <f t="shared" si="9"/>
        <v>60.786403557453944</v>
      </c>
      <c r="R50" s="553"/>
      <c r="U50" s="554"/>
    </row>
    <row r="51" spans="1:21" x14ac:dyDescent="0.3">
      <c r="A51" s="244"/>
      <c r="B51" s="244" t="s">
        <v>26</v>
      </c>
      <c r="C51" s="41">
        <f>Määräytymistekijät!C19</f>
        <v>163537</v>
      </c>
      <c r="D51" s="41">
        <f>'Siirtyvät sote-kustannukset'!L23+'Siirtyvät pela-kustannukset'!L23</f>
        <v>712437516.65496349</v>
      </c>
      <c r="E51" s="483">
        <f>'SOTE laskennallinen rahoitus'!M60+'PELA laskennallinen rahoitus'!$F58</f>
        <v>778710380.02446806</v>
      </c>
      <c r="F51" s="482">
        <f t="shared" si="10"/>
        <v>66272863.369504571</v>
      </c>
      <c r="G51" s="497">
        <f t="shared" si="11"/>
        <v>405.24690662972029</v>
      </c>
      <c r="H51" s="507">
        <f>'Arvio hyten vaikutuksesta'!O74+'PELA laskennallinen rahoitus'!F58</f>
        <v>780365618.04771829</v>
      </c>
      <c r="I51" s="365">
        <f t="shared" si="4"/>
        <v>67928101.392754793</v>
      </c>
      <c r="J51" s="508">
        <f t="shared" si="5"/>
        <v>415.36839609846572</v>
      </c>
      <c r="K51" s="507">
        <f>'SOTE lasken. rahoitus yo-lisä'!N62+'PELA laskennallinen rahoitus'!F58</f>
        <v>778710380.03245711</v>
      </c>
      <c r="L51" s="365">
        <f t="shared" si="6"/>
        <v>66272863.37749362</v>
      </c>
      <c r="M51" s="508">
        <f t="shared" si="7"/>
        <v>405.24690667857192</v>
      </c>
      <c r="N51" s="563">
        <f>'Arvio hyten vaikutuksesta'!N74+'PELA laskennallinen rahoitus'!F58</f>
        <v>780365618.05572462</v>
      </c>
      <c r="O51" s="393">
        <f t="shared" si="8"/>
        <v>67928101.400761127</v>
      </c>
      <c r="P51" s="487">
        <f t="shared" si="9"/>
        <v>415.36839614742308</v>
      </c>
      <c r="R51" s="553"/>
      <c r="U51" s="554"/>
    </row>
    <row r="52" spans="1:21" x14ac:dyDescent="0.3">
      <c r="A52" s="244"/>
      <c r="B52" s="244" t="s">
        <v>27</v>
      </c>
      <c r="C52" s="41">
        <f>Määräytymistekijät!C20</f>
        <v>272617</v>
      </c>
      <c r="D52" s="41">
        <f>'Siirtyvät sote-kustannukset'!L24+'Siirtyvät pela-kustannukset'!L24</f>
        <v>1097609958.0217791</v>
      </c>
      <c r="E52" s="483">
        <f>'SOTE laskennallinen rahoitus'!M61+'PELA laskennallinen rahoitus'!$F59</f>
        <v>1075303211.4821658</v>
      </c>
      <c r="F52" s="482">
        <f t="shared" si="10"/>
        <v>-22306746.539613247</v>
      </c>
      <c r="G52" s="497">
        <f t="shared" si="11"/>
        <v>-81.824488346703419</v>
      </c>
      <c r="H52" s="507">
        <f>'Arvio hyten vaikutuksesta'!O75+'PELA laskennallinen rahoitus'!F59</f>
        <v>1076294920.3397746</v>
      </c>
      <c r="I52" s="365">
        <f t="shared" si="4"/>
        <v>-21315037.682004452</v>
      </c>
      <c r="J52" s="508">
        <f t="shared" si="5"/>
        <v>-78.18675167727784</v>
      </c>
      <c r="K52" s="507">
        <f>'SOTE lasken. rahoitus yo-lisä'!N63+'PELA laskennallinen rahoitus'!F59</f>
        <v>1075303211.4931784</v>
      </c>
      <c r="L52" s="365">
        <f t="shared" si="6"/>
        <v>-22306746.528600693</v>
      </c>
      <c r="M52" s="508">
        <f t="shared" si="7"/>
        <v>-81.824488306307728</v>
      </c>
      <c r="N52" s="563">
        <f>'Arvio hyten vaikutuksesta'!N75+'PELA laskennallinen rahoitus'!F59</f>
        <v>1076294920.3507974</v>
      </c>
      <c r="O52" s="393">
        <f t="shared" si="8"/>
        <v>-21315037.670981646</v>
      </c>
      <c r="P52" s="487">
        <f t="shared" si="9"/>
        <v>-78.186751636844534</v>
      </c>
      <c r="R52" s="553"/>
      <c r="U52" s="554"/>
    </row>
    <row r="53" spans="1:21" x14ac:dyDescent="0.3">
      <c r="A53" s="244"/>
      <c r="B53" s="244" t="s">
        <v>761</v>
      </c>
      <c r="C53" s="41">
        <f>Määräytymistekijät!C21</f>
        <v>192150</v>
      </c>
      <c r="D53" s="41">
        <f>'Siirtyvät sote-kustannukset'!L25+'Siirtyvät pela-kustannukset'!L25</f>
        <v>838856474.83965993</v>
      </c>
      <c r="E53" s="483">
        <f>'SOTE laskennallinen rahoitus'!M62+'PELA laskennallinen rahoitus'!$F60</f>
        <v>836395653.06310463</v>
      </c>
      <c r="F53" s="482">
        <f t="shared" si="10"/>
        <v>-2460821.7765552998</v>
      </c>
      <c r="G53" s="497">
        <f t="shared" si="11"/>
        <v>-12.806774793418162</v>
      </c>
      <c r="H53" s="507">
        <f>'Arvio hyten vaikutuksesta'!O76+'PELA laskennallinen rahoitus'!F60</f>
        <v>836929951.35071599</v>
      </c>
      <c r="I53" s="365">
        <f t="shared" si="4"/>
        <v>-1926523.4889439344</v>
      </c>
      <c r="J53" s="508">
        <f t="shared" si="5"/>
        <v>-10.026143580244259</v>
      </c>
      <c r="K53" s="507">
        <f>'SOTE lasken. rahoitus yo-lisä'!N64+'PELA laskennallinen rahoitus'!F60</f>
        <v>836395653.07167208</v>
      </c>
      <c r="L53" s="365">
        <f t="shared" si="6"/>
        <v>-2460821.7679878473</v>
      </c>
      <c r="M53" s="508">
        <f t="shared" si="7"/>
        <v>-12.806774748830847</v>
      </c>
      <c r="N53" s="563">
        <f>'Arvio hyten vaikutuksesta'!N76+'PELA laskennallinen rahoitus'!F60</f>
        <v>836929951.35928905</v>
      </c>
      <c r="O53" s="393">
        <f t="shared" si="8"/>
        <v>-1926523.4803708792</v>
      </c>
      <c r="P53" s="487">
        <f t="shared" si="9"/>
        <v>-10.026143535627787</v>
      </c>
      <c r="R53" s="553"/>
      <c r="U53" s="554"/>
    </row>
    <row r="54" spans="1:21" x14ac:dyDescent="0.3">
      <c r="A54" s="244"/>
      <c r="B54" s="244" t="s">
        <v>29</v>
      </c>
      <c r="C54" s="41">
        <f>Määräytymistekijät!C22</f>
        <v>175816</v>
      </c>
      <c r="D54" s="41">
        <f>'Siirtyvät sote-kustannukset'!L26+'Siirtyvät pela-kustannukset'!L26</f>
        <v>722472087.22092354</v>
      </c>
      <c r="E54" s="483">
        <f>'SOTE laskennallinen rahoitus'!M63+'PELA laskennallinen rahoitus'!$F61</f>
        <v>705306587.65795052</v>
      </c>
      <c r="F54" s="482">
        <f t="shared" si="10"/>
        <v>-17165499.562973022</v>
      </c>
      <c r="G54" s="497">
        <f t="shared" si="11"/>
        <v>-97.633318713729253</v>
      </c>
      <c r="H54" s="507">
        <f>'Arvio hyten vaikutuksesta'!O77+'PELA laskennallinen rahoitus'!F61</f>
        <v>704764510.69124508</v>
      </c>
      <c r="I54" s="365">
        <f t="shared" si="4"/>
        <v>-17707576.529678464</v>
      </c>
      <c r="J54" s="508">
        <f t="shared" si="5"/>
        <v>-100.7165248309509</v>
      </c>
      <c r="K54" s="507">
        <f>'SOTE lasken. rahoitus yo-lisä'!N65+'PELA laskennallinen rahoitus'!F61</f>
        <v>705306587.66517222</v>
      </c>
      <c r="L54" s="365">
        <f t="shared" si="6"/>
        <v>-17165499.555751324</v>
      </c>
      <c r="M54" s="508">
        <f t="shared" si="7"/>
        <v>-97.633318672653928</v>
      </c>
      <c r="N54" s="563">
        <f>'Arvio hyten vaikutuksesta'!N77+'PELA laskennallinen rahoitus'!F61</f>
        <v>704764510.69846117</v>
      </c>
      <c r="O54" s="393">
        <f t="shared" si="8"/>
        <v>-17707576.522462368</v>
      </c>
      <c r="P54" s="487">
        <f t="shared" si="9"/>
        <v>-100.71652478990745</v>
      </c>
      <c r="R54" s="553"/>
      <c r="U54" s="554"/>
    </row>
    <row r="55" spans="1:21" x14ac:dyDescent="0.3">
      <c r="A55" s="244"/>
      <c r="B55" s="244" t="s">
        <v>30</v>
      </c>
      <c r="C55" s="41">
        <f>Määräytymistekijät!C23</f>
        <v>67988</v>
      </c>
      <c r="D55" s="41">
        <f>'Siirtyvät sote-kustannukset'!L27+'Siirtyvät pela-kustannukset'!L27</f>
        <v>284398502.1228981</v>
      </c>
      <c r="E55" s="483">
        <f>'SOTE laskennallinen rahoitus'!M64+'PELA laskennallinen rahoitus'!$F62</f>
        <v>303935119.30157042</v>
      </c>
      <c r="F55" s="482">
        <f t="shared" si="10"/>
        <v>19536617.178672314</v>
      </c>
      <c r="G55" s="497">
        <f t="shared" si="11"/>
        <v>287.35390331635455</v>
      </c>
      <c r="H55" s="507">
        <f>'Arvio hyten vaikutuksesta'!O78+'PELA laskennallinen rahoitus'!F62</f>
        <v>304727097.22006178</v>
      </c>
      <c r="I55" s="365">
        <f t="shared" si="4"/>
        <v>20328595.097163677</v>
      </c>
      <c r="J55" s="508">
        <f t="shared" si="5"/>
        <v>299.00269308059774</v>
      </c>
      <c r="K55" s="507">
        <f>'SOTE lasken. rahoitus yo-lisä'!N66+'PELA laskennallinen rahoitus'!F62</f>
        <v>303935119.30468714</v>
      </c>
      <c r="L55" s="365">
        <f t="shared" si="6"/>
        <v>19536617.181789041</v>
      </c>
      <c r="M55" s="508">
        <f t="shared" si="7"/>
        <v>287.35390336219689</v>
      </c>
      <c r="N55" s="563">
        <f>'Arvio hyten vaikutuksesta'!N78+'PELA laskennallinen rahoitus'!F62</f>
        <v>304727097.22318679</v>
      </c>
      <c r="O55" s="393">
        <f t="shared" si="8"/>
        <v>20328595.100288689</v>
      </c>
      <c r="P55" s="487">
        <f t="shared" si="9"/>
        <v>299.00269312656189</v>
      </c>
      <c r="R55" s="553"/>
      <c r="U55" s="554"/>
    </row>
    <row r="56" spans="1:21" x14ac:dyDescent="0.3">
      <c r="A56" s="244"/>
      <c r="B56" s="244" t="s">
        <v>760</v>
      </c>
      <c r="C56" s="41">
        <f>Määräytymistekijät!C24</f>
        <v>413830</v>
      </c>
      <c r="D56" s="41">
        <f>'Siirtyvät sote-kustannukset'!L28+'Siirtyvät pela-kustannukset'!L28</f>
        <v>1629634409.2705295</v>
      </c>
      <c r="E56" s="483">
        <f>'SOTE laskennallinen rahoitus'!M65+'PELA laskennallinen rahoitus'!$F63</f>
        <v>1658585922.6381762</v>
      </c>
      <c r="F56" s="482">
        <f t="shared" si="10"/>
        <v>28951513.367646694</v>
      </c>
      <c r="G56" s="497">
        <f t="shared" si="11"/>
        <v>69.959919212349746</v>
      </c>
      <c r="H56" s="507">
        <f>'Arvio hyten vaikutuksesta'!O79+'PELA laskennallinen rahoitus'!F63</f>
        <v>1656192933.6595182</v>
      </c>
      <c r="I56" s="365">
        <f t="shared" si="4"/>
        <v>26558524.388988733</v>
      </c>
      <c r="J56" s="508">
        <f t="shared" si="5"/>
        <v>64.177378123840057</v>
      </c>
      <c r="K56" s="507">
        <f>'SOTE lasken. rahoitus yo-lisä'!N67+'PELA laskennallinen rahoitus'!F63</f>
        <v>1673283717.3669205</v>
      </c>
      <c r="L56" s="365">
        <f t="shared" si="6"/>
        <v>43649308.096390963</v>
      </c>
      <c r="M56" s="508">
        <f t="shared" si="7"/>
        <v>105.47642291856792</v>
      </c>
      <c r="N56" s="563">
        <f>'Arvio hyten vaikutuksesta'!N79+'PELA laskennallinen rahoitus'!F63</f>
        <v>1670890728.3882375</v>
      </c>
      <c r="O56" s="393">
        <f t="shared" si="8"/>
        <v>41256319.117707968</v>
      </c>
      <c r="P56" s="487">
        <f t="shared" si="9"/>
        <v>99.69388182999775</v>
      </c>
      <c r="R56" s="553"/>
      <c r="U56" s="554"/>
    </row>
    <row r="57" spans="1:21" x14ac:dyDescent="0.3">
      <c r="A57" s="244"/>
      <c r="B57" s="244" t="s">
        <v>32</v>
      </c>
      <c r="C57" s="41">
        <f>Määräytymistekijät!C25</f>
        <v>71664</v>
      </c>
      <c r="D57" s="41">
        <f>'Siirtyvät sote-kustannukset'!L29+'Siirtyvät pela-kustannukset'!L29</f>
        <v>347641023.66159487</v>
      </c>
      <c r="E57" s="483">
        <f>'SOTE laskennallinen rahoitus'!M66+'PELA laskennallinen rahoitus'!$F64</f>
        <v>351345266.31812805</v>
      </c>
      <c r="F57" s="482">
        <f t="shared" si="10"/>
        <v>3704242.6565331817</v>
      </c>
      <c r="G57" s="497">
        <f t="shared" si="11"/>
        <v>51.689030148096414</v>
      </c>
      <c r="H57" s="507">
        <f>'Arvio hyten vaikutuksesta'!O80+'PELA laskennallinen rahoitus'!F64</f>
        <v>351562029.49206579</v>
      </c>
      <c r="I57" s="365">
        <f t="shared" si="4"/>
        <v>3921005.8304709196</v>
      </c>
      <c r="J57" s="508">
        <f t="shared" si="5"/>
        <v>54.713745122668556</v>
      </c>
      <c r="K57" s="507">
        <f>'SOTE lasken. rahoitus yo-lisä'!N68+'PELA laskennallinen rahoitus'!F64</f>
        <v>351345266.32171887</v>
      </c>
      <c r="L57" s="365">
        <f t="shared" si="6"/>
        <v>3704242.6601240039</v>
      </c>
      <c r="M57" s="508">
        <f t="shared" si="7"/>
        <v>51.689030198202779</v>
      </c>
      <c r="N57" s="563">
        <f>'Arvio hyten vaikutuksesta'!N80+'PELA laskennallinen rahoitus'!F64</f>
        <v>351562029.49565887</v>
      </c>
      <c r="O57" s="393">
        <f t="shared" si="8"/>
        <v>3921005.8340640068</v>
      </c>
      <c r="P57" s="487">
        <f t="shared" si="9"/>
        <v>54.713745172806526</v>
      </c>
      <c r="R57" s="553"/>
      <c r="U57" s="554"/>
    </row>
    <row r="58" spans="1:21" x14ac:dyDescent="0.3">
      <c r="A58" s="244"/>
      <c r="B58" s="244" t="s">
        <v>33</v>
      </c>
      <c r="C58" s="41">
        <f>Määräytymistekijät!C26</f>
        <v>176665</v>
      </c>
      <c r="D58" s="41">
        <f>'Siirtyvät sote-kustannukset'!L30+'Siirtyvät pela-kustannukset'!L30</f>
        <v>830518321.50607646</v>
      </c>
      <c r="E58" s="483">
        <f>'SOTE laskennallinen rahoitus'!M67+'PELA laskennallinen rahoitus'!$F65</f>
        <v>885217019.35652006</v>
      </c>
      <c r="F58" s="482">
        <f t="shared" si="10"/>
        <v>54698697.850443602</v>
      </c>
      <c r="G58" s="497">
        <f t="shared" si="11"/>
        <v>309.61819177790511</v>
      </c>
      <c r="H58" s="507">
        <f>'Arvio hyten vaikutuksesta'!O81+'PELA laskennallinen rahoitus'!F65</f>
        <v>885508881.74458075</v>
      </c>
      <c r="I58" s="365">
        <f t="shared" si="4"/>
        <v>54990560.238504291</v>
      </c>
      <c r="J58" s="508">
        <f t="shared" si="5"/>
        <v>311.27025861661502</v>
      </c>
      <c r="K58" s="507">
        <f>'SOTE lasken. rahoitus yo-lisä'!N69+'PELA laskennallinen rahoitus'!F65</f>
        <v>885217019.3655535</v>
      </c>
      <c r="L58" s="365">
        <f t="shared" si="6"/>
        <v>54698697.859477043</v>
      </c>
      <c r="M58" s="508">
        <f t="shared" si="7"/>
        <v>309.61819182903827</v>
      </c>
      <c r="N58" s="563">
        <f>'Arvio hyten vaikutuksesta'!N81+'PELA laskennallinen rahoitus'!F65</f>
        <v>885508881.75361717</v>
      </c>
      <c r="O58" s="393">
        <f t="shared" si="8"/>
        <v>54990560.247540712</v>
      </c>
      <c r="P58" s="487">
        <f t="shared" si="9"/>
        <v>311.27025866776506</v>
      </c>
      <c r="R58" s="553"/>
      <c r="U58" s="554"/>
    </row>
    <row r="59" spans="1:21" ht="14.5" thickBot="1" x14ac:dyDescent="0.35">
      <c r="A59" s="114"/>
      <c r="B59" s="241" t="s">
        <v>34</v>
      </c>
      <c r="C59" s="469">
        <f>Määräytymistekijät!C27</f>
        <v>5503664</v>
      </c>
      <c r="D59" s="469">
        <f>SUM(D37:D58)</f>
        <v>21883844042.145878</v>
      </c>
      <c r="E59" s="484">
        <f>SUM(E37:E58)</f>
        <v>21883844042.145882</v>
      </c>
      <c r="F59" s="485">
        <f t="shared" si="10"/>
        <v>0</v>
      </c>
      <c r="G59" s="516">
        <f t="shared" si="11"/>
        <v>0</v>
      </c>
      <c r="H59" s="551">
        <f>'Arvio hyten vaikutuksesta'!O82+'PELA laskennallinen rahoitus'!F66</f>
        <v>21883844042.145878</v>
      </c>
      <c r="I59" s="552">
        <f t="shared" si="4"/>
        <v>0</v>
      </c>
      <c r="J59" s="519">
        <f t="shared" si="5"/>
        <v>0</v>
      </c>
      <c r="K59" s="551">
        <f>'SOTE lasken. rahoitus yo-lisä'!N70+'PELA laskennallinen rahoitus'!F66</f>
        <v>22003500137.680149</v>
      </c>
      <c r="L59" s="552">
        <f t="shared" si="6"/>
        <v>119656095.53427124</v>
      </c>
      <c r="M59" s="519">
        <f t="shared" si="7"/>
        <v>21.74117016123645</v>
      </c>
      <c r="N59" s="484">
        <f>'Arvio hyten vaikutuksesta'!N82+'PELA laskennallinen rahoitus'!F66</f>
        <v>22003500137.680149</v>
      </c>
      <c r="O59" s="565">
        <f t="shared" si="8"/>
        <v>119656095.53427124</v>
      </c>
      <c r="P59" s="564">
        <f t="shared" si="9"/>
        <v>21.74117016123645</v>
      </c>
      <c r="R59" s="553"/>
      <c r="U59" s="554"/>
    </row>
    <row r="60" spans="1:21" x14ac:dyDescent="0.3">
      <c r="A60" s="344"/>
      <c r="B60" s="369"/>
      <c r="C60" s="78"/>
      <c r="D60" s="78"/>
      <c r="E60" s="78"/>
      <c r="F60" s="237"/>
      <c r="G60" s="497"/>
      <c r="H60" s="549"/>
      <c r="I60" s="517"/>
      <c r="J60" s="366"/>
      <c r="K60" s="79"/>
      <c r="L60" s="365"/>
      <c r="M60" s="368"/>
      <c r="N60" s="78"/>
      <c r="O60" s="369"/>
      <c r="P60" s="78"/>
    </row>
    <row r="61" spans="1:21" x14ac:dyDescent="0.3">
      <c r="A61" s="4" t="s">
        <v>827</v>
      </c>
      <c r="B61" s="66"/>
      <c r="C61" s="66"/>
      <c r="D61" s="66"/>
      <c r="E61" s="66"/>
      <c r="F61" s="66"/>
      <c r="G61" s="66"/>
      <c r="H61" s="66"/>
      <c r="I61" s="66"/>
      <c r="J61" s="66"/>
      <c r="K61" s="371"/>
      <c r="L61" s="371"/>
    </row>
    <row r="62" spans="1:21" s="64" customFormat="1" ht="28.5" customHeight="1" x14ac:dyDescent="0.3">
      <c r="A62" s="523" t="s">
        <v>3</v>
      </c>
      <c r="B62" s="523" t="s">
        <v>4</v>
      </c>
      <c r="C62" s="523" t="s">
        <v>769</v>
      </c>
      <c r="D62" s="524" t="s">
        <v>825</v>
      </c>
      <c r="E62" s="523" t="s">
        <v>768</v>
      </c>
      <c r="F62" s="523" t="s">
        <v>767</v>
      </c>
      <c r="G62" s="523" t="s">
        <v>766</v>
      </c>
      <c r="H62" s="525" t="s">
        <v>765</v>
      </c>
      <c r="I62" s="526" t="s">
        <v>764</v>
      </c>
      <c r="J62" s="527" t="s">
        <v>763</v>
      </c>
      <c r="K62" s="495"/>
      <c r="L62" s="495"/>
      <c r="M62" s="496"/>
      <c r="N62" s="496"/>
      <c r="O62" s="496"/>
      <c r="P62" s="496"/>
    </row>
    <row r="63" spans="1:21" x14ac:dyDescent="0.3">
      <c r="A63" s="45"/>
      <c r="B63" s="47"/>
      <c r="C63" s="494" t="s">
        <v>762</v>
      </c>
      <c r="D63" s="47">
        <v>0</v>
      </c>
      <c r="E63" s="47">
        <v>10</v>
      </c>
      <c r="F63" s="47">
        <v>30</v>
      </c>
      <c r="G63" s="47">
        <v>60</v>
      </c>
      <c r="H63" s="250">
        <v>90</v>
      </c>
      <c r="I63" s="18">
        <v>150</v>
      </c>
      <c r="J63" s="18">
        <v>200</v>
      </c>
      <c r="K63" s="371"/>
      <c r="L63" s="2"/>
      <c r="M63" s="476"/>
    </row>
    <row r="64" spans="1:21" x14ac:dyDescent="0.3">
      <c r="A64" s="45"/>
      <c r="B64" s="45"/>
      <c r="C64" s="494" t="s">
        <v>802</v>
      </c>
      <c r="D64" s="249">
        <v>0</v>
      </c>
      <c r="E64" s="249">
        <v>-10</v>
      </c>
      <c r="F64" s="249">
        <v>-20</v>
      </c>
      <c r="G64" s="249">
        <v>-30</v>
      </c>
      <c r="H64" s="248">
        <v>-40</v>
      </c>
      <c r="I64" s="247">
        <v>-50</v>
      </c>
      <c r="J64" s="247">
        <v>-50</v>
      </c>
      <c r="K64" s="371"/>
      <c r="L64" s="2"/>
      <c r="M64" s="476"/>
    </row>
    <row r="65" spans="1:13" x14ac:dyDescent="0.3">
      <c r="A65" s="246"/>
      <c r="B65" s="96" t="s">
        <v>12</v>
      </c>
      <c r="C65" s="108">
        <v>656920</v>
      </c>
      <c r="D65" s="472">
        <f t="shared" ref="D65:D87" si="12">-G37</f>
        <v>261.87042286626274</v>
      </c>
      <c r="E65" s="239">
        <f>IF($G37&lt;E$64,-$G37+E$64,IF($G37&gt;E$63,E$63-$G37,0))</f>
        <v>251.87042286626274</v>
      </c>
      <c r="F65" s="239">
        <f t="shared" ref="E65:F87" si="13">IF($G37&lt;F$64,-$G37+F$64,IF($G37&gt;F$63,F$63-$G37,0))</f>
        <v>241.87042286626274</v>
      </c>
      <c r="G65" s="239">
        <f>IF($J37&lt;G$64,-$J37+G$64,IF($J37&gt;G$63,G$63-$J37,0))</f>
        <v>235.29591636595507</v>
      </c>
      <c r="H65" s="239">
        <f>IF($J37&lt;H$64,-$J37+H$64,IF($J37&gt;H$63,H$63-$J37,0))</f>
        <v>225.29591636595507</v>
      </c>
      <c r="I65" s="239">
        <f>IF($J37&lt;I$64,-$J37+I$64,IF($J37&gt;I$63,I$63-$J37,0))</f>
        <v>215.29591636595507</v>
      </c>
      <c r="J65" s="239">
        <f>IF($J37&lt;J$64,-$J37+J$64,IF($J37&gt;J$63,J$63-$J37,0))</f>
        <v>215.29591636595507</v>
      </c>
      <c r="K65" s="371"/>
      <c r="L65" s="2"/>
      <c r="M65" s="476"/>
    </row>
    <row r="66" spans="1:13" x14ac:dyDescent="0.3">
      <c r="A66" s="245"/>
      <c r="B66" s="47" t="s">
        <v>68</v>
      </c>
      <c r="C66" s="41">
        <v>274336</v>
      </c>
      <c r="D66" s="472">
        <f t="shared" si="12"/>
        <v>9.0286085251147341</v>
      </c>
      <c r="E66" s="239">
        <f t="shared" si="13"/>
        <v>0</v>
      </c>
      <c r="F66" s="239">
        <f>IF($G38&lt;F$64,-$G38+F$64,IF($G38&gt;F$63,F$63-$G38,0))</f>
        <v>0</v>
      </c>
      <c r="G66" s="239">
        <f t="shared" ref="G66:J87" si="14">IF($J38&lt;G$64,-$J38+G$64,IF($J38&gt;G$63,G$63-$J38,0))</f>
        <v>0</v>
      </c>
      <c r="H66" s="239">
        <f t="shared" si="14"/>
        <v>0</v>
      </c>
      <c r="I66" s="239">
        <f t="shared" si="14"/>
        <v>0</v>
      </c>
      <c r="J66" s="239">
        <f t="shared" si="14"/>
        <v>0</v>
      </c>
      <c r="K66" s="371"/>
      <c r="L66" s="2"/>
      <c r="M66" s="476"/>
    </row>
    <row r="67" spans="1:13" x14ac:dyDescent="0.3">
      <c r="A67" s="245"/>
      <c r="B67" s="47" t="s">
        <v>14</v>
      </c>
      <c r="C67" s="41">
        <v>473838</v>
      </c>
      <c r="D67" s="472">
        <f t="shared" si="12"/>
        <v>-22.589385205391778</v>
      </c>
      <c r="E67" s="239">
        <f t="shared" si="13"/>
        <v>-12.589385205391778</v>
      </c>
      <c r="F67" s="239">
        <f t="shared" si="13"/>
        <v>0</v>
      </c>
      <c r="G67" s="239">
        <f t="shared" si="14"/>
        <v>0</v>
      </c>
      <c r="H67" s="239">
        <f t="shared" si="14"/>
        <v>0</v>
      </c>
      <c r="I67" s="239">
        <f t="shared" si="14"/>
        <v>0</v>
      </c>
      <c r="J67" s="239">
        <f t="shared" si="14"/>
        <v>0</v>
      </c>
      <c r="K67" s="371"/>
      <c r="L67" s="2"/>
      <c r="M67" s="476"/>
    </row>
    <row r="68" spans="1:13" x14ac:dyDescent="0.3">
      <c r="A68" s="245"/>
      <c r="B68" s="47" t="s">
        <v>15</v>
      </c>
      <c r="C68" s="41">
        <v>98254</v>
      </c>
      <c r="D68" s="472">
        <f t="shared" si="12"/>
        <v>-233.84257518792293</v>
      </c>
      <c r="E68" s="239">
        <f t="shared" si="13"/>
        <v>-223.84257518792293</v>
      </c>
      <c r="F68" s="239">
        <f t="shared" si="13"/>
        <v>-203.84257518792293</v>
      </c>
      <c r="G68" s="239">
        <f t="shared" si="14"/>
        <v>-160.13921255295739</v>
      </c>
      <c r="H68" s="239">
        <f t="shared" si="14"/>
        <v>-130.13921255295739</v>
      </c>
      <c r="I68" s="239">
        <f t="shared" si="14"/>
        <v>-70.139212552957389</v>
      </c>
      <c r="J68" s="239">
        <f t="shared" si="14"/>
        <v>-20.139212552957389</v>
      </c>
      <c r="K68" s="371"/>
      <c r="L68" s="2"/>
      <c r="M68" s="476"/>
    </row>
    <row r="69" spans="1:13" x14ac:dyDescent="0.3">
      <c r="A69" s="245"/>
      <c r="B69" s="47" t="s">
        <v>16</v>
      </c>
      <c r="C69" s="41">
        <v>199330</v>
      </c>
      <c r="D69" s="472">
        <f t="shared" si="12"/>
        <v>129.72657790645297</v>
      </c>
      <c r="E69" s="239">
        <f t="shared" si="13"/>
        <v>119.72657790645297</v>
      </c>
      <c r="F69" s="239">
        <f t="shared" si="13"/>
        <v>109.72657790645297</v>
      </c>
      <c r="G69" s="239">
        <f t="shared" si="14"/>
        <v>109.31645612902071</v>
      </c>
      <c r="H69" s="239">
        <f t="shared" si="14"/>
        <v>99.316456129020708</v>
      </c>
      <c r="I69" s="239">
        <f t="shared" si="14"/>
        <v>89.316456129020708</v>
      </c>
      <c r="J69" s="239">
        <f t="shared" si="14"/>
        <v>89.316456129020708</v>
      </c>
      <c r="K69" s="371"/>
      <c r="L69" s="2"/>
      <c r="M69" s="476"/>
    </row>
    <row r="70" spans="1:13" x14ac:dyDescent="0.3">
      <c r="A70" s="244"/>
      <c r="B70" s="244" t="s">
        <v>17</v>
      </c>
      <c r="C70" s="41">
        <v>481403</v>
      </c>
      <c r="D70" s="472">
        <f t="shared" si="12"/>
        <v>-176.08120152153828</v>
      </c>
      <c r="E70" s="239">
        <f t="shared" si="13"/>
        <v>-166.08120152153828</v>
      </c>
      <c r="F70" s="239">
        <f t="shared" si="13"/>
        <v>-146.08120152153828</v>
      </c>
      <c r="G70" s="239">
        <f>IF($J42&lt;G$64,-$J42+G$64,IF($J42&gt;G$63,G$63-$J42,0))</f>
        <v>-116.48260188621902</v>
      </c>
      <c r="H70" s="239">
        <f t="shared" si="14"/>
        <v>-86.482601886219015</v>
      </c>
      <c r="I70" s="239">
        <f t="shared" si="14"/>
        <v>-26.482601886219015</v>
      </c>
      <c r="J70" s="239">
        <f t="shared" si="14"/>
        <v>0</v>
      </c>
      <c r="L70" s="2"/>
      <c r="M70" s="476"/>
    </row>
    <row r="71" spans="1:13" x14ac:dyDescent="0.3">
      <c r="A71" s="244"/>
      <c r="B71" s="244" t="s">
        <v>18</v>
      </c>
      <c r="C71" s="41">
        <v>215416</v>
      </c>
      <c r="D71" s="472">
        <f t="shared" si="12"/>
        <v>113.0043231331499</v>
      </c>
      <c r="E71" s="239">
        <f t="shared" si="13"/>
        <v>103.0043231331499</v>
      </c>
      <c r="F71" s="239">
        <f t="shared" si="13"/>
        <v>93.004323133149896</v>
      </c>
      <c r="G71" s="239">
        <f t="shared" si="14"/>
        <v>67.852204968702551</v>
      </c>
      <c r="H71" s="239">
        <f t="shared" si="14"/>
        <v>57.852204968702551</v>
      </c>
      <c r="I71" s="239">
        <f t="shared" si="14"/>
        <v>47.852204968702551</v>
      </c>
      <c r="J71" s="239">
        <f t="shared" si="14"/>
        <v>47.852204968702551</v>
      </c>
      <c r="L71" s="2"/>
      <c r="M71" s="476"/>
    </row>
    <row r="72" spans="1:13" x14ac:dyDescent="0.3">
      <c r="A72" s="244"/>
      <c r="B72" s="244" t="s">
        <v>19</v>
      </c>
      <c r="C72" s="41">
        <v>170577</v>
      </c>
      <c r="D72" s="472">
        <f t="shared" si="12"/>
        <v>-103.98108499397907</v>
      </c>
      <c r="E72" s="239">
        <f t="shared" si="13"/>
        <v>-93.981084993979067</v>
      </c>
      <c r="F72" s="239">
        <f t="shared" si="13"/>
        <v>-73.981084993979067</v>
      </c>
      <c r="G72" s="239">
        <f t="shared" si="14"/>
        <v>-50.854039910496184</v>
      </c>
      <c r="H72" s="239">
        <f t="shared" si="14"/>
        <v>-20.854039910496184</v>
      </c>
      <c r="I72" s="239">
        <f t="shared" si="14"/>
        <v>0</v>
      </c>
      <c r="J72" s="239">
        <f t="shared" si="14"/>
        <v>0</v>
      </c>
      <c r="L72" s="2"/>
      <c r="M72" s="476"/>
    </row>
    <row r="73" spans="1:13" x14ac:dyDescent="0.3">
      <c r="A73" s="244"/>
      <c r="B73" s="244" t="s">
        <v>20</v>
      </c>
      <c r="C73" s="41">
        <v>522852</v>
      </c>
      <c r="D73" s="472">
        <f t="shared" si="12"/>
        <v>18.224479183401549</v>
      </c>
      <c r="E73" s="239">
        <f t="shared" si="13"/>
        <v>8.2244791834015487</v>
      </c>
      <c r="F73" s="239">
        <f t="shared" si="13"/>
        <v>0</v>
      </c>
      <c r="G73" s="239">
        <f t="shared" si="14"/>
        <v>0</v>
      </c>
      <c r="H73" s="239">
        <f t="shared" si="14"/>
        <v>0</v>
      </c>
      <c r="I73" s="239">
        <f t="shared" si="14"/>
        <v>0</v>
      </c>
      <c r="J73" s="239">
        <f t="shared" si="14"/>
        <v>0</v>
      </c>
      <c r="L73" s="2"/>
      <c r="M73" s="476"/>
    </row>
    <row r="74" spans="1:13" x14ac:dyDescent="0.3">
      <c r="A74" s="244"/>
      <c r="B74" s="244" t="s">
        <v>21</v>
      </c>
      <c r="C74" s="41">
        <v>205771</v>
      </c>
      <c r="D74" s="472">
        <f t="shared" si="12"/>
        <v>-246.54944460198422</v>
      </c>
      <c r="E74" s="239">
        <f t="shared" si="13"/>
        <v>-236.54944460198422</v>
      </c>
      <c r="F74" s="239">
        <f t="shared" si="13"/>
        <v>-216.54944460198422</v>
      </c>
      <c r="G74" s="239">
        <f t="shared" si="14"/>
        <v>-196.11306341685855</v>
      </c>
      <c r="H74" s="239">
        <f t="shared" si="14"/>
        <v>-166.11306341685855</v>
      </c>
      <c r="I74" s="239">
        <f t="shared" si="14"/>
        <v>-106.11306341685855</v>
      </c>
      <c r="J74" s="239">
        <f t="shared" si="14"/>
        <v>-56.113063416858552</v>
      </c>
      <c r="L74" s="2"/>
      <c r="M74" s="476"/>
    </row>
    <row r="75" spans="1:13" x14ac:dyDescent="0.3">
      <c r="A75" s="244"/>
      <c r="B75" s="244" t="s">
        <v>22</v>
      </c>
      <c r="C75" s="41">
        <v>162812</v>
      </c>
      <c r="D75" s="472">
        <f t="shared" si="12"/>
        <v>271.66272687493102</v>
      </c>
      <c r="E75" s="239">
        <f t="shared" si="13"/>
        <v>261.66272687493102</v>
      </c>
      <c r="F75" s="239">
        <f t="shared" si="13"/>
        <v>251.66272687493102</v>
      </c>
      <c r="G75" s="239">
        <f t="shared" si="14"/>
        <v>238.65378509394702</v>
      </c>
      <c r="H75" s="239">
        <f t="shared" si="14"/>
        <v>228.65378509394702</v>
      </c>
      <c r="I75" s="239">
        <f t="shared" si="14"/>
        <v>218.65378509394702</v>
      </c>
      <c r="J75" s="239">
        <f t="shared" si="14"/>
        <v>218.65378509394702</v>
      </c>
      <c r="L75" s="2"/>
      <c r="M75" s="476"/>
    </row>
    <row r="76" spans="1:13" x14ac:dyDescent="0.3">
      <c r="A76" s="244"/>
      <c r="B76" s="244" t="s">
        <v>23</v>
      </c>
      <c r="C76" s="41">
        <v>126921</v>
      </c>
      <c r="D76" s="472">
        <f t="shared" si="12"/>
        <v>27.529579537720281</v>
      </c>
      <c r="E76" s="239">
        <f t="shared" si="13"/>
        <v>17.529579537720281</v>
      </c>
      <c r="F76" s="239">
        <f t="shared" si="13"/>
        <v>7.5295795377202808</v>
      </c>
      <c r="G76" s="239">
        <f t="shared" si="14"/>
        <v>0</v>
      </c>
      <c r="H76" s="239">
        <f t="shared" si="14"/>
        <v>0</v>
      </c>
      <c r="I76" s="239">
        <f t="shared" si="14"/>
        <v>0</v>
      </c>
      <c r="J76" s="239">
        <f t="shared" si="14"/>
        <v>0</v>
      </c>
      <c r="L76" s="2"/>
      <c r="M76" s="476"/>
    </row>
    <row r="77" spans="1:13" x14ac:dyDescent="0.3">
      <c r="A77" s="244"/>
      <c r="B77" s="244" t="s">
        <v>24</v>
      </c>
      <c r="C77" s="41">
        <v>132702</v>
      </c>
      <c r="D77" s="472">
        <f t="shared" si="12"/>
        <v>298.74450979714595</v>
      </c>
      <c r="E77" s="239">
        <f t="shared" si="13"/>
        <v>288.74450979714595</v>
      </c>
      <c r="F77" s="239">
        <f t="shared" si="13"/>
        <v>278.74450979714595</v>
      </c>
      <c r="G77" s="239">
        <f t="shared" si="14"/>
        <v>256.64829967797323</v>
      </c>
      <c r="H77" s="239">
        <f t="shared" si="14"/>
        <v>246.64829967797323</v>
      </c>
      <c r="I77" s="239">
        <f t="shared" si="14"/>
        <v>236.64829967797323</v>
      </c>
      <c r="J77" s="239">
        <f t="shared" si="14"/>
        <v>236.64829967797323</v>
      </c>
      <c r="L77" s="2"/>
      <c r="M77" s="476"/>
    </row>
    <row r="78" spans="1:13" x14ac:dyDescent="0.3">
      <c r="A78" s="244"/>
      <c r="B78" s="244" t="s">
        <v>25</v>
      </c>
      <c r="C78" s="41">
        <v>248265</v>
      </c>
      <c r="D78" s="472">
        <f t="shared" si="12"/>
        <v>-13.923797458191906</v>
      </c>
      <c r="E78" s="239">
        <f t="shared" si="13"/>
        <v>-3.9237974581919062</v>
      </c>
      <c r="F78" s="239">
        <f t="shared" si="13"/>
        <v>0</v>
      </c>
      <c r="G78" s="239">
        <f t="shared" si="14"/>
        <v>0</v>
      </c>
      <c r="H78" s="239">
        <f t="shared" si="14"/>
        <v>0</v>
      </c>
      <c r="I78" s="239">
        <f t="shared" si="14"/>
        <v>0</v>
      </c>
      <c r="J78" s="239">
        <f t="shared" si="14"/>
        <v>0</v>
      </c>
      <c r="K78" s="373"/>
      <c r="L78" s="2"/>
      <c r="M78" s="476"/>
    </row>
    <row r="79" spans="1:13" x14ac:dyDescent="0.3">
      <c r="A79" s="244"/>
      <c r="B79" s="244" t="s">
        <v>26</v>
      </c>
      <c r="C79" s="41">
        <v>163537</v>
      </c>
      <c r="D79" s="472">
        <f t="shared" si="12"/>
        <v>-405.24690662972029</v>
      </c>
      <c r="E79" s="239">
        <f t="shared" si="13"/>
        <v>-395.24690662972029</v>
      </c>
      <c r="F79" s="239">
        <f t="shared" si="13"/>
        <v>-375.24690662972029</v>
      </c>
      <c r="G79" s="239">
        <f t="shared" si="14"/>
        <v>-355.36839609846572</v>
      </c>
      <c r="H79" s="239">
        <f t="shared" si="14"/>
        <v>-325.36839609846572</v>
      </c>
      <c r="I79" s="239">
        <f t="shared" si="14"/>
        <v>-265.36839609846572</v>
      </c>
      <c r="J79" s="239">
        <f t="shared" si="14"/>
        <v>-215.36839609846572</v>
      </c>
      <c r="L79" s="2"/>
      <c r="M79" s="476"/>
    </row>
    <row r="80" spans="1:13" x14ac:dyDescent="0.3">
      <c r="A80" s="244"/>
      <c r="B80" s="244" t="s">
        <v>27</v>
      </c>
      <c r="C80" s="41">
        <v>272617</v>
      </c>
      <c r="D80" s="472">
        <f t="shared" si="12"/>
        <v>81.824488346703419</v>
      </c>
      <c r="E80" s="239">
        <f t="shared" si="13"/>
        <v>71.824488346703419</v>
      </c>
      <c r="F80" s="239">
        <f t="shared" si="13"/>
        <v>61.824488346703419</v>
      </c>
      <c r="G80" s="239">
        <f t="shared" si="14"/>
        <v>48.18675167727784</v>
      </c>
      <c r="H80" s="239">
        <f t="shared" si="14"/>
        <v>38.18675167727784</v>
      </c>
      <c r="I80" s="239">
        <f t="shared" si="14"/>
        <v>28.18675167727784</v>
      </c>
      <c r="J80" s="239">
        <f t="shared" si="14"/>
        <v>28.18675167727784</v>
      </c>
      <c r="L80" s="2"/>
      <c r="M80" s="476"/>
    </row>
    <row r="81" spans="1:13" x14ac:dyDescent="0.3">
      <c r="A81" s="244"/>
      <c r="B81" s="244" t="s">
        <v>28</v>
      </c>
      <c r="C81" s="41">
        <v>192150</v>
      </c>
      <c r="D81" s="472">
        <f t="shared" si="12"/>
        <v>12.806774793418162</v>
      </c>
      <c r="E81" s="239">
        <f t="shared" si="13"/>
        <v>2.8067747934181622</v>
      </c>
      <c r="F81" s="239">
        <f t="shared" si="13"/>
        <v>0</v>
      </c>
      <c r="G81" s="239">
        <f t="shared" si="14"/>
        <v>0</v>
      </c>
      <c r="H81" s="239">
        <f t="shared" si="14"/>
        <v>0</v>
      </c>
      <c r="I81" s="239">
        <f t="shared" si="14"/>
        <v>0</v>
      </c>
      <c r="J81" s="239">
        <f t="shared" si="14"/>
        <v>0</v>
      </c>
      <c r="L81" s="2"/>
      <c r="M81" s="476"/>
    </row>
    <row r="82" spans="1:13" x14ac:dyDescent="0.3">
      <c r="A82" s="244"/>
      <c r="B82" s="244" t="s">
        <v>29</v>
      </c>
      <c r="C82" s="41">
        <v>175816</v>
      </c>
      <c r="D82" s="472">
        <f t="shared" si="12"/>
        <v>97.633318713729253</v>
      </c>
      <c r="E82" s="239">
        <f t="shared" si="13"/>
        <v>87.633318713729253</v>
      </c>
      <c r="F82" s="239">
        <f t="shared" si="13"/>
        <v>77.633318713729253</v>
      </c>
      <c r="G82" s="239">
        <f t="shared" si="14"/>
        <v>70.716524830950902</v>
      </c>
      <c r="H82" s="239">
        <f t="shared" si="14"/>
        <v>60.716524830950902</v>
      </c>
      <c r="I82" s="239">
        <f t="shared" si="14"/>
        <v>50.716524830950902</v>
      </c>
      <c r="J82" s="239">
        <f t="shared" si="14"/>
        <v>50.716524830950902</v>
      </c>
      <c r="L82" s="2"/>
      <c r="M82" s="476"/>
    </row>
    <row r="83" spans="1:13" x14ac:dyDescent="0.3">
      <c r="A83" s="244"/>
      <c r="B83" s="244" t="s">
        <v>30</v>
      </c>
      <c r="C83" s="41">
        <v>67988</v>
      </c>
      <c r="D83" s="472">
        <f t="shared" si="12"/>
        <v>-287.35390331635455</v>
      </c>
      <c r="E83" s="239">
        <f t="shared" si="13"/>
        <v>-277.35390331635455</v>
      </c>
      <c r="F83" s="239">
        <f t="shared" si="13"/>
        <v>-257.35390331635455</v>
      </c>
      <c r="G83" s="239">
        <f t="shared" si="14"/>
        <v>-239.00269308059774</v>
      </c>
      <c r="H83" s="239">
        <f t="shared" si="14"/>
        <v>-209.00269308059774</v>
      </c>
      <c r="I83" s="239">
        <f t="shared" si="14"/>
        <v>-149.00269308059774</v>
      </c>
      <c r="J83" s="239">
        <f t="shared" si="14"/>
        <v>-99.002693080597737</v>
      </c>
      <c r="L83" s="2"/>
      <c r="M83" s="476"/>
    </row>
    <row r="84" spans="1:13" x14ac:dyDescent="0.3">
      <c r="A84" s="244"/>
      <c r="B84" s="244" t="s">
        <v>31</v>
      </c>
      <c r="C84" s="41">
        <v>413830</v>
      </c>
      <c r="D84" s="472">
        <f t="shared" si="12"/>
        <v>-69.959919212349746</v>
      </c>
      <c r="E84" s="239">
        <f t="shared" si="13"/>
        <v>-59.959919212349746</v>
      </c>
      <c r="F84" s="239">
        <f t="shared" si="13"/>
        <v>-39.959919212349746</v>
      </c>
      <c r="G84" s="239">
        <f t="shared" si="14"/>
        <v>-4.1773781238400574</v>
      </c>
      <c r="H84" s="239">
        <f t="shared" si="14"/>
        <v>0</v>
      </c>
      <c r="I84" s="239">
        <f t="shared" si="14"/>
        <v>0</v>
      </c>
      <c r="J84" s="239">
        <f t="shared" si="14"/>
        <v>0</v>
      </c>
      <c r="L84" s="2"/>
      <c r="M84" s="476"/>
    </row>
    <row r="85" spans="1:13" x14ac:dyDescent="0.3">
      <c r="A85" s="244"/>
      <c r="B85" s="244" t="s">
        <v>32</v>
      </c>
      <c r="C85" s="41">
        <v>71664</v>
      </c>
      <c r="D85" s="472">
        <f t="shared" si="12"/>
        <v>-51.689030148096414</v>
      </c>
      <c r="E85" s="239">
        <f t="shared" si="13"/>
        <v>-41.689030148096414</v>
      </c>
      <c r="F85" s="239">
        <f t="shared" si="13"/>
        <v>-21.689030148096414</v>
      </c>
      <c r="G85" s="239">
        <f t="shared" si="14"/>
        <v>0</v>
      </c>
      <c r="H85" s="239">
        <f t="shared" si="14"/>
        <v>0</v>
      </c>
      <c r="I85" s="239">
        <f t="shared" si="14"/>
        <v>0</v>
      </c>
      <c r="J85" s="239">
        <f t="shared" si="14"/>
        <v>0</v>
      </c>
      <c r="L85" s="2"/>
      <c r="M85" s="476"/>
    </row>
    <row r="86" spans="1:13" x14ac:dyDescent="0.3">
      <c r="A86" s="244"/>
      <c r="B86" s="244" t="s">
        <v>33</v>
      </c>
      <c r="C86" s="41">
        <v>176665</v>
      </c>
      <c r="D86" s="472">
        <f t="shared" si="12"/>
        <v>-309.61819177790511</v>
      </c>
      <c r="E86" s="239">
        <f t="shared" si="13"/>
        <v>-299.61819177790511</v>
      </c>
      <c r="F86" s="239">
        <f t="shared" si="13"/>
        <v>-279.61819177790511</v>
      </c>
      <c r="G86" s="239">
        <f t="shared" si="14"/>
        <v>-251.27025861661502</v>
      </c>
      <c r="H86" s="239">
        <f t="shared" si="14"/>
        <v>-221.27025861661502</v>
      </c>
      <c r="I86" s="239">
        <f t="shared" si="14"/>
        <v>-161.27025861661502</v>
      </c>
      <c r="J86" s="239">
        <f t="shared" si="14"/>
        <v>-111.27025861661502</v>
      </c>
    </row>
    <row r="87" spans="1:13" x14ac:dyDescent="0.3">
      <c r="A87" s="114"/>
      <c r="B87" s="241" t="s">
        <v>34</v>
      </c>
      <c r="C87" s="240">
        <v>5503664</v>
      </c>
      <c r="D87" s="472">
        <f t="shared" si="12"/>
        <v>0</v>
      </c>
      <c r="E87" s="239">
        <f t="shared" si="13"/>
        <v>0</v>
      </c>
      <c r="F87" s="239">
        <f t="shared" si="13"/>
        <v>0</v>
      </c>
      <c r="G87" s="239">
        <f t="shared" si="14"/>
        <v>0</v>
      </c>
      <c r="H87" s="239">
        <f t="shared" si="14"/>
        <v>0</v>
      </c>
      <c r="I87" s="239">
        <f t="shared" si="14"/>
        <v>0</v>
      </c>
      <c r="J87" s="239">
        <f t="shared" si="14"/>
        <v>0</v>
      </c>
    </row>
    <row r="88" spans="1:13" x14ac:dyDescent="0.3">
      <c r="A88" s="344"/>
      <c r="B88" s="369"/>
      <c r="C88" s="80"/>
      <c r="D88" s="498"/>
      <c r="E88" s="499"/>
      <c r="F88" s="499"/>
      <c r="G88" s="499"/>
      <c r="H88" s="499"/>
      <c r="I88" s="499"/>
      <c r="J88" s="499"/>
    </row>
    <row r="89" spans="1:13" x14ac:dyDescent="0.3">
      <c r="A89" s="4" t="s">
        <v>826</v>
      </c>
      <c r="B89" s="66"/>
      <c r="C89" s="66"/>
      <c r="D89" s="66"/>
      <c r="E89" s="66"/>
      <c r="F89" s="66"/>
      <c r="G89" s="66"/>
      <c r="H89" s="66"/>
      <c r="I89" s="66"/>
      <c r="J89" s="66"/>
    </row>
    <row r="90" spans="1:13" ht="28" x14ac:dyDescent="0.3">
      <c r="A90" s="520" t="s">
        <v>3</v>
      </c>
      <c r="B90" s="520" t="s">
        <v>4</v>
      </c>
      <c r="C90" s="550" t="s">
        <v>824</v>
      </c>
      <c r="D90" s="521" t="s">
        <v>840</v>
      </c>
      <c r="E90" s="521" t="s">
        <v>841</v>
      </c>
      <c r="F90" s="522" t="s">
        <v>842</v>
      </c>
      <c r="G90" s="522" t="s">
        <v>843</v>
      </c>
      <c r="H90" s="522" t="s">
        <v>844</v>
      </c>
      <c r="I90" s="521" t="s">
        <v>845</v>
      </c>
      <c r="J90" s="521" t="s">
        <v>846</v>
      </c>
      <c r="K90" s="2"/>
      <c r="L90" s="2"/>
    </row>
    <row r="91" spans="1:13" ht="15" customHeight="1" x14ac:dyDescent="0.3">
      <c r="A91" s="488"/>
      <c r="B91" s="96" t="s">
        <v>12</v>
      </c>
      <c r="C91" s="108">
        <v>656920</v>
      </c>
      <c r="D91" s="392">
        <f t="shared" ref="D91:J100" si="15">D65*$C91</f>
        <v>172027918.18930534</v>
      </c>
      <c r="E91" s="392">
        <f t="shared" si="15"/>
        <v>165458718.18930534</v>
      </c>
      <c r="F91" s="392">
        <f t="shared" si="15"/>
        <v>158889518.18930534</v>
      </c>
      <c r="G91" s="392">
        <f t="shared" si="15"/>
        <v>154570593.37912321</v>
      </c>
      <c r="H91" s="392">
        <f t="shared" si="15"/>
        <v>148001393.37912321</v>
      </c>
      <c r="I91" s="392">
        <f t="shared" si="15"/>
        <v>141432193.37912321</v>
      </c>
      <c r="J91" s="489">
        <f t="shared" si="15"/>
        <v>141432193.37912321</v>
      </c>
    </row>
    <row r="92" spans="1:13" x14ac:dyDescent="0.3">
      <c r="A92" s="488"/>
      <c r="B92" s="47" t="s">
        <v>68</v>
      </c>
      <c r="C92" s="41">
        <v>274336</v>
      </c>
      <c r="D92" s="393">
        <f t="shared" si="15"/>
        <v>2476872.3483458757</v>
      </c>
      <c r="E92" s="392">
        <f t="shared" si="15"/>
        <v>0</v>
      </c>
      <c r="F92" s="393">
        <f t="shared" si="15"/>
        <v>0</v>
      </c>
      <c r="G92" s="393">
        <f t="shared" si="15"/>
        <v>0</v>
      </c>
      <c r="H92" s="393">
        <f t="shared" si="15"/>
        <v>0</v>
      </c>
      <c r="I92" s="393">
        <f t="shared" si="15"/>
        <v>0</v>
      </c>
      <c r="J92" s="490">
        <f t="shared" si="15"/>
        <v>0</v>
      </c>
    </row>
    <row r="93" spans="1:13" x14ac:dyDescent="0.3">
      <c r="A93" s="488"/>
      <c r="B93" s="47" t="s">
        <v>14</v>
      </c>
      <c r="C93" s="41">
        <v>473838</v>
      </c>
      <c r="D93" s="393">
        <f t="shared" si="15"/>
        <v>-10703709.106952429</v>
      </c>
      <c r="E93" s="392">
        <f t="shared" si="15"/>
        <v>-5965329.1069524297</v>
      </c>
      <c r="F93" s="393">
        <f t="shared" si="15"/>
        <v>0</v>
      </c>
      <c r="G93" s="393">
        <f t="shared" si="15"/>
        <v>0</v>
      </c>
      <c r="H93" s="393">
        <f t="shared" si="15"/>
        <v>0</v>
      </c>
      <c r="I93" s="393">
        <f t="shared" si="15"/>
        <v>0</v>
      </c>
      <c r="J93" s="490">
        <f t="shared" si="15"/>
        <v>0</v>
      </c>
    </row>
    <row r="94" spans="1:13" x14ac:dyDescent="0.3">
      <c r="A94" s="488"/>
      <c r="B94" s="47" t="s">
        <v>15</v>
      </c>
      <c r="C94" s="41">
        <v>98254</v>
      </c>
      <c r="D94" s="393">
        <f t="shared" si="15"/>
        <v>-22975968.382514179</v>
      </c>
      <c r="E94" s="392">
        <f t="shared" si="15"/>
        <v>-21993428.382514179</v>
      </c>
      <c r="F94" s="393">
        <f t="shared" si="15"/>
        <v>-20028348.382514179</v>
      </c>
      <c r="G94" s="393">
        <f t="shared" si="15"/>
        <v>-15734318.190178275</v>
      </c>
      <c r="H94" s="393">
        <f t="shared" si="15"/>
        <v>-12786698.190178275</v>
      </c>
      <c r="I94" s="393">
        <f t="shared" si="15"/>
        <v>-6891458.1901782751</v>
      </c>
      <c r="J94" s="490">
        <f t="shared" si="15"/>
        <v>-1978758.1901782753</v>
      </c>
    </row>
    <row r="95" spans="1:13" x14ac:dyDescent="0.3">
      <c r="A95" s="488"/>
      <c r="B95" s="47" t="s">
        <v>16</v>
      </c>
      <c r="C95" s="41">
        <v>199330</v>
      </c>
      <c r="D95" s="393">
        <f t="shared" si="15"/>
        <v>25858398.77409327</v>
      </c>
      <c r="E95" s="392">
        <f t="shared" si="15"/>
        <v>23865098.77409327</v>
      </c>
      <c r="F95" s="393">
        <f t="shared" si="15"/>
        <v>21871798.77409327</v>
      </c>
      <c r="G95" s="393">
        <f t="shared" si="15"/>
        <v>21790049.200197697</v>
      </c>
      <c r="H95" s="393">
        <f t="shared" si="15"/>
        <v>19796749.200197697</v>
      </c>
      <c r="I95" s="393">
        <f t="shared" si="15"/>
        <v>17803449.200197697</v>
      </c>
      <c r="J95" s="490">
        <f t="shared" si="15"/>
        <v>17803449.200197697</v>
      </c>
    </row>
    <row r="96" spans="1:13" x14ac:dyDescent="0.3">
      <c r="A96" s="491"/>
      <c r="B96" s="244" t="s">
        <v>17</v>
      </c>
      <c r="C96" s="41">
        <v>481403</v>
      </c>
      <c r="D96" s="393">
        <f t="shared" si="15"/>
        <v>-84766018.656073093</v>
      </c>
      <c r="E96" s="392">
        <f t="shared" si="15"/>
        <v>-79951988.656073093</v>
      </c>
      <c r="F96" s="393">
        <f t="shared" si="15"/>
        <v>-70323928.656073093</v>
      </c>
      <c r="G96" s="393">
        <f t="shared" si="15"/>
        <v>-56075073.99583149</v>
      </c>
      <c r="H96" s="393">
        <f t="shared" si="15"/>
        <v>-41632983.99583149</v>
      </c>
      <c r="I96" s="393">
        <f t="shared" si="15"/>
        <v>-12748803.995831493</v>
      </c>
      <c r="J96" s="490">
        <f t="shared" si="15"/>
        <v>0</v>
      </c>
    </row>
    <row r="97" spans="1:10" x14ac:dyDescent="0.3">
      <c r="A97" s="491"/>
      <c r="B97" s="244" t="s">
        <v>18</v>
      </c>
      <c r="C97" s="41">
        <v>215416</v>
      </c>
      <c r="D97" s="393">
        <f t="shared" si="15"/>
        <v>24342939.272050619</v>
      </c>
      <c r="E97" s="392">
        <f t="shared" si="15"/>
        <v>22188779.272050619</v>
      </c>
      <c r="F97" s="393">
        <f t="shared" si="15"/>
        <v>20034619.272050619</v>
      </c>
      <c r="G97" s="393">
        <f t="shared" si="15"/>
        <v>14616450.58553803</v>
      </c>
      <c r="H97" s="393">
        <f t="shared" si="15"/>
        <v>12462290.58553803</v>
      </c>
      <c r="I97" s="393">
        <f t="shared" si="15"/>
        <v>10308130.58553803</v>
      </c>
      <c r="J97" s="490">
        <f t="shared" si="15"/>
        <v>10308130.58553803</v>
      </c>
    </row>
    <row r="98" spans="1:10" x14ac:dyDescent="0.3">
      <c r="A98" s="491"/>
      <c r="B98" s="244" t="s">
        <v>19</v>
      </c>
      <c r="C98" s="41">
        <v>170577</v>
      </c>
      <c r="D98" s="393">
        <f t="shared" si="15"/>
        <v>-17736781.535017967</v>
      </c>
      <c r="E98" s="392">
        <f t="shared" si="15"/>
        <v>-16031011.535017967</v>
      </c>
      <c r="F98" s="393">
        <f t="shared" si="15"/>
        <v>-12619471.535017967</v>
      </c>
      <c r="G98" s="393">
        <f t="shared" si="15"/>
        <v>-8674529.5658127069</v>
      </c>
      <c r="H98" s="393">
        <f t="shared" si="15"/>
        <v>-3557219.5658127074</v>
      </c>
      <c r="I98" s="393">
        <f t="shared" si="15"/>
        <v>0</v>
      </c>
      <c r="J98" s="490">
        <f t="shared" si="15"/>
        <v>0</v>
      </c>
    </row>
    <row r="99" spans="1:10" x14ac:dyDescent="0.3">
      <c r="A99" s="491"/>
      <c r="B99" s="244" t="s">
        <v>20</v>
      </c>
      <c r="C99" s="41">
        <v>522852</v>
      </c>
      <c r="D99" s="393">
        <f t="shared" si="15"/>
        <v>9528705.3899998665</v>
      </c>
      <c r="E99" s="392">
        <f t="shared" si="15"/>
        <v>4300185.3899998665</v>
      </c>
      <c r="F99" s="393">
        <f t="shared" si="15"/>
        <v>0</v>
      </c>
      <c r="G99" s="393">
        <f t="shared" si="15"/>
        <v>0</v>
      </c>
      <c r="H99" s="393">
        <f t="shared" si="15"/>
        <v>0</v>
      </c>
      <c r="I99" s="393">
        <f t="shared" si="15"/>
        <v>0</v>
      </c>
      <c r="J99" s="490">
        <f t="shared" si="15"/>
        <v>0</v>
      </c>
    </row>
    <row r="100" spans="1:10" x14ac:dyDescent="0.3">
      <c r="A100" s="491"/>
      <c r="B100" s="244" t="s">
        <v>21</v>
      </c>
      <c r="C100" s="41">
        <v>205771</v>
      </c>
      <c r="D100" s="393">
        <f t="shared" si="15"/>
        <v>-50732725.765194893</v>
      </c>
      <c r="E100" s="392">
        <f t="shared" si="15"/>
        <v>-48675015.765194893</v>
      </c>
      <c r="F100" s="393">
        <f t="shared" si="15"/>
        <v>-44559595.765194893</v>
      </c>
      <c r="G100" s="393">
        <f t="shared" si="15"/>
        <v>-40354381.172350399</v>
      </c>
      <c r="H100" s="393">
        <f t="shared" si="15"/>
        <v>-34181251.172350399</v>
      </c>
      <c r="I100" s="393">
        <f t="shared" si="15"/>
        <v>-21834991.172350399</v>
      </c>
      <c r="J100" s="490">
        <f t="shared" si="15"/>
        <v>-11546441.172350401</v>
      </c>
    </row>
    <row r="101" spans="1:10" x14ac:dyDescent="0.3">
      <c r="A101" s="491"/>
      <c r="B101" s="244" t="s">
        <v>22</v>
      </c>
      <c r="C101" s="41">
        <v>162812</v>
      </c>
      <c r="D101" s="393">
        <f t="shared" ref="D101:J110" si="16">D75*$C101</f>
        <v>44229951.887961268</v>
      </c>
      <c r="E101" s="392">
        <f t="shared" si="16"/>
        <v>42601831.887961268</v>
      </c>
      <c r="F101" s="393">
        <f t="shared" si="16"/>
        <v>40973711.887961268</v>
      </c>
      <c r="G101" s="393">
        <f t="shared" si="16"/>
        <v>38855700.058715701</v>
      </c>
      <c r="H101" s="393">
        <f t="shared" si="16"/>
        <v>37227580.058715701</v>
      </c>
      <c r="I101" s="393">
        <f t="shared" si="16"/>
        <v>35599460.058715701</v>
      </c>
      <c r="J101" s="490">
        <f t="shared" si="16"/>
        <v>35599460.058715701</v>
      </c>
    </row>
    <row r="102" spans="1:10" x14ac:dyDescent="0.3">
      <c r="A102" s="491"/>
      <c r="B102" s="244" t="s">
        <v>23</v>
      </c>
      <c r="C102" s="41">
        <v>126921</v>
      </c>
      <c r="D102" s="393">
        <f t="shared" si="16"/>
        <v>3494081.7645069957</v>
      </c>
      <c r="E102" s="392">
        <f t="shared" si="16"/>
        <v>2224871.7645069957</v>
      </c>
      <c r="F102" s="393">
        <f t="shared" si="16"/>
        <v>955661.76450699579</v>
      </c>
      <c r="G102" s="393">
        <f t="shared" si="16"/>
        <v>0</v>
      </c>
      <c r="H102" s="393">
        <f t="shared" si="16"/>
        <v>0</v>
      </c>
      <c r="I102" s="393">
        <f t="shared" si="16"/>
        <v>0</v>
      </c>
      <c r="J102" s="490">
        <f t="shared" si="16"/>
        <v>0</v>
      </c>
    </row>
    <row r="103" spans="1:10" x14ac:dyDescent="0.3">
      <c r="A103" s="491"/>
      <c r="B103" s="244" t="s">
        <v>24</v>
      </c>
      <c r="C103" s="41">
        <v>132702</v>
      </c>
      <c r="D103" s="393">
        <f t="shared" si="16"/>
        <v>39643993.939100862</v>
      </c>
      <c r="E103" s="392">
        <f t="shared" si="16"/>
        <v>38316973.939100862</v>
      </c>
      <c r="F103" s="393">
        <f t="shared" si="16"/>
        <v>36989953.939100862</v>
      </c>
      <c r="G103" s="393">
        <f t="shared" si="16"/>
        <v>34057742.663866401</v>
      </c>
      <c r="H103" s="393">
        <f t="shared" si="16"/>
        <v>32730722.663866404</v>
      </c>
      <c r="I103" s="393">
        <f t="shared" si="16"/>
        <v>31403702.663866404</v>
      </c>
      <c r="J103" s="490">
        <f t="shared" si="16"/>
        <v>31403702.663866404</v>
      </c>
    </row>
    <row r="104" spans="1:10" x14ac:dyDescent="0.3">
      <c r="A104" s="491"/>
      <c r="B104" s="244" t="s">
        <v>25</v>
      </c>
      <c r="C104" s="41">
        <v>248265</v>
      </c>
      <c r="D104" s="393">
        <f t="shared" si="16"/>
        <v>-3456791.5759580135</v>
      </c>
      <c r="E104" s="392">
        <f t="shared" si="16"/>
        <v>-974141.57595801353</v>
      </c>
      <c r="F104" s="393">
        <f t="shared" si="16"/>
        <v>0</v>
      </c>
      <c r="G104" s="393">
        <f t="shared" si="16"/>
        <v>0</v>
      </c>
      <c r="H104" s="393">
        <f t="shared" si="16"/>
        <v>0</v>
      </c>
      <c r="I104" s="393">
        <f t="shared" si="16"/>
        <v>0</v>
      </c>
      <c r="J104" s="490">
        <f t="shared" si="16"/>
        <v>0</v>
      </c>
    </row>
    <row r="105" spans="1:10" x14ac:dyDescent="0.3">
      <c r="A105" s="491"/>
      <c r="B105" s="244" t="s">
        <v>26</v>
      </c>
      <c r="C105" s="41">
        <v>163537</v>
      </c>
      <c r="D105" s="393">
        <f t="shared" si="16"/>
        <v>-66272863.369504564</v>
      </c>
      <c r="E105" s="392">
        <f t="shared" si="16"/>
        <v>-64637493.369504564</v>
      </c>
      <c r="F105" s="393">
        <f t="shared" si="16"/>
        <v>-61366753.369504564</v>
      </c>
      <c r="G105" s="393">
        <f t="shared" si="16"/>
        <v>-58115881.392754786</v>
      </c>
      <c r="H105" s="393">
        <f t="shared" si="16"/>
        <v>-53209771.392754786</v>
      </c>
      <c r="I105" s="393">
        <f t="shared" si="16"/>
        <v>-43397551.392754786</v>
      </c>
      <c r="J105" s="490">
        <f t="shared" si="16"/>
        <v>-35220701.392754786</v>
      </c>
    </row>
    <row r="106" spans="1:10" x14ac:dyDescent="0.3">
      <c r="A106" s="491"/>
      <c r="B106" s="244" t="s">
        <v>27</v>
      </c>
      <c r="C106" s="41">
        <v>272617</v>
      </c>
      <c r="D106" s="393">
        <f t="shared" si="16"/>
        <v>22306746.539613247</v>
      </c>
      <c r="E106" s="392">
        <f t="shared" si="16"/>
        <v>19580576.539613247</v>
      </c>
      <c r="F106" s="393">
        <f t="shared" si="16"/>
        <v>16854406.539613247</v>
      </c>
      <c r="G106" s="393">
        <f t="shared" si="16"/>
        <v>13136527.682004454</v>
      </c>
      <c r="H106" s="393">
        <f t="shared" si="16"/>
        <v>10410357.682004454</v>
      </c>
      <c r="I106" s="393">
        <f t="shared" si="16"/>
        <v>7684187.6820044527</v>
      </c>
      <c r="J106" s="490">
        <f t="shared" si="16"/>
        <v>7684187.6820044527</v>
      </c>
    </row>
    <row r="107" spans="1:10" x14ac:dyDescent="0.3">
      <c r="A107" s="491"/>
      <c r="B107" s="244" t="s">
        <v>28</v>
      </c>
      <c r="C107" s="41">
        <v>192150</v>
      </c>
      <c r="D107" s="393">
        <f t="shared" si="16"/>
        <v>2460821.7765552998</v>
      </c>
      <c r="E107" s="392">
        <f t="shared" si="16"/>
        <v>539321.77655529988</v>
      </c>
      <c r="F107" s="393">
        <f t="shared" si="16"/>
        <v>0</v>
      </c>
      <c r="G107" s="393">
        <f t="shared" si="16"/>
        <v>0</v>
      </c>
      <c r="H107" s="393">
        <f t="shared" si="16"/>
        <v>0</v>
      </c>
      <c r="I107" s="393">
        <f t="shared" si="16"/>
        <v>0</v>
      </c>
      <c r="J107" s="490">
        <f t="shared" si="16"/>
        <v>0</v>
      </c>
    </row>
    <row r="108" spans="1:10" x14ac:dyDescent="0.3">
      <c r="A108" s="491"/>
      <c r="B108" s="244" t="s">
        <v>29</v>
      </c>
      <c r="C108" s="41">
        <v>175816</v>
      </c>
      <c r="D108" s="393">
        <f t="shared" si="16"/>
        <v>17165499.562973022</v>
      </c>
      <c r="E108" s="392">
        <f t="shared" si="16"/>
        <v>15407339.562973022</v>
      </c>
      <c r="F108" s="393">
        <f t="shared" si="16"/>
        <v>13649179.562973022</v>
      </c>
      <c r="G108" s="393">
        <f t="shared" si="16"/>
        <v>12433096.529678464</v>
      </c>
      <c r="H108" s="393">
        <f t="shared" si="16"/>
        <v>10674936.529678464</v>
      </c>
      <c r="I108" s="393">
        <f t="shared" si="16"/>
        <v>8916776.5296784639</v>
      </c>
      <c r="J108" s="490">
        <f t="shared" si="16"/>
        <v>8916776.5296784639</v>
      </c>
    </row>
    <row r="109" spans="1:10" x14ac:dyDescent="0.3">
      <c r="A109" s="491"/>
      <c r="B109" s="244" t="s">
        <v>30</v>
      </c>
      <c r="C109" s="41">
        <v>67988</v>
      </c>
      <c r="D109" s="393">
        <f t="shared" si="16"/>
        <v>-19536617.178672314</v>
      </c>
      <c r="E109" s="392">
        <f t="shared" si="16"/>
        <v>-18856737.178672314</v>
      </c>
      <c r="F109" s="393">
        <f t="shared" si="16"/>
        <v>-17496977.178672314</v>
      </c>
      <c r="G109" s="393">
        <f t="shared" si="16"/>
        <v>-16249315.097163679</v>
      </c>
      <c r="H109" s="393">
        <f t="shared" si="16"/>
        <v>-14209675.097163679</v>
      </c>
      <c r="I109" s="393">
        <f t="shared" si="16"/>
        <v>-10130395.097163679</v>
      </c>
      <c r="J109" s="490">
        <f t="shared" si="16"/>
        <v>-6730995.0971636791</v>
      </c>
    </row>
    <row r="110" spans="1:10" x14ac:dyDescent="0.3">
      <c r="A110" s="491"/>
      <c r="B110" s="244" t="s">
        <v>31</v>
      </c>
      <c r="C110" s="41">
        <v>413830</v>
      </c>
      <c r="D110" s="393">
        <f t="shared" si="16"/>
        <v>-28951513.367646694</v>
      </c>
      <c r="E110" s="392">
        <f t="shared" si="16"/>
        <v>-24813213.367646694</v>
      </c>
      <c r="F110" s="393">
        <f t="shared" si="16"/>
        <v>-16536613.367646696</v>
      </c>
      <c r="G110" s="393">
        <f t="shared" si="16"/>
        <v>-1728724.388988731</v>
      </c>
      <c r="H110" s="393">
        <f t="shared" si="16"/>
        <v>0</v>
      </c>
      <c r="I110" s="393">
        <f t="shared" si="16"/>
        <v>0</v>
      </c>
      <c r="J110" s="490">
        <f t="shared" si="16"/>
        <v>0</v>
      </c>
    </row>
    <row r="111" spans="1:10" x14ac:dyDescent="0.3">
      <c r="A111" s="491"/>
      <c r="B111" s="244" t="s">
        <v>32</v>
      </c>
      <c r="C111" s="41">
        <v>71664</v>
      </c>
      <c r="D111" s="393">
        <f t="shared" ref="D111:J112" si="17">D85*$C111</f>
        <v>-3704242.6565331812</v>
      </c>
      <c r="E111" s="392">
        <f t="shared" si="17"/>
        <v>-2987602.6565331812</v>
      </c>
      <c r="F111" s="393">
        <f t="shared" si="17"/>
        <v>-1554322.6565331814</v>
      </c>
      <c r="G111" s="393">
        <f t="shared" si="17"/>
        <v>0</v>
      </c>
      <c r="H111" s="393">
        <f t="shared" si="17"/>
        <v>0</v>
      </c>
      <c r="I111" s="393">
        <f t="shared" si="17"/>
        <v>0</v>
      </c>
      <c r="J111" s="490">
        <f t="shared" si="17"/>
        <v>0</v>
      </c>
    </row>
    <row r="112" spans="1:10" x14ac:dyDescent="0.3">
      <c r="A112" s="491"/>
      <c r="B112" s="244" t="s">
        <v>33</v>
      </c>
      <c r="C112" s="41">
        <v>176665</v>
      </c>
      <c r="D112" s="393">
        <f t="shared" si="17"/>
        <v>-54698697.850443609</v>
      </c>
      <c r="E112" s="392">
        <f t="shared" si="17"/>
        <v>-52932047.850443609</v>
      </c>
      <c r="F112" s="393">
        <f t="shared" si="17"/>
        <v>-49398747.850443609</v>
      </c>
      <c r="G112" s="393">
        <f t="shared" si="17"/>
        <v>-44390660.238504291</v>
      </c>
      <c r="H112" s="393">
        <f t="shared" si="17"/>
        <v>-39090710.238504291</v>
      </c>
      <c r="I112" s="393">
        <f t="shared" si="17"/>
        <v>-28490810.238504294</v>
      </c>
      <c r="J112" s="490">
        <f t="shared" si="17"/>
        <v>-19657560.238504294</v>
      </c>
    </row>
    <row r="113" spans="1:16" x14ac:dyDescent="0.3">
      <c r="A113" s="492"/>
      <c r="B113" s="241" t="s">
        <v>34</v>
      </c>
      <c r="C113" s="470">
        <f t="shared" ref="C113" si="18">SUM(C91:C112)</f>
        <v>5503664</v>
      </c>
      <c r="D113" s="470">
        <f>SUM(D91:D112)</f>
        <v>-5.2824616432189941E-6</v>
      </c>
      <c r="E113" s="470">
        <f>SUM(E91:E112)</f>
        <v>-3334312.3483511582</v>
      </c>
      <c r="F113" s="470">
        <f t="shared" ref="F113:J113" si="19">SUM(F91:F112)</f>
        <v>16334091.168004118</v>
      </c>
      <c r="G113" s="470">
        <f t="shared" si="19"/>
        <v>48137276.057539582</v>
      </c>
      <c r="H113" s="470">
        <f t="shared" si="19"/>
        <v>72635720.446528316</v>
      </c>
      <c r="I113" s="470">
        <f t="shared" si="19"/>
        <v>129653890.01234102</v>
      </c>
      <c r="J113" s="493">
        <f t="shared" si="19"/>
        <v>178013444.00817251</v>
      </c>
    </row>
    <row r="114" spans="1:16" x14ac:dyDescent="0.3">
      <c r="A114" s="344"/>
      <c r="B114" s="369"/>
      <c r="C114" s="367"/>
      <c r="D114" s="367"/>
      <c r="E114" s="367"/>
      <c r="F114" s="367"/>
      <c r="G114" s="367"/>
      <c r="H114" s="367"/>
      <c r="I114" s="367"/>
      <c r="J114" s="367"/>
    </row>
    <row r="115" spans="1:16" x14ac:dyDescent="0.3">
      <c r="A115" s="344"/>
      <c r="B115" s="369"/>
      <c r="C115" s="78"/>
      <c r="D115" s="78"/>
      <c r="E115" s="78"/>
      <c r="F115" s="237"/>
      <c r="G115" s="497"/>
      <c r="H115" s="549"/>
      <c r="I115" s="517"/>
      <c r="J115" s="366"/>
      <c r="K115" s="79"/>
      <c r="L115" s="365"/>
      <c r="M115" s="368"/>
      <c r="N115" s="78"/>
      <c r="O115" s="369"/>
      <c r="P115" s="78"/>
    </row>
    <row r="116" spans="1:16" x14ac:dyDescent="0.3">
      <c r="A116" s="4" t="s">
        <v>828</v>
      </c>
      <c r="B116" s="66"/>
      <c r="C116" s="66"/>
      <c r="D116" s="66"/>
      <c r="E116" s="66"/>
      <c r="F116" s="66"/>
      <c r="G116" s="66"/>
      <c r="H116" s="66"/>
      <c r="I116" s="66"/>
      <c r="J116" s="66"/>
      <c r="K116" s="2"/>
      <c r="L116" s="2"/>
    </row>
    <row r="117" spans="1:16" ht="29.15" customHeight="1" x14ac:dyDescent="0.3">
      <c r="A117" s="254" t="s">
        <v>3</v>
      </c>
      <c r="B117" s="254" t="s">
        <v>4</v>
      </c>
      <c r="C117" s="254" t="s">
        <v>769</v>
      </c>
      <c r="D117" s="433" t="s">
        <v>825</v>
      </c>
      <c r="E117" s="254" t="s">
        <v>768</v>
      </c>
      <c r="F117" s="254" t="s">
        <v>767</v>
      </c>
      <c r="G117" s="254" t="s">
        <v>766</v>
      </c>
      <c r="H117" s="253" t="s">
        <v>765</v>
      </c>
      <c r="I117" s="252" t="s">
        <v>764</v>
      </c>
      <c r="J117" s="251" t="s">
        <v>763</v>
      </c>
      <c r="K117" s="2"/>
      <c r="L117" s="2"/>
    </row>
    <row r="118" spans="1:16" ht="14.25" customHeight="1" x14ac:dyDescent="0.3">
      <c r="A118" s="45"/>
      <c r="B118" s="47"/>
      <c r="C118" s="342" t="s">
        <v>762</v>
      </c>
      <c r="D118" s="47">
        <v>0</v>
      </c>
      <c r="E118" s="47">
        <v>10</v>
      </c>
      <c r="F118" s="47">
        <v>30</v>
      </c>
      <c r="G118" s="47">
        <v>60</v>
      </c>
      <c r="H118" s="250">
        <v>90</v>
      </c>
      <c r="I118" s="18">
        <v>150</v>
      </c>
      <c r="J118" s="18">
        <v>200</v>
      </c>
      <c r="K118" s="2"/>
      <c r="L118" s="2"/>
    </row>
    <row r="119" spans="1:16" ht="14.25" customHeight="1" x14ac:dyDescent="0.3">
      <c r="A119" s="45"/>
      <c r="B119" s="45"/>
      <c r="C119" s="342" t="s">
        <v>802</v>
      </c>
      <c r="D119" s="249">
        <v>0</v>
      </c>
      <c r="E119" s="249">
        <v>-10</v>
      </c>
      <c r="F119" s="249">
        <v>-20</v>
      </c>
      <c r="G119" s="249">
        <v>-30</v>
      </c>
      <c r="H119" s="248">
        <v>-40</v>
      </c>
      <c r="I119" s="247">
        <v>-50</v>
      </c>
      <c r="J119" s="247">
        <v>-50</v>
      </c>
      <c r="K119" s="2"/>
      <c r="L119" s="2"/>
    </row>
    <row r="120" spans="1:16" x14ac:dyDescent="0.3">
      <c r="A120" s="246"/>
      <c r="B120" s="96" t="s">
        <v>12</v>
      </c>
      <c r="C120" s="108">
        <v>656920</v>
      </c>
      <c r="D120" s="472">
        <f t="shared" ref="D120:D141" si="20">-G37</f>
        <v>261.87042286626274</v>
      </c>
      <c r="E120" s="239">
        <f t="shared" ref="E120:E142" si="21">IF(M37&lt;$E$119,-M37+$E$119,IF(M37&gt;$E$118,$E$118-M37,0))</f>
        <v>216.35391916515462</v>
      </c>
      <c r="F120" s="239">
        <f t="shared" ref="F120:F141" si="22">IF(M37&lt;$F$119,-M37+$F$119,IF(M37&gt;$F$118,$F$118-M37,0))</f>
        <v>206.35391916515462</v>
      </c>
      <c r="G120" s="239">
        <f t="shared" ref="G120:G141" si="23">IF(P37&lt;$G$119,-P37+$G$119,IF(P37&gt;$G$118,$G$118-P37,0))</f>
        <v>199.77941266488253</v>
      </c>
      <c r="H120" s="243">
        <f t="shared" ref="H120:H141" si="24">IF(P37&lt;$H$119,-P37+$H$119,IF(P37&gt;$H$118,$H$118-P37,0))</f>
        <v>189.77941266488253</v>
      </c>
      <c r="I120" s="242">
        <f t="shared" ref="I120:I141" si="25">IF(P37&lt;$I$119,-P37+$I$119,IF(P37&gt;$I$118,$I$118-P37,0))</f>
        <v>179.77941266488253</v>
      </c>
      <c r="J120" s="242">
        <f t="shared" ref="J120:J141" si="26">IF(P37&lt;$J$119,-P37+$J$119,IF(P37&gt;$J$118,$J$118-P37,0))</f>
        <v>179.77941266488253</v>
      </c>
      <c r="K120" s="242"/>
    </row>
    <row r="121" spans="1:16" x14ac:dyDescent="0.3">
      <c r="A121" s="245"/>
      <c r="B121" s="47" t="s">
        <v>68</v>
      </c>
      <c r="C121" s="41">
        <v>274336</v>
      </c>
      <c r="D121" s="472">
        <f t="shared" si="20"/>
        <v>9.0286085251147341</v>
      </c>
      <c r="E121" s="239">
        <f t="shared" si="21"/>
        <v>-16.487895174907749</v>
      </c>
      <c r="F121" s="239">
        <f t="shared" si="22"/>
        <v>0</v>
      </c>
      <c r="G121" s="239">
        <f t="shared" si="23"/>
        <v>0</v>
      </c>
      <c r="H121" s="243">
        <f t="shared" si="24"/>
        <v>0</v>
      </c>
      <c r="I121" s="242">
        <f t="shared" si="25"/>
        <v>0</v>
      </c>
      <c r="J121" s="242">
        <f t="shared" si="26"/>
        <v>0</v>
      </c>
      <c r="K121" s="2"/>
    </row>
    <row r="122" spans="1:16" x14ac:dyDescent="0.3">
      <c r="A122" s="245"/>
      <c r="B122" s="47" t="s">
        <v>14</v>
      </c>
      <c r="C122" s="41">
        <v>473838</v>
      </c>
      <c r="D122" s="472">
        <f t="shared" si="20"/>
        <v>-22.589385205391778</v>
      </c>
      <c r="E122" s="239">
        <f t="shared" si="21"/>
        <v>-48.10588890454963</v>
      </c>
      <c r="F122" s="239">
        <f t="shared" si="22"/>
        <v>-28.10588890454963</v>
      </c>
      <c r="G122" s="239">
        <f t="shared" si="23"/>
        <v>0</v>
      </c>
      <c r="H122" s="243">
        <f t="shared" si="24"/>
        <v>0</v>
      </c>
      <c r="I122" s="242">
        <f t="shared" si="25"/>
        <v>0</v>
      </c>
      <c r="J122" s="242">
        <f t="shared" si="26"/>
        <v>0</v>
      </c>
      <c r="K122" s="2"/>
    </row>
    <row r="123" spans="1:16" x14ac:dyDescent="0.3">
      <c r="A123" s="245"/>
      <c r="B123" s="47" t="s">
        <v>15</v>
      </c>
      <c r="C123" s="41">
        <v>98254</v>
      </c>
      <c r="D123" s="472">
        <f t="shared" si="20"/>
        <v>-233.84257518792293</v>
      </c>
      <c r="E123" s="239">
        <f t="shared" si="21"/>
        <v>-259.35907889213178</v>
      </c>
      <c r="F123" s="239">
        <f t="shared" si="22"/>
        <v>-239.35907889213178</v>
      </c>
      <c r="G123" s="239">
        <f t="shared" si="23"/>
        <v>-195.65571625702248</v>
      </c>
      <c r="H123" s="243">
        <f t="shared" si="24"/>
        <v>-165.65571625702248</v>
      </c>
      <c r="I123" s="242">
        <f t="shared" si="25"/>
        <v>-105.65571625702248</v>
      </c>
      <c r="J123" s="242">
        <f t="shared" si="26"/>
        <v>-55.655716257022476</v>
      </c>
      <c r="K123" s="2"/>
    </row>
    <row r="124" spans="1:16" x14ac:dyDescent="0.3">
      <c r="A124" s="245"/>
      <c r="B124" s="47" t="s">
        <v>16</v>
      </c>
      <c r="C124" s="41">
        <v>199330</v>
      </c>
      <c r="D124" s="472">
        <f t="shared" si="20"/>
        <v>129.72657790645297</v>
      </c>
      <c r="E124" s="239">
        <f t="shared" si="21"/>
        <v>84.210074205832868</v>
      </c>
      <c r="F124" s="239">
        <f t="shared" si="22"/>
        <v>74.210074205832868</v>
      </c>
      <c r="G124" s="239">
        <f t="shared" si="23"/>
        <v>73.799952428501072</v>
      </c>
      <c r="H124" s="243">
        <f t="shared" si="24"/>
        <v>63.799952428501072</v>
      </c>
      <c r="I124" s="242">
        <f t="shared" si="25"/>
        <v>53.799952428501072</v>
      </c>
      <c r="J124" s="242">
        <f t="shared" si="26"/>
        <v>53.799952428501072</v>
      </c>
      <c r="K124" s="2"/>
    </row>
    <row r="125" spans="1:16" x14ac:dyDescent="0.3">
      <c r="A125" s="244"/>
      <c r="B125" s="244" t="s">
        <v>17</v>
      </c>
      <c r="C125" s="41">
        <v>481403</v>
      </c>
      <c r="D125" s="472">
        <f t="shared" si="20"/>
        <v>-176.08120152153828</v>
      </c>
      <c r="E125" s="239">
        <f t="shared" si="21"/>
        <v>-201.59770522826071</v>
      </c>
      <c r="F125" s="239">
        <f t="shared" si="22"/>
        <v>-181.59770522826071</v>
      </c>
      <c r="G125" s="239">
        <f t="shared" si="23"/>
        <v>-151.99910559294591</v>
      </c>
      <c r="H125" s="243">
        <f t="shared" si="24"/>
        <v>-121.99910559294591</v>
      </c>
      <c r="I125" s="242">
        <f t="shared" si="25"/>
        <v>-61.999105592945909</v>
      </c>
      <c r="J125" s="242">
        <f t="shared" si="26"/>
        <v>-11.999105592945909</v>
      </c>
      <c r="K125" s="2"/>
    </row>
    <row r="126" spans="1:16" x14ac:dyDescent="0.3">
      <c r="A126" s="244"/>
      <c r="B126" s="244" t="s">
        <v>18</v>
      </c>
      <c r="C126" s="41">
        <v>215416</v>
      </c>
      <c r="D126" s="472">
        <f t="shared" si="20"/>
        <v>113.0043231331499</v>
      </c>
      <c r="E126" s="239">
        <f t="shared" si="21"/>
        <v>103.00432309042867</v>
      </c>
      <c r="F126" s="239">
        <f t="shared" si="22"/>
        <v>93.00432309042867</v>
      </c>
      <c r="G126" s="239">
        <f t="shared" si="23"/>
        <v>67.852204925822491</v>
      </c>
      <c r="H126" s="243">
        <f t="shared" si="24"/>
        <v>57.852204925822491</v>
      </c>
      <c r="I126" s="242">
        <f t="shared" si="25"/>
        <v>47.852204925822491</v>
      </c>
      <c r="J126" s="242">
        <f t="shared" si="26"/>
        <v>47.852204925822491</v>
      </c>
      <c r="K126" s="2"/>
    </row>
    <row r="127" spans="1:16" x14ac:dyDescent="0.3">
      <c r="A127" s="244"/>
      <c r="B127" s="244" t="s">
        <v>19</v>
      </c>
      <c r="C127" s="41">
        <v>170577</v>
      </c>
      <c r="D127" s="472">
        <f t="shared" si="20"/>
        <v>-103.98108499397907</v>
      </c>
      <c r="E127" s="239">
        <f t="shared" si="21"/>
        <v>-93.981085035616388</v>
      </c>
      <c r="F127" s="239">
        <f t="shared" si="22"/>
        <v>-73.981085035616388</v>
      </c>
      <c r="G127" s="239">
        <f t="shared" si="23"/>
        <v>-50.854039952206193</v>
      </c>
      <c r="H127" s="243">
        <f t="shared" si="24"/>
        <v>-20.854039952206193</v>
      </c>
      <c r="I127" s="242">
        <f t="shared" si="25"/>
        <v>0</v>
      </c>
      <c r="J127" s="242">
        <f t="shared" si="26"/>
        <v>0</v>
      </c>
      <c r="K127" s="2"/>
    </row>
    <row r="128" spans="1:16" x14ac:dyDescent="0.3">
      <c r="A128" s="244"/>
      <c r="B128" s="244" t="s">
        <v>20</v>
      </c>
      <c r="C128" s="41">
        <v>522852</v>
      </c>
      <c r="D128" s="472">
        <f t="shared" si="20"/>
        <v>18.224479183401549</v>
      </c>
      <c r="E128" s="239">
        <f t="shared" si="21"/>
        <v>-7.2920245213665744</v>
      </c>
      <c r="F128" s="239">
        <f t="shared" si="22"/>
        <v>0</v>
      </c>
      <c r="G128" s="239">
        <f t="shared" si="23"/>
        <v>0</v>
      </c>
      <c r="H128" s="243">
        <f t="shared" si="24"/>
        <v>0</v>
      </c>
      <c r="I128" s="242">
        <f t="shared" si="25"/>
        <v>0</v>
      </c>
      <c r="J128" s="242">
        <f t="shared" si="26"/>
        <v>0</v>
      </c>
      <c r="K128" s="2"/>
    </row>
    <row r="129" spans="1:12" x14ac:dyDescent="0.3">
      <c r="A129" s="244"/>
      <c r="B129" s="244" t="s">
        <v>21</v>
      </c>
      <c r="C129" s="41">
        <v>205771</v>
      </c>
      <c r="D129" s="472">
        <f t="shared" si="20"/>
        <v>-246.54944460198422</v>
      </c>
      <c r="E129" s="239">
        <f t="shared" si="21"/>
        <v>-236.54944464510893</v>
      </c>
      <c r="F129" s="239">
        <f t="shared" si="22"/>
        <v>-216.54944464510893</v>
      </c>
      <c r="G129" s="239">
        <f t="shared" si="23"/>
        <v>-196.11306346008354</v>
      </c>
      <c r="H129" s="243">
        <f t="shared" si="24"/>
        <v>-166.11306346008354</v>
      </c>
      <c r="I129" s="242">
        <f t="shared" si="25"/>
        <v>-106.11306346008354</v>
      </c>
      <c r="J129" s="242">
        <f t="shared" si="26"/>
        <v>-56.113063460083538</v>
      </c>
      <c r="K129" s="2"/>
    </row>
    <row r="130" spans="1:12" x14ac:dyDescent="0.3">
      <c r="A130" s="244"/>
      <c r="B130" s="244" t="s">
        <v>22</v>
      </c>
      <c r="C130" s="41">
        <v>162812</v>
      </c>
      <c r="D130" s="472">
        <f t="shared" si="20"/>
        <v>271.66272687493102</v>
      </c>
      <c r="E130" s="239">
        <f t="shared" si="21"/>
        <v>261.66272682921237</v>
      </c>
      <c r="F130" s="239">
        <f t="shared" si="22"/>
        <v>251.66272682921237</v>
      </c>
      <c r="G130" s="239">
        <f t="shared" si="23"/>
        <v>238.65378504819688</v>
      </c>
      <c r="H130" s="243">
        <f t="shared" si="24"/>
        <v>228.65378504819688</v>
      </c>
      <c r="I130" s="242">
        <f t="shared" si="25"/>
        <v>218.65378504819688</v>
      </c>
      <c r="J130" s="242">
        <f t="shared" si="26"/>
        <v>218.65378504819688</v>
      </c>
      <c r="K130" s="2"/>
    </row>
    <row r="131" spans="1:12" x14ac:dyDescent="0.3">
      <c r="A131" s="244"/>
      <c r="B131" s="244" t="s">
        <v>23</v>
      </c>
      <c r="C131" s="41">
        <v>126921</v>
      </c>
      <c r="D131" s="472">
        <f t="shared" si="20"/>
        <v>27.529579537720281</v>
      </c>
      <c r="E131" s="239">
        <f t="shared" si="21"/>
        <v>17.529579495495334</v>
      </c>
      <c r="F131" s="239">
        <f t="shared" si="22"/>
        <v>7.5295794954953337</v>
      </c>
      <c r="G131" s="239">
        <f t="shared" si="23"/>
        <v>0</v>
      </c>
      <c r="H131" s="243">
        <f t="shared" si="24"/>
        <v>0</v>
      </c>
      <c r="I131" s="242">
        <f t="shared" si="25"/>
        <v>0</v>
      </c>
      <c r="J131" s="242">
        <f t="shared" si="26"/>
        <v>0</v>
      </c>
      <c r="K131" s="2"/>
    </row>
    <row r="132" spans="1:12" x14ac:dyDescent="0.3">
      <c r="A132" s="244"/>
      <c r="B132" s="244" t="s">
        <v>24</v>
      </c>
      <c r="C132" s="41">
        <v>132702</v>
      </c>
      <c r="D132" s="472">
        <f t="shared" si="20"/>
        <v>298.74450979714595</v>
      </c>
      <c r="E132" s="239">
        <f t="shared" si="21"/>
        <v>288.74450974894461</v>
      </c>
      <c r="F132" s="239">
        <f t="shared" si="22"/>
        <v>278.74450974894461</v>
      </c>
      <c r="G132" s="239">
        <f t="shared" si="23"/>
        <v>256.64829962964524</v>
      </c>
      <c r="H132" s="243">
        <f t="shared" si="24"/>
        <v>246.64829962964524</v>
      </c>
      <c r="I132" s="242">
        <f t="shared" si="25"/>
        <v>236.64829962964524</v>
      </c>
      <c r="J132" s="242">
        <f t="shared" si="26"/>
        <v>236.64829962964524</v>
      </c>
      <c r="K132" s="2"/>
    </row>
    <row r="133" spans="1:12" x14ac:dyDescent="0.3">
      <c r="A133" s="244"/>
      <c r="B133" s="244" t="s">
        <v>25</v>
      </c>
      <c r="C133" s="41">
        <v>248265</v>
      </c>
      <c r="D133" s="472">
        <f t="shared" si="20"/>
        <v>-13.923797458191906</v>
      </c>
      <c r="E133" s="239">
        <f t="shared" si="21"/>
        <v>-39.440301169414326</v>
      </c>
      <c r="F133" s="239">
        <f t="shared" si="22"/>
        <v>-19.440301169414326</v>
      </c>
      <c r="G133" s="239">
        <f t="shared" si="23"/>
        <v>-0.7864035574539443</v>
      </c>
      <c r="H133" s="243">
        <f t="shared" si="24"/>
        <v>0</v>
      </c>
      <c r="I133" s="242">
        <f t="shared" si="25"/>
        <v>0</v>
      </c>
      <c r="J133" s="242">
        <f t="shared" si="26"/>
        <v>0</v>
      </c>
      <c r="K133" s="2"/>
    </row>
    <row r="134" spans="1:12" x14ac:dyDescent="0.3">
      <c r="A134" s="244"/>
      <c r="B134" s="244" t="s">
        <v>26</v>
      </c>
      <c r="C134" s="41">
        <v>163537</v>
      </c>
      <c r="D134" s="472">
        <f t="shared" si="20"/>
        <v>-405.24690662972029</v>
      </c>
      <c r="E134" s="239">
        <f t="shared" si="21"/>
        <v>-395.24690667857192</v>
      </c>
      <c r="F134" s="239">
        <f t="shared" si="22"/>
        <v>-375.24690667857192</v>
      </c>
      <c r="G134" s="239">
        <f t="shared" si="23"/>
        <v>-355.36839614742308</v>
      </c>
      <c r="H134" s="243">
        <f t="shared" si="24"/>
        <v>-325.36839614742308</v>
      </c>
      <c r="I134" s="242">
        <f t="shared" si="25"/>
        <v>-265.36839614742308</v>
      </c>
      <c r="J134" s="242">
        <f t="shared" si="26"/>
        <v>-215.36839614742308</v>
      </c>
      <c r="K134" s="2"/>
    </row>
    <row r="135" spans="1:12" x14ac:dyDescent="0.3">
      <c r="A135" s="244"/>
      <c r="B135" s="244" t="s">
        <v>27</v>
      </c>
      <c r="C135" s="41">
        <v>272617</v>
      </c>
      <c r="D135" s="472">
        <f t="shared" si="20"/>
        <v>81.824488346703419</v>
      </c>
      <c r="E135" s="239">
        <f t="shared" si="21"/>
        <v>71.824488306307728</v>
      </c>
      <c r="F135" s="239">
        <f t="shared" si="22"/>
        <v>61.824488306307728</v>
      </c>
      <c r="G135" s="239">
        <f t="shared" si="23"/>
        <v>48.186751636844534</v>
      </c>
      <c r="H135" s="243">
        <f t="shared" si="24"/>
        <v>38.186751636844534</v>
      </c>
      <c r="I135" s="242">
        <f t="shared" si="25"/>
        <v>28.186751636844534</v>
      </c>
      <c r="J135" s="242">
        <f t="shared" si="26"/>
        <v>28.186751636844534</v>
      </c>
      <c r="K135" s="2"/>
    </row>
    <row r="136" spans="1:12" x14ac:dyDescent="0.3">
      <c r="A136" s="244"/>
      <c r="B136" s="244" t="s">
        <v>761</v>
      </c>
      <c r="C136" s="41">
        <v>192150</v>
      </c>
      <c r="D136" s="472">
        <f t="shared" si="20"/>
        <v>12.806774793418162</v>
      </c>
      <c r="E136" s="239">
        <f t="shared" si="21"/>
        <v>2.806774748830847</v>
      </c>
      <c r="F136" s="239">
        <f t="shared" si="22"/>
        <v>0</v>
      </c>
      <c r="G136" s="239">
        <f t="shared" si="23"/>
        <v>0</v>
      </c>
      <c r="H136" s="243">
        <f t="shared" si="24"/>
        <v>0</v>
      </c>
      <c r="I136" s="242">
        <f t="shared" si="25"/>
        <v>0</v>
      </c>
      <c r="J136" s="242">
        <f t="shared" si="26"/>
        <v>0</v>
      </c>
      <c r="K136" s="2"/>
    </row>
    <row r="137" spans="1:12" x14ac:dyDescent="0.3">
      <c r="A137" s="244"/>
      <c r="B137" s="244" t="s">
        <v>29</v>
      </c>
      <c r="C137" s="41">
        <v>175816</v>
      </c>
      <c r="D137" s="472">
        <f t="shared" si="20"/>
        <v>97.633318713729253</v>
      </c>
      <c r="E137" s="239">
        <f t="shared" si="21"/>
        <v>87.633318672653928</v>
      </c>
      <c r="F137" s="239">
        <f t="shared" si="22"/>
        <v>77.633318672653928</v>
      </c>
      <c r="G137" s="239">
        <f t="shared" si="23"/>
        <v>70.716524789907453</v>
      </c>
      <c r="H137" s="243">
        <f t="shared" si="24"/>
        <v>60.716524789907453</v>
      </c>
      <c r="I137" s="242">
        <f t="shared" si="25"/>
        <v>50.716524789907453</v>
      </c>
      <c r="J137" s="242">
        <f t="shared" si="26"/>
        <v>50.716524789907453</v>
      </c>
      <c r="K137" s="2"/>
    </row>
    <row r="138" spans="1:12" x14ac:dyDescent="0.3">
      <c r="A138" s="244"/>
      <c r="B138" s="244" t="s">
        <v>30</v>
      </c>
      <c r="C138" s="41">
        <v>67988</v>
      </c>
      <c r="D138" s="472">
        <f t="shared" si="20"/>
        <v>-287.35390331635455</v>
      </c>
      <c r="E138" s="239">
        <f t="shared" si="21"/>
        <v>-277.35390336219689</v>
      </c>
      <c r="F138" s="239">
        <f t="shared" si="22"/>
        <v>-257.35390336219689</v>
      </c>
      <c r="G138" s="239">
        <f t="shared" si="23"/>
        <v>-239.00269312656189</v>
      </c>
      <c r="H138" s="243">
        <f t="shared" si="24"/>
        <v>-209.00269312656189</v>
      </c>
      <c r="I138" s="242">
        <f t="shared" si="25"/>
        <v>-149.00269312656189</v>
      </c>
      <c r="J138" s="242">
        <f t="shared" si="26"/>
        <v>-99.002693126561894</v>
      </c>
      <c r="K138" s="2"/>
    </row>
    <row r="139" spans="1:12" x14ac:dyDescent="0.3">
      <c r="A139" s="244"/>
      <c r="B139" s="244" t="s">
        <v>760</v>
      </c>
      <c r="C139" s="41">
        <v>413830</v>
      </c>
      <c r="D139" s="472">
        <f t="shared" si="20"/>
        <v>-69.959919212349746</v>
      </c>
      <c r="E139" s="239">
        <f t="shared" si="21"/>
        <v>-95.47642291856792</v>
      </c>
      <c r="F139" s="239">
        <f t="shared" si="22"/>
        <v>-75.47642291856792</v>
      </c>
      <c r="G139" s="239">
        <f t="shared" si="23"/>
        <v>-39.69388182999775</v>
      </c>
      <c r="H139" s="243">
        <f t="shared" si="24"/>
        <v>-9.6938818299977498</v>
      </c>
      <c r="I139" s="242">
        <f t="shared" si="25"/>
        <v>0</v>
      </c>
      <c r="J139" s="242">
        <f t="shared" si="26"/>
        <v>0</v>
      </c>
      <c r="K139" s="2"/>
    </row>
    <row r="140" spans="1:12" x14ac:dyDescent="0.3">
      <c r="A140" s="244"/>
      <c r="B140" s="244" t="s">
        <v>32</v>
      </c>
      <c r="C140" s="41">
        <v>71664</v>
      </c>
      <c r="D140" s="472">
        <f t="shared" si="20"/>
        <v>-51.689030148096414</v>
      </c>
      <c r="E140" s="239">
        <f t="shared" si="21"/>
        <v>-41.689030198202779</v>
      </c>
      <c r="F140" s="239">
        <f t="shared" si="22"/>
        <v>-21.689030198202779</v>
      </c>
      <c r="G140" s="239">
        <f t="shared" si="23"/>
        <v>0</v>
      </c>
      <c r="H140" s="243">
        <f t="shared" si="24"/>
        <v>0</v>
      </c>
      <c r="I140" s="242">
        <f t="shared" si="25"/>
        <v>0</v>
      </c>
      <c r="J140" s="242">
        <f t="shared" si="26"/>
        <v>0</v>
      </c>
      <c r="K140" s="2"/>
    </row>
    <row r="141" spans="1:12" x14ac:dyDescent="0.3">
      <c r="A141" s="244"/>
      <c r="B141" s="244" t="s">
        <v>33</v>
      </c>
      <c r="C141" s="41">
        <v>176665</v>
      </c>
      <c r="D141" s="472">
        <f t="shared" si="20"/>
        <v>-309.61819177790511</v>
      </c>
      <c r="E141" s="239">
        <f t="shared" si="21"/>
        <v>-299.61819182903827</v>
      </c>
      <c r="F141" s="239">
        <f t="shared" si="22"/>
        <v>-279.61819182903827</v>
      </c>
      <c r="G141" s="239">
        <f t="shared" si="23"/>
        <v>-251.27025866776506</v>
      </c>
      <c r="H141" s="243">
        <f t="shared" si="24"/>
        <v>-221.27025866776506</v>
      </c>
      <c r="I141" s="242">
        <f t="shared" si="25"/>
        <v>-161.27025866776506</v>
      </c>
      <c r="J141" s="242">
        <f t="shared" si="26"/>
        <v>-111.27025866776506</v>
      </c>
      <c r="K141" s="2"/>
    </row>
    <row r="142" spans="1:12" x14ac:dyDescent="0.3">
      <c r="A142" s="114"/>
      <c r="B142" s="241" t="s">
        <v>34</v>
      </c>
      <c r="C142" s="240">
        <v>5503664</v>
      </c>
      <c r="D142" s="472">
        <v>-3.8987976226638516E-13</v>
      </c>
      <c r="E142" s="239">
        <f t="shared" si="21"/>
        <v>-11.74117016123645</v>
      </c>
      <c r="F142" s="239">
        <f t="shared" ref="F142:J142" si="27">F168/$C$168</f>
        <v>-12.265662381736695</v>
      </c>
      <c r="G142" s="239">
        <f t="shared" si="27"/>
        <v>-3.2258785257762081</v>
      </c>
      <c r="H142" s="239">
        <f t="shared" si="27"/>
        <v>3.2025401566127063</v>
      </c>
      <c r="I142" s="239">
        <f t="shared" si="27"/>
        <v>14.291478124234901</v>
      </c>
      <c r="J142" s="239">
        <f t="shared" si="27"/>
        <v>25.135326876629669</v>
      </c>
      <c r="K142" s="2"/>
    </row>
    <row r="143" spans="1:12" x14ac:dyDescent="0.3">
      <c r="A143" s="344"/>
      <c r="B143" s="369"/>
      <c r="C143" s="80"/>
      <c r="D143" s="498"/>
      <c r="E143" s="499"/>
      <c r="F143" s="499"/>
      <c r="G143" s="499"/>
      <c r="H143" s="499"/>
      <c r="I143" s="499"/>
      <c r="J143" s="499"/>
      <c r="K143" s="2"/>
    </row>
    <row r="144" spans="1:12" x14ac:dyDescent="0.3">
      <c r="A144" s="4" t="s">
        <v>829</v>
      </c>
      <c r="B144" s="66"/>
      <c r="C144" s="66"/>
      <c r="D144" s="66"/>
      <c r="E144" s="66"/>
      <c r="F144" s="66"/>
      <c r="G144" s="66"/>
      <c r="H144" s="66"/>
      <c r="I144" s="66"/>
      <c r="J144" s="66"/>
      <c r="K144" s="2"/>
      <c r="L144" s="2"/>
    </row>
    <row r="145" spans="1:12" ht="28" x14ac:dyDescent="0.3">
      <c r="A145" s="395" t="s">
        <v>3</v>
      </c>
      <c r="B145" s="395" t="s">
        <v>4</v>
      </c>
      <c r="C145" s="37" t="s">
        <v>824</v>
      </c>
      <c r="D145" s="396" t="s">
        <v>840</v>
      </c>
      <c r="E145" s="396" t="s">
        <v>841</v>
      </c>
      <c r="F145" s="397" t="s">
        <v>842</v>
      </c>
      <c r="G145" s="397" t="s">
        <v>843</v>
      </c>
      <c r="H145" s="397" t="s">
        <v>844</v>
      </c>
      <c r="I145" s="396" t="s">
        <v>845</v>
      </c>
      <c r="J145" s="396" t="s">
        <v>846</v>
      </c>
      <c r="K145" s="2"/>
      <c r="L145" s="2"/>
    </row>
    <row r="146" spans="1:12" x14ac:dyDescent="0.3">
      <c r="A146" s="245"/>
      <c r="B146" s="96" t="s">
        <v>12</v>
      </c>
      <c r="C146" s="108">
        <v>656920</v>
      </c>
      <c r="D146" s="473">
        <f t="shared" ref="D146:J155" si="28">D120*$C146</f>
        <v>172027918.18930534</v>
      </c>
      <c r="E146" s="392">
        <f t="shared" si="28"/>
        <v>142127216.57797337</v>
      </c>
      <c r="F146" s="392">
        <f t="shared" si="28"/>
        <v>135558016.57797337</v>
      </c>
      <c r="G146" s="392">
        <f t="shared" si="28"/>
        <v>131239091.76781464</v>
      </c>
      <c r="H146" s="392">
        <f t="shared" si="28"/>
        <v>124669891.76781464</v>
      </c>
      <c r="I146" s="392">
        <f t="shared" si="28"/>
        <v>118100691.76781464</v>
      </c>
      <c r="J146" s="392">
        <f t="shared" si="28"/>
        <v>118100691.76781464</v>
      </c>
      <c r="K146" s="20"/>
      <c r="L146" s="20"/>
    </row>
    <row r="147" spans="1:12" x14ac:dyDescent="0.3">
      <c r="A147" s="245"/>
      <c r="B147" s="47" t="s">
        <v>68</v>
      </c>
      <c r="C147" s="41">
        <v>274336</v>
      </c>
      <c r="D147" s="474">
        <f t="shared" si="28"/>
        <v>2476872.3483458757</v>
      </c>
      <c r="E147" s="393">
        <f t="shared" si="28"/>
        <v>-4523223.2107034922</v>
      </c>
      <c r="F147" s="393">
        <f t="shared" si="28"/>
        <v>0</v>
      </c>
      <c r="G147" s="393">
        <f t="shared" si="28"/>
        <v>0</v>
      </c>
      <c r="H147" s="393">
        <f t="shared" si="28"/>
        <v>0</v>
      </c>
      <c r="I147" s="393">
        <f t="shared" si="28"/>
        <v>0</v>
      </c>
      <c r="J147" s="393">
        <f t="shared" si="28"/>
        <v>0</v>
      </c>
      <c r="K147" s="20"/>
      <c r="L147" s="20"/>
    </row>
    <row r="148" spans="1:12" x14ac:dyDescent="0.3">
      <c r="A148" s="245"/>
      <c r="B148" s="47" t="s">
        <v>14</v>
      </c>
      <c r="C148" s="41">
        <v>473838</v>
      </c>
      <c r="D148" s="474">
        <f t="shared" si="28"/>
        <v>-10703709.106952429</v>
      </c>
      <c r="E148" s="393">
        <f t="shared" si="28"/>
        <v>-22794398.186753988</v>
      </c>
      <c r="F148" s="393">
        <f t="shared" si="28"/>
        <v>-13317638.186753988</v>
      </c>
      <c r="G148" s="393">
        <f t="shared" si="28"/>
        <v>0</v>
      </c>
      <c r="H148" s="393">
        <f t="shared" si="28"/>
        <v>0</v>
      </c>
      <c r="I148" s="393">
        <f t="shared" si="28"/>
        <v>0</v>
      </c>
      <c r="J148" s="393">
        <f t="shared" si="28"/>
        <v>0</v>
      </c>
      <c r="K148" s="20"/>
      <c r="L148" s="20"/>
    </row>
    <row r="149" spans="1:12" x14ac:dyDescent="0.3">
      <c r="A149" s="245"/>
      <c r="B149" s="47" t="s">
        <v>15</v>
      </c>
      <c r="C149" s="41">
        <v>98254</v>
      </c>
      <c r="D149" s="474">
        <f t="shared" si="28"/>
        <v>-22975968.382514179</v>
      </c>
      <c r="E149" s="393">
        <f t="shared" si="28"/>
        <v>-25483066.937467515</v>
      </c>
      <c r="F149" s="393">
        <f t="shared" si="28"/>
        <v>-23517986.937467515</v>
      </c>
      <c r="G149" s="393">
        <f t="shared" si="28"/>
        <v>-19223956.745117486</v>
      </c>
      <c r="H149" s="393">
        <f t="shared" si="28"/>
        <v>-16276336.745117486</v>
      </c>
      <c r="I149" s="393">
        <f t="shared" si="28"/>
        <v>-10381096.745117486</v>
      </c>
      <c r="J149" s="393">
        <f t="shared" si="28"/>
        <v>-5468396.7451174865</v>
      </c>
      <c r="K149" s="20"/>
      <c r="L149" s="20"/>
    </row>
    <row r="150" spans="1:12" x14ac:dyDescent="0.3">
      <c r="A150" s="245"/>
      <c r="B150" s="47" t="s">
        <v>16</v>
      </c>
      <c r="C150" s="41">
        <v>199330</v>
      </c>
      <c r="D150" s="474">
        <f t="shared" si="28"/>
        <v>25858398.77409327</v>
      </c>
      <c r="E150" s="393">
        <f t="shared" si="28"/>
        <v>16785594.091448665</v>
      </c>
      <c r="F150" s="393">
        <f t="shared" si="28"/>
        <v>14792294.091448665</v>
      </c>
      <c r="G150" s="393">
        <f t="shared" si="28"/>
        <v>14710544.517573118</v>
      </c>
      <c r="H150" s="393">
        <f t="shared" si="28"/>
        <v>12717244.517573118</v>
      </c>
      <c r="I150" s="393">
        <f t="shared" si="28"/>
        <v>10723944.517573118</v>
      </c>
      <c r="J150" s="393">
        <f t="shared" si="28"/>
        <v>10723944.517573118</v>
      </c>
      <c r="K150" s="20"/>
      <c r="L150" s="20"/>
    </row>
    <row r="151" spans="1:12" x14ac:dyDescent="0.3">
      <c r="A151" s="244"/>
      <c r="B151" s="244" t="s">
        <v>17</v>
      </c>
      <c r="C151" s="41">
        <v>481403</v>
      </c>
      <c r="D151" s="474">
        <f t="shared" si="28"/>
        <v>-84766018.656073093</v>
      </c>
      <c r="E151" s="393">
        <f t="shared" si="28"/>
        <v>-97049740.090000391</v>
      </c>
      <c r="F151" s="393">
        <f t="shared" si="28"/>
        <v>-87421680.090000391</v>
      </c>
      <c r="G151" s="393">
        <f t="shared" si="28"/>
        <v>-73172825.429760933</v>
      </c>
      <c r="H151" s="393">
        <f t="shared" si="28"/>
        <v>-58730735.42976094</v>
      </c>
      <c r="I151" s="393">
        <f t="shared" si="28"/>
        <v>-29846555.42976094</v>
      </c>
      <c r="J151" s="393">
        <f t="shared" si="28"/>
        <v>-5776405.4297609394</v>
      </c>
      <c r="K151" s="20"/>
      <c r="L151" s="20"/>
    </row>
    <row r="152" spans="1:12" x14ac:dyDescent="0.3">
      <c r="A152" s="244"/>
      <c r="B152" s="244" t="s">
        <v>18</v>
      </c>
      <c r="C152" s="41">
        <v>215416</v>
      </c>
      <c r="D152" s="474">
        <f t="shared" si="28"/>
        <v>24342939.272050619</v>
      </c>
      <c r="E152" s="393">
        <f t="shared" si="28"/>
        <v>22188779.262847781</v>
      </c>
      <c r="F152" s="393">
        <f t="shared" si="28"/>
        <v>20034619.262847781</v>
      </c>
      <c r="G152" s="393">
        <f t="shared" si="28"/>
        <v>14616450.576300979</v>
      </c>
      <c r="H152" s="393">
        <f t="shared" si="28"/>
        <v>12462290.576300979</v>
      </c>
      <c r="I152" s="393">
        <f t="shared" si="28"/>
        <v>10308130.576300979</v>
      </c>
      <c r="J152" s="393">
        <f t="shared" si="28"/>
        <v>10308130.576300979</v>
      </c>
      <c r="K152" s="17"/>
      <c r="L152" s="20"/>
    </row>
    <row r="153" spans="1:12" x14ac:dyDescent="0.3">
      <c r="A153" s="244"/>
      <c r="B153" s="244" t="s">
        <v>19</v>
      </c>
      <c r="C153" s="41">
        <v>170577</v>
      </c>
      <c r="D153" s="474">
        <f t="shared" si="28"/>
        <v>-17736781.535017967</v>
      </c>
      <c r="E153" s="393">
        <f t="shared" si="28"/>
        <v>-16031011.542120337</v>
      </c>
      <c r="F153" s="393">
        <f t="shared" si="28"/>
        <v>-12619471.542120337</v>
      </c>
      <c r="G153" s="393">
        <f t="shared" si="28"/>
        <v>-8674529.572927475</v>
      </c>
      <c r="H153" s="393">
        <f t="shared" si="28"/>
        <v>-3557219.5729274759</v>
      </c>
      <c r="I153" s="393">
        <f t="shared" si="28"/>
        <v>0</v>
      </c>
      <c r="J153" s="393">
        <f t="shared" si="28"/>
        <v>0</v>
      </c>
      <c r="K153" s="130"/>
      <c r="L153" s="17"/>
    </row>
    <row r="154" spans="1:12" x14ac:dyDescent="0.3">
      <c r="A154" s="244"/>
      <c r="B154" s="244" t="s">
        <v>20</v>
      </c>
      <c r="C154" s="41">
        <v>522852</v>
      </c>
      <c r="D154" s="474">
        <f t="shared" si="28"/>
        <v>9528705.3899998665</v>
      </c>
      <c r="E154" s="393">
        <f t="shared" si="28"/>
        <v>-3812649.6050455561</v>
      </c>
      <c r="F154" s="393">
        <f t="shared" si="28"/>
        <v>0</v>
      </c>
      <c r="G154" s="393">
        <f t="shared" si="28"/>
        <v>0</v>
      </c>
      <c r="H154" s="393">
        <f t="shared" si="28"/>
        <v>0</v>
      </c>
      <c r="I154" s="393">
        <f t="shared" si="28"/>
        <v>0</v>
      </c>
      <c r="J154" s="393">
        <f t="shared" si="28"/>
        <v>0</v>
      </c>
      <c r="K154" s="130"/>
      <c r="L154" s="17"/>
    </row>
    <row r="155" spans="1:12" x14ac:dyDescent="0.3">
      <c r="A155" s="244"/>
      <c r="B155" s="244" t="s">
        <v>21</v>
      </c>
      <c r="C155" s="41">
        <v>205771</v>
      </c>
      <c r="D155" s="474">
        <f t="shared" si="28"/>
        <v>-50732725.765194893</v>
      </c>
      <c r="E155" s="393">
        <f t="shared" si="28"/>
        <v>-48675015.774068713</v>
      </c>
      <c r="F155" s="393">
        <f t="shared" si="28"/>
        <v>-44559595.774068713</v>
      </c>
      <c r="G155" s="393">
        <f t="shared" si="28"/>
        <v>-40354381.18124485</v>
      </c>
      <c r="H155" s="393">
        <f t="shared" si="28"/>
        <v>-34181251.18124485</v>
      </c>
      <c r="I155" s="393">
        <f t="shared" si="28"/>
        <v>-21834991.18124485</v>
      </c>
      <c r="J155" s="393">
        <f t="shared" si="28"/>
        <v>-11546441.18124485</v>
      </c>
      <c r="K155" s="130"/>
      <c r="L155" s="238"/>
    </row>
    <row r="156" spans="1:12" x14ac:dyDescent="0.3">
      <c r="A156" s="244"/>
      <c r="B156" s="244" t="s">
        <v>22</v>
      </c>
      <c r="C156" s="41">
        <v>162812</v>
      </c>
      <c r="D156" s="474">
        <f t="shared" ref="D156:J165" si="29">D130*$C156</f>
        <v>44229951.887961268</v>
      </c>
      <c r="E156" s="393">
        <f t="shared" si="29"/>
        <v>42601831.880517729</v>
      </c>
      <c r="F156" s="393">
        <f t="shared" si="29"/>
        <v>40973711.880517729</v>
      </c>
      <c r="G156" s="393">
        <f t="shared" si="29"/>
        <v>38855700.051267028</v>
      </c>
      <c r="H156" s="393">
        <f t="shared" si="29"/>
        <v>37227580.051267028</v>
      </c>
      <c r="I156" s="393">
        <f t="shared" si="29"/>
        <v>35599460.051267028</v>
      </c>
      <c r="J156" s="393">
        <f t="shared" si="29"/>
        <v>35599460.051267028</v>
      </c>
      <c r="K156" s="126"/>
      <c r="L156" s="238"/>
    </row>
    <row r="157" spans="1:12" x14ac:dyDescent="0.3">
      <c r="A157" s="244"/>
      <c r="B157" s="244" t="s">
        <v>23</v>
      </c>
      <c r="C157" s="41">
        <v>126921</v>
      </c>
      <c r="D157" s="474">
        <f t="shared" si="29"/>
        <v>3494081.7645069957</v>
      </c>
      <c r="E157" s="393">
        <f t="shared" si="29"/>
        <v>2224871.7591477633</v>
      </c>
      <c r="F157" s="393">
        <f t="shared" si="29"/>
        <v>955661.75914776325</v>
      </c>
      <c r="G157" s="393">
        <f t="shared" si="29"/>
        <v>0</v>
      </c>
      <c r="H157" s="393">
        <f t="shared" si="29"/>
        <v>0</v>
      </c>
      <c r="I157" s="393">
        <f t="shared" si="29"/>
        <v>0</v>
      </c>
      <c r="J157" s="393">
        <f t="shared" si="29"/>
        <v>0</v>
      </c>
      <c r="K157" s="125"/>
      <c r="L157" s="125"/>
    </row>
    <row r="158" spans="1:12" x14ac:dyDescent="0.3">
      <c r="A158" s="244"/>
      <c r="B158" s="244" t="s">
        <v>24</v>
      </c>
      <c r="C158" s="41">
        <v>132702</v>
      </c>
      <c r="D158" s="474">
        <f t="shared" si="29"/>
        <v>39643993.939100862</v>
      </c>
      <c r="E158" s="393">
        <f t="shared" si="29"/>
        <v>38316973.932704449</v>
      </c>
      <c r="F158" s="393">
        <f t="shared" si="29"/>
        <v>36989953.932704449</v>
      </c>
      <c r="G158" s="393">
        <f t="shared" si="29"/>
        <v>34057742.657453179</v>
      </c>
      <c r="H158" s="393">
        <f t="shared" si="29"/>
        <v>32730722.657453183</v>
      </c>
      <c r="I158" s="393">
        <f t="shared" si="29"/>
        <v>31403702.657453183</v>
      </c>
      <c r="J158" s="393">
        <f t="shared" si="29"/>
        <v>31403702.657453183</v>
      </c>
      <c r="K158" s="237"/>
      <c r="L158" s="237"/>
    </row>
    <row r="159" spans="1:12" x14ac:dyDescent="0.3">
      <c r="A159" s="244"/>
      <c r="B159" s="244" t="s">
        <v>25</v>
      </c>
      <c r="C159" s="41">
        <v>248265</v>
      </c>
      <c r="D159" s="474">
        <f t="shared" si="29"/>
        <v>-3456791.5759580135</v>
      </c>
      <c r="E159" s="393">
        <f t="shared" si="29"/>
        <v>-9791646.3698246479</v>
      </c>
      <c r="F159" s="393">
        <f t="shared" si="29"/>
        <v>-4826346.3698246479</v>
      </c>
      <c r="G159" s="393">
        <f t="shared" si="29"/>
        <v>-195236.47919130349</v>
      </c>
      <c r="H159" s="393">
        <f t="shared" si="29"/>
        <v>0</v>
      </c>
      <c r="I159" s="393">
        <f t="shared" si="29"/>
        <v>0</v>
      </c>
      <c r="J159" s="393">
        <f t="shared" si="29"/>
        <v>0</v>
      </c>
      <c r="K159" s="237"/>
      <c r="L159" s="237"/>
    </row>
    <row r="160" spans="1:12" x14ac:dyDescent="0.3">
      <c r="A160" s="244"/>
      <c r="B160" s="244" t="s">
        <v>26</v>
      </c>
      <c r="C160" s="41">
        <v>163537</v>
      </c>
      <c r="D160" s="474">
        <f t="shared" si="29"/>
        <v>-66272863.369504564</v>
      </c>
      <c r="E160" s="393">
        <f t="shared" si="29"/>
        <v>-64637493.377493612</v>
      </c>
      <c r="F160" s="393">
        <f t="shared" si="29"/>
        <v>-61366753.377493612</v>
      </c>
      <c r="G160" s="393">
        <f t="shared" si="29"/>
        <v>-58115881.400761127</v>
      </c>
      <c r="H160" s="393">
        <f t="shared" si="29"/>
        <v>-53209771.400761127</v>
      </c>
      <c r="I160" s="393">
        <f t="shared" si="29"/>
        <v>-43397551.400761127</v>
      </c>
      <c r="J160" s="393">
        <f t="shared" si="29"/>
        <v>-35220701.400761127</v>
      </c>
      <c r="K160" s="237"/>
      <c r="L160" s="237"/>
    </row>
    <row r="161" spans="1:12" x14ac:dyDescent="0.3">
      <c r="A161" s="244"/>
      <c r="B161" s="244" t="s">
        <v>27</v>
      </c>
      <c r="C161" s="41">
        <v>272617</v>
      </c>
      <c r="D161" s="474">
        <f t="shared" si="29"/>
        <v>22306746.539613247</v>
      </c>
      <c r="E161" s="393">
        <f t="shared" si="29"/>
        <v>19580576.528600693</v>
      </c>
      <c r="F161" s="393">
        <f t="shared" si="29"/>
        <v>16854406.528600693</v>
      </c>
      <c r="G161" s="393">
        <f t="shared" si="29"/>
        <v>13136527.670981646</v>
      </c>
      <c r="H161" s="393">
        <f t="shared" si="29"/>
        <v>10410357.670981646</v>
      </c>
      <c r="I161" s="393">
        <f t="shared" si="29"/>
        <v>7684187.6709816465</v>
      </c>
      <c r="J161" s="393">
        <f t="shared" si="29"/>
        <v>7684187.6709816465</v>
      </c>
      <c r="K161" s="237"/>
      <c r="L161" s="237"/>
    </row>
    <row r="162" spans="1:12" x14ac:dyDescent="0.3">
      <c r="A162" s="244"/>
      <c r="B162" s="244" t="s">
        <v>28</v>
      </c>
      <c r="C162" s="41">
        <v>192150</v>
      </c>
      <c r="D162" s="474">
        <f t="shared" si="29"/>
        <v>2460821.7765552998</v>
      </c>
      <c r="E162" s="393">
        <f t="shared" si="29"/>
        <v>539321.76798784721</v>
      </c>
      <c r="F162" s="393">
        <f t="shared" si="29"/>
        <v>0</v>
      </c>
      <c r="G162" s="393">
        <f t="shared" si="29"/>
        <v>0</v>
      </c>
      <c r="H162" s="393">
        <f t="shared" si="29"/>
        <v>0</v>
      </c>
      <c r="I162" s="393">
        <f t="shared" si="29"/>
        <v>0</v>
      </c>
      <c r="J162" s="393">
        <f t="shared" si="29"/>
        <v>0</v>
      </c>
      <c r="K162" s="237"/>
      <c r="L162" s="237"/>
    </row>
    <row r="163" spans="1:12" x14ac:dyDescent="0.3">
      <c r="A163" s="244"/>
      <c r="B163" s="244" t="s">
        <v>29</v>
      </c>
      <c r="C163" s="41">
        <v>175816</v>
      </c>
      <c r="D163" s="474">
        <f t="shared" si="29"/>
        <v>17165499.562973022</v>
      </c>
      <c r="E163" s="393">
        <f t="shared" si="29"/>
        <v>15407339.555751324</v>
      </c>
      <c r="F163" s="393">
        <f t="shared" si="29"/>
        <v>13649179.555751324</v>
      </c>
      <c r="G163" s="393">
        <f t="shared" si="29"/>
        <v>12433096.522462368</v>
      </c>
      <c r="H163" s="393">
        <f t="shared" si="29"/>
        <v>10674936.522462368</v>
      </c>
      <c r="I163" s="393">
        <f t="shared" si="29"/>
        <v>8916776.522462368</v>
      </c>
      <c r="J163" s="393">
        <f t="shared" si="29"/>
        <v>8916776.522462368</v>
      </c>
      <c r="K163" s="236"/>
      <c r="L163" s="236"/>
    </row>
    <row r="164" spans="1:12" x14ac:dyDescent="0.3">
      <c r="A164" s="244"/>
      <c r="B164" s="244" t="s">
        <v>30</v>
      </c>
      <c r="C164" s="41">
        <v>67988</v>
      </c>
      <c r="D164" s="474">
        <f t="shared" si="29"/>
        <v>-19536617.178672314</v>
      </c>
      <c r="E164" s="393">
        <f t="shared" si="29"/>
        <v>-18856737.181789041</v>
      </c>
      <c r="F164" s="393">
        <f t="shared" si="29"/>
        <v>-17496977.181789041</v>
      </c>
      <c r="G164" s="393">
        <f t="shared" si="29"/>
        <v>-16249315.100288689</v>
      </c>
      <c r="H164" s="393">
        <f t="shared" si="29"/>
        <v>-14209675.100288689</v>
      </c>
      <c r="I164" s="393">
        <f t="shared" si="29"/>
        <v>-10130395.100288689</v>
      </c>
      <c r="J164" s="393">
        <f t="shared" si="29"/>
        <v>-6730995.1002886901</v>
      </c>
      <c r="K164" s="236"/>
      <c r="L164" s="236"/>
    </row>
    <row r="165" spans="1:12" x14ac:dyDescent="0.3">
      <c r="A165" s="244"/>
      <c r="B165" s="244" t="s">
        <v>31</v>
      </c>
      <c r="C165" s="41">
        <v>413830</v>
      </c>
      <c r="D165" s="474">
        <f t="shared" si="29"/>
        <v>-28951513.367646694</v>
      </c>
      <c r="E165" s="393">
        <f t="shared" si="29"/>
        <v>-39511008.096390963</v>
      </c>
      <c r="F165" s="393">
        <f t="shared" si="29"/>
        <v>-31234408.096390963</v>
      </c>
      <c r="G165" s="393">
        <f t="shared" si="29"/>
        <v>-16426519.11770797</v>
      </c>
      <c r="H165" s="393">
        <f t="shared" si="29"/>
        <v>-4011619.1177079687</v>
      </c>
      <c r="I165" s="393">
        <f t="shared" si="29"/>
        <v>0</v>
      </c>
      <c r="J165" s="393">
        <f t="shared" si="29"/>
        <v>0</v>
      </c>
      <c r="K165" s="236"/>
      <c r="L165" s="236"/>
    </row>
    <row r="166" spans="1:12" x14ac:dyDescent="0.3">
      <c r="A166" s="244"/>
      <c r="B166" s="244" t="s">
        <v>32</v>
      </c>
      <c r="C166" s="41">
        <v>71664</v>
      </c>
      <c r="D166" s="474">
        <f t="shared" ref="D166:J167" si="30">D140*$C166</f>
        <v>-3704242.6565331812</v>
      </c>
      <c r="E166" s="393">
        <f t="shared" si="30"/>
        <v>-2987602.6601240039</v>
      </c>
      <c r="F166" s="393">
        <f t="shared" si="30"/>
        <v>-1554322.6601240039</v>
      </c>
      <c r="G166" s="393">
        <f t="shared" si="30"/>
        <v>0</v>
      </c>
      <c r="H166" s="393">
        <f t="shared" si="30"/>
        <v>0</v>
      </c>
      <c r="I166" s="393">
        <f t="shared" si="30"/>
        <v>0</v>
      </c>
      <c r="J166" s="393">
        <f t="shared" si="30"/>
        <v>0</v>
      </c>
      <c r="K166" s="236"/>
      <c r="L166" s="236"/>
    </row>
    <row r="167" spans="1:12" x14ac:dyDescent="0.3">
      <c r="A167" s="244"/>
      <c r="B167" s="244" t="s">
        <v>33</v>
      </c>
      <c r="C167" s="41">
        <v>176665</v>
      </c>
      <c r="D167" s="474">
        <f t="shared" si="30"/>
        <v>-54698697.850443609</v>
      </c>
      <c r="E167" s="393">
        <f t="shared" si="30"/>
        <v>-52932047.859477043</v>
      </c>
      <c r="F167" s="393">
        <f t="shared" si="30"/>
        <v>-49398747.859477043</v>
      </c>
      <c r="G167" s="393">
        <f t="shared" si="30"/>
        <v>-44390660.247540712</v>
      </c>
      <c r="H167" s="393">
        <f t="shared" si="30"/>
        <v>-39090710.247540712</v>
      </c>
      <c r="I167" s="393">
        <f t="shared" si="30"/>
        <v>-28490810.247540716</v>
      </c>
      <c r="J167" s="393">
        <f t="shared" si="30"/>
        <v>-19657560.247540716</v>
      </c>
      <c r="K167" s="236"/>
      <c r="L167" s="236"/>
    </row>
    <row r="168" spans="1:12" x14ac:dyDescent="0.3">
      <c r="A168" s="45"/>
      <c r="B168" s="47" t="s">
        <v>34</v>
      </c>
      <c r="C168" s="394">
        <f t="shared" ref="C168:J168" si="31">SUM(C146:C167)</f>
        <v>5503664</v>
      </c>
      <c r="D168" s="475">
        <f t="shared" si="31"/>
        <v>-5.2824616432189941E-6</v>
      </c>
      <c r="E168" s="394">
        <f>SUM(E146:E167)</f>
        <v>-107313135.53427969</v>
      </c>
      <c r="F168" s="394">
        <f t="shared" si="31"/>
        <v>-67506084.486518502</v>
      </c>
      <c r="G168" s="394">
        <f t="shared" si="31"/>
        <v>-17754151.51068759</v>
      </c>
      <c r="H168" s="394">
        <f t="shared" si="31"/>
        <v>17625704.968503714</v>
      </c>
      <c r="I168" s="394">
        <f t="shared" si="31"/>
        <v>78655493.659139156</v>
      </c>
      <c r="J168" s="394">
        <f t="shared" si="31"/>
        <v>138336393.65913916</v>
      </c>
      <c r="K168" s="236"/>
      <c r="L168" s="236"/>
    </row>
    <row r="169" spans="1:12" x14ac:dyDescent="0.3">
      <c r="A169" s="344"/>
      <c r="B169" s="369"/>
      <c r="C169" s="367"/>
      <c r="D169" s="368"/>
      <c r="E169" s="367"/>
      <c r="F169" s="367"/>
      <c r="G169" s="367"/>
      <c r="H169" s="367"/>
      <c r="I169" s="367"/>
      <c r="J169" s="367"/>
      <c r="K169" s="236"/>
      <c r="L169" s="236"/>
    </row>
  </sheetData>
  <mergeCells count="4">
    <mergeCell ref="A3:F3"/>
    <mergeCell ref="A4:F4"/>
    <mergeCell ref="A5:F5"/>
    <mergeCell ref="A6:F6"/>
  </mergeCells>
  <pageMargins left="0.7" right="0.7" top="0.75" bottom="0.75" header="0.3" footer="0.3"/>
  <pageSetup paperSize="9" orientation="portrait" r:id="rId1"/>
  <tableParts count="5">
    <tablePart r:id="rId2"/>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M305"/>
  <sheetViews>
    <sheetView zoomScale="119" zoomScaleNormal="90" workbookViewId="0">
      <selection activeCell="E4" sqref="E4"/>
    </sheetView>
  </sheetViews>
  <sheetFormatPr defaultRowHeight="14" x14ac:dyDescent="0.3"/>
  <cols>
    <col min="1" max="1" width="15" style="3" customWidth="1"/>
    <col min="2" max="2" width="17" style="3" customWidth="1"/>
    <col min="3" max="3" width="21.5" style="3" customWidth="1"/>
    <col min="4" max="4" width="25.75" style="3" customWidth="1"/>
    <col min="5" max="5" width="25.25" style="3" customWidth="1"/>
    <col min="6" max="6" width="24.58203125" style="3" customWidth="1"/>
    <col min="7" max="7" width="29.5" style="3" customWidth="1"/>
    <col min="8" max="8" width="29.83203125" style="3" customWidth="1"/>
    <col min="9" max="9" width="8.58203125" style="3"/>
    <col min="10" max="10" width="20.33203125" style="3" customWidth="1"/>
    <col min="11" max="11" width="22.25" style="3" customWidth="1"/>
    <col min="12" max="12" width="26.83203125" style="3" customWidth="1"/>
  </cols>
  <sheetData>
    <row r="1" spans="1:13" ht="23" x14ac:dyDescent="0.5">
      <c r="A1" s="555" t="s">
        <v>885</v>
      </c>
      <c r="B1" s="204"/>
      <c r="C1" s="204"/>
      <c r="D1" s="2"/>
      <c r="E1" s="2"/>
      <c r="F1" s="2"/>
      <c r="G1" s="2"/>
      <c r="H1" s="2"/>
      <c r="I1" s="2"/>
      <c r="K1" s="2"/>
      <c r="L1" s="2"/>
      <c r="M1" s="203"/>
    </row>
    <row r="2" spans="1:13" ht="15.5" x14ac:dyDescent="0.35">
      <c r="A2" s="204" t="str">
        <f>INFO!A2</f>
        <v>VM/KAO 10.10.2023</v>
      </c>
      <c r="B2" s="204"/>
      <c r="C2" s="204"/>
      <c r="D2" s="2"/>
      <c r="E2" s="2"/>
      <c r="F2" s="2"/>
      <c r="G2" s="2"/>
      <c r="H2" s="2"/>
      <c r="I2" s="2"/>
      <c r="K2" s="2"/>
      <c r="L2" s="2"/>
      <c r="M2" s="203"/>
    </row>
    <row r="3" spans="1:13" ht="61.5" customHeight="1" x14ac:dyDescent="0.35">
      <c r="A3" s="572" t="s">
        <v>881</v>
      </c>
      <c r="B3" s="572"/>
      <c r="C3" s="572"/>
      <c r="D3" s="572"/>
      <c r="E3" s="2"/>
      <c r="F3" s="2"/>
      <c r="G3" s="2"/>
      <c r="H3" s="2"/>
      <c r="I3" s="2"/>
      <c r="K3" s="2"/>
      <c r="L3" s="2"/>
      <c r="M3" s="203"/>
    </row>
    <row r="4" spans="1:13" ht="71.5" customHeight="1" x14ac:dyDescent="0.35">
      <c r="A4" s="572" t="s">
        <v>886</v>
      </c>
      <c r="B4" s="572"/>
      <c r="C4" s="572"/>
      <c r="D4" s="572"/>
      <c r="E4" s="2"/>
      <c r="F4" s="2"/>
      <c r="G4" s="2"/>
      <c r="H4" s="2"/>
      <c r="I4" s="2"/>
      <c r="K4" s="2"/>
      <c r="L4" s="2"/>
      <c r="M4" s="203"/>
    </row>
    <row r="5" spans="1:13" ht="15.5" x14ac:dyDescent="0.35">
      <c r="A5" s="2"/>
      <c r="B5" s="207"/>
      <c r="C5" s="207"/>
      <c r="D5" s="208"/>
      <c r="E5" s="205"/>
      <c r="F5" s="205"/>
      <c r="G5" s="74"/>
      <c r="H5" s="74"/>
      <c r="I5" s="2"/>
      <c r="M5" s="206"/>
    </row>
    <row r="6" spans="1:13" ht="15.5" x14ac:dyDescent="0.35">
      <c r="A6" s="4" t="s">
        <v>800</v>
      </c>
      <c r="B6" s="209"/>
      <c r="C6" s="210"/>
      <c r="D6" s="8"/>
      <c r="E6" s="211"/>
      <c r="F6" s="211"/>
      <c r="G6" s="211"/>
      <c r="H6" s="211"/>
      <c r="I6" s="2"/>
      <c r="J6" s="4" t="s">
        <v>799</v>
      </c>
      <c r="K6" s="66"/>
      <c r="L6" s="66"/>
      <c r="M6" s="212"/>
    </row>
    <row r="7" spans="1:13" ht="28.5" x14ac:dyDescent="0.35">
      <c r="A7" s="85" t="s">
        <v>455</v>
      </c>
      <c r="B7" s="213" t="s">
        <v>456</v>
      </c>
      <c r="C7" s="213" t="s">
        <v>3</v>
      </c>
      <c r="D7" s="214" t="s">
        <v>848</v>
      </c>
      <c r="E7" s="214" t="s">
        <v>849</v>
      </c>
      <c r="F7" s="214" t="s">
        <v>457</v>
      </c>
      <c r="G7" s="214" t="s">
        <v>458</v>
      </c>
      <c r="H7" s="214" t="s">
        <v>459</v>
      </c>
      <c r="I7" s="2"/>
      <c r="J7" s="215" t="s">
        <v>3</v>
      </c>
      <c r="K7" s="214" t="s">
        <v>4</v>
      </c>
      <c r="L7" s="216" t="s">
        <v>460</v>
      </c>
      <c r="M7" s="212"/>
    </row>
    <row r="8" spans="1:13" ht="15.5" x14ac:dyDescent="0.35">
      <c r="A8" s="45"/>
      <c r="B8" s="45"/>
      <c r="C8" s="45" t="s">
        <v>461</v>
      </c>
      <c r="D8" s="374">
        <f>SUM(D9:D301)</f>
        <v>-19921908.635141809</v>
      </c>
      <c r="E8" s="374">
        <f>SUM(E9:E301)</f>
        <v>-21402250.352775861</v>
      </c>
      <c r="F8" s="217">
        <f>SUM(F9:F301)</f>
        <v>-20662079.493958827</v>
      </c>
      <c r="G8" s="45">
        <v>1</v>
      </c>
      <c r="H8" s="217">
        <f>G8*E$8</f>
        <v>-21402250.352775861</v>
      </c>
      <c r="I8" s="2"/>
      <c r="J8" s="218"/>
      <c r="K8" s="219" t="s">
        <v>34</v>
      </c>
      <c r="L8" s="320">
        <f>SUM(L9:L30)</f>
        <v>21402250352.775879</v>
      </c>
      <c r="M8" s="212"/>
    </row>
    <row r="9" spans="1:13" ht="15.5" x14ac:dyDescent="0.35">
      <c r="A9" s="221">
        <v>5</v>
      </c>
      <c r="B9" s="221" t="s">
        <v>462</v>
      </c>
      <c r="C9" s="221">
        <v>14</v>
      </c>
      <c r="D9" s="374">
        <v>-37949.859549999994</v>
      </c>
      <c r="E9" s="374">
        <v>-40071.786619999999</v>
      </c>
      <c r="F9" s="217">
        <f>(D9+E9)/2</f>
        <v>-39010.823084999996</v>
      </c>
      <c r="G9" s="222">
        <f>F9/F$8</f>
        <v>1.8880395410542279E-3</v>
      </c>
      <c r="H9" s="217">
        <f t="shared" ref="H9:H72" si="0">G9*E$8</f>
        <v>-40408.29493358262</v>
      </c>
      <c r="I9" s="2"/>
      <c r="J9" s="223">
        <v>31</v>
      </c>
      <c r="K9" s="89" t="s">
        <v>12</v>
      </c>
      <c r="L9" s="224">
        <f>SUMIF($C$9:$C$301,'Siirtyvät sote-kustannukset'!$J9,$H$9:$H$301)*(-1000)</f>
        <v>2421797536.5150452</v>
      </c>
      <c r="M9" s="212"/>
    </row>
    <row r="10" spans="1:13" ht="15.5" x14ac:dyDescent="0.35">
      <c r="A10" s="221">
        <v>9</v>
      </c>
      <c r="B10" s="221" t="s">
        <v>463</v>
      </c>
      <c r="C10" s="221">
        <v>17</v>
      </c>
      <c r="D10" s="374">
        <v>-10403.929674999999</v>
      </c>
      <c r="E10" s="374">
        <v>-10753.351133400001</v>
      </c>
      <c r="F10" s="217">
        <f t="shared" ref="F10:F73" si="1">(D10+E10)/2</f>
        <v>-10578.640404199999</v>
      </c>
      <c r="G10" s="222">
        <f t="shared" ref="G10:G73" si="2">F10/F$8</f>
        <v>5.1198333678335612E-4</v>
      </c>
      <c r="H10" s="217">
        <f t="shared" si="0"/>
        <v>-10957.595550286946</v>
      </c>
      <c r="I10" s="2"/>
      <c r="J10" s="223">
        <v>32</v>
      </c>
      <c r="K10" s="89" t="s">
        <v>13</v>
      </c>
      <c r="L10" s="224">
        <f>SUMIF($C$9:$C$301,'Siirtyvät sote-kustannukset'!$J10,$H$9:$H$301)*(-1000)</f>
        <v>922681730.97767961</v>
      </c>
      <c r="M10" s="203"/>
    </row>
    <row r="11" spans="1:13" ht="15.5" x14ac:dyDescent="0.35">
      <c r="A11" s="221">
        <v>10</v>
      </c>
      <c r="B11" s="221" t="s">
        <v>464</v>
      </c>
      <c r="C11" s="221">
        <v>14</v>
      </c>
      <c r="D11" s="374">
        <v>-49719.888630000009</v>
      </c>
      <c r="E11" s="374">
        <v>-50880.913950000002</v>
      </c>
      <c r="F11" s="217">
        <f t="shared" si="1"/>
        <v>-50300.401290000009</v>
      </c>
      <c r="G11" s="222">
        <f t="shared" si="2"/>
        <v>2.4344307311714112E-3</v>
      </c>
      <c r="H11" s="217">
        <f t="shared" si="0"/>
        <v>-52102.295975021734</v>
      </c>
      <c r="I11" s="2"/>
      <c r="J11" s="223">
        <v>33</v>
      </c>
      <c r="K11" s="89" t="s">
        <v>14</v>
      </c>
      <c r="L11" s="224">
        <f>SUMIF($C$9:$C$301,'Siirtyvät sote-kustannukset'!$J11,$H$9:$H$301)*(-1000)</f>
        <v>1533433815.691855</v>
      </c>
      <c r="M11" s="203"/>
    </row>
    <row r="12" spans="1:13" ht="15.5" x14ac:dyDescent="0.35">
      <c r="A12" s="221">
        <v>16</v>
      </c>
      <c r="B12" s="221" t="s">
        <v>465</v>
      </c>
      <c r="C12" s="221">
        <v>7</v>
      </c>
      <c r="D12" s="374">
        <v>-28550.85803132076</v>
      </c>
      <c r="E12" s="374">
        <v>-32974.032316737626</v>
      </c>
      <c r="F12" s="217">
        <f t="shared" si="1"/>
        <v>-30762.445174029192</v>
      </c>
      <c r="G12" s="222">
        <f t="shared" si="2"/>
        <v>1.4888358736120199E-3</v>
      </c>
      <c r="H12" s="217">
        <f t="shared" si="0"/>
        <v>-31864.438101238211</v>
      </c>
      <c r="I12" s="2"/>
      <c r="J12" s="223">
        <v>34</v>
      </c>
      <c r="K12" s="89" t="s">
        <v>15</v>
      </c>
      <c r="L12" s="224">
        <f>SUMIF($C$9:$C$301,'Siirtyvät sote-kustannukset'!$J12,$H$9:$H$301)*(-1000)</f>
        <v>339854892.36119384</v>
      </c>
      <c r="M12" s="203"/>
    </row>
    <row r="13" spans="1:13" ht="15.5" x14ac:dyDescent="0.35">
      <c r="A13" s="221">
        <v>18</v>
      </c>
      <c r="B13" s="221" t="s">
        <v>466</v>
      </c>
      <c r="C13" s="221">
        <v>34</v>
      </c>
      <c r="D13" s="374">
        <v>-15175.79472</v>
      </c>
      <c r="E13" s="374">
        <v>-16659.081730000002</v>
      </c>
      <c r="F13" s="217">
        <f t="shared" si="1"/>
        <v>-15917.438225000002</v>
      </c>
      <c r="G13" s="222">
        <f t="shared" si="2"/>
        <v>7.7036961500675366E-4</v>
      </c>
      <c r="H13" s="217">
        <f t="shared" si="0"/>
        <v>-16487.643364546097</v>
      </c>
      <c r="I13" s="2"/>
      <c r="J13" s="223">
        <v>35</v>
      </c>
      <c r="K13" s="89" t="s">
        <v>16</v>
      </c>
      <c r="L13" s="224">
        <f>SUMIF($C$9:$C$301,'Siirtyvät sote-kustannukset'!$J13,$H$9:$H$301)*(-1000)</f>
        <v>702796084.87285805</v>
      </c>
      <c r="M13" s="203"/>
    </row>
    <row r="14" spans="1:13" ht="15.5" x14ac:dyDescent="0.35">
      <c r="A14" s="221">
        <v>19</v>
      </c>
      <c r="B14" s="221" t="s">
        <v>467</v>
      </c>
      <c r="C14" s="221">
        <v>2</v>
      </c>
      <c r="D14" s="374">
        <v>-12544.57008</v>
      </c>
      <c r="E14" s="374">
        <v>-13522.47465</v>
      </c>
      <c r="F14" s="217">
        <f t="shared" si="1"/>
        <v>-13033.522365000001</v>
      </c>
      <c r="G14" s="222">
        <f t="shared" si="2"/>
        <v>6.3079431907184062E-4</v>
      </c>
      <c r="H14" s="217">
        <f t="shared" si="0"/>
        <v>-13500.417937884309</v>
      </c>
      <c r="I14" s="2"/>
      <c r="J14" s="225">
        <v>2</v>
      </c>
      <c r="K14" s="226" t="s">
        <v>17</v>
      </c>
      <c r="L14" s="224">
        <f>SUMIF($C$9:$C$301,'Siirtyvät sote-kustannukset'!$J14,$H$9:$H$301)*(-1000)</f>
        <v>1826727605.6245046</v>
      </c>
      <c r="M14" s="203"/>
    </row>
    <row r="15" spans="1:13" ht="15.5" x14ac:dyDescent="0.35">
      <c r="A15" s="221">
        <v>20</v>
      </c>
      <c r="B15" s="221" t="s">
        <v>468</v>
      </c>
      <c r="C15" s="221">
        <v>6</v>
      </c>
      <c r="D15" s="374">
        <v>-59133.545219999993</v>
      </c>
      <c r="E15" s="374">
        <v>-66359.007190000004</v>
      </c>
      <c r="F15" s="217">
        <f t="shared" si="1"/>
        <v>-62746.276205000002</v>
      </c>
      <c r="G15" s="222">
        <f t="shared" si="2"/>
        <v>3.0367841834770667E-3</v>
      </c>
      <c r="H15" s="217">
        <f t="shared" si="0"/>
        <v>-64994.015362126207</v>
      </c>
      <c r="I15" s="2"/>
      <c r="J15" s="225">
        <v>4</v>
      </c>
      <c r="K15" s="226" t="s">
        <v>18</v>
      </c>
      <c r="L15" s="224">
        <f>SUMIF($C$9:$C$301,'Siirtyvät sote-kustannukset'!$J15,$H$9:$H$301)*(-1000)</f>
        <v>901962419.48567998</v>
      </c>
      <c r="M15" s="203"/>
    </row>
    <row r="16" spans="1:13" ht="15.5" x14ac:dyDescent="0.35">
      <c r="A16" s="221">
        <v>46</v>
      </c>
      <c r="B16" s="221" t="s">
        <v>469</v>
      </c>
      <c r="C16" s="221">
        <v>10</v>
      </c>
      <c r="D16" s="374">
        <v>-6019.6334899999983</v>
      </c>
      <c r="E16" s="374">
        <v>-6703.0516100000004</v>
      </c>
      <c r="F16" s="217">
        <f t="shared" si="1"/>
        <v>-6361.3425499999994</v>
      </c>
      <c r="G16" s="222">
        <f t="shared" si="2"/>
        <v>3.0787523355816759E-4</v>
      </c>
      <c r="H16" s="217">
        <f t="shared" si="0"/>
        <v>-6589.2228260312431</v>
      </c>
      <c r="I16" s="2"/>
      <c r="J16" s="225">
        <v>5</v>
      </c>
      <c r="K16" s="226" t="s">
        <v>19</v>
      </c>
      <c r="L16" s="224">
        <f>SUMIF($C$9:$C$301,'Siirtyvät sote-kustannukset'!$J16,$H$9:$H$301)*(-1000)</f>
        <v>662388860.70024419</v>
      </c>
      <c r="M16" s="203"/>
    </row>
    <row r="17" spans="1:13" ht="15.5" x14ac:dyDescent="0.35">
      <c r="A17" s="221">
        <v>47</v>
      </c>
      <c r="B17" s="221" t="s">
        <v>470</v>
      </c>
      <c r="C17" s="221">
        <v>19</v>
      </c>
      <c r="D17" s="374">
        <v>-8905.4300800000001</v>
      </c>
      <c r="E17" s="374">
        <v>-9509.2531799999997</v>
      </c>
      <c r="F17" s="217">
        <f t="shared" si="1"/>
        <v>-9207.341629999999</v>
      </c>
      <c r="G17" s="222">
        <f t="shared" si="2"/>
        <v>4.4561543927328507E-4</v>
      </c>
      <c r="H17" s="217">
        <f t="shared" si="0"/>
        <v>-9537.1731923890347</v>
      </c>
      <c r="I17" s="2"/>
      <c r="J17" s="225">
        <v>6</v>
      </c>
      <c r="K17" s="226" t="s">
        <v>20</v>
      </c>
      <c r="L17" s="224">
        <f>SUMIF($C$9:$C$301,'Siirtyvät sote-kustannukset'!$J17,$H$9:$H$301)*(-1000)</f>
        <v>1987809051.3543839</v>
      </c>
      <c r="M17" s="203"/>
    </row>
    <row r="18" spans="1:13" ht="15.5" x14ac:dyDescent="0.35">
      <c r="A18" s="221">
        <v>49</v>
      </c>
      <c r="B18" s="221" t="s">
        <v>471</v>
      </c>
      <c r="C18" s="221">
        <v>33</v>
      </c>
      <c r="D18" s="374">
        <v>-811331.33447999996</v>
      </c>
      <c r="E18" s="374">
        <v>-880202.69683000003</v>
      </c>
      <c r="F18" s="217">
        <f t="shared" si="1"/>
        <v>-845767.015655</v>
      </c>
      <c r="G18" s="222">
        <f t="shared" si="2"/>
        <v>4.0933295988057984E-2</v>
      </c>
      <c r="H18" s="217">
        <f t="shared" si="0"/>
        <v>-876064.64850069268</v>
      </c>
      <c r="I18" s="2"/>
      <c r="J18" s="225">
        <v>7</v>
      </c>
      <c r="K18" s="226" t="s">
        <v>21</v>
      </c>
      <c r="L18" s="224">
        <f>SUMIF($C$9:$C$301,'Siirtyvät sote-kustannukset'!$J18,$H$9:$H$301)*(-1000)</f>
        <v>793729453.95222843</v>
      </c>
      <c r="M18" s="203"/>
    </row>
    <row r="19" spans="1:13" ht="15.5" x14ac:dyDescent="0.35">
      <c r="A19" s="221">
        <v>50</v>
      </c>
      <c r="B19" s="221" t="s">
        <v>472</v>
      </c>
      <c r="C19" s="221">
        <v>4</v>
      </c>
      <c r="D19" s="374">
        <v>-43836.768089999983</v>
      </c>
      <c r="E19" s="374">
        <v>-47185.700250000002</v>
      </c>
      <c r="F19" s="217">
        <f t="shared" si="1"/>
        <v>-45511.234169999996</v>
      </c>
      <c r="G19" s="222">
        <f t="shared" si="2"/>
        <v>2.2026453912011401E-3</v>
      </c>
      <c r="H19" s="217">
        <f t="shared" si="0"/>
        <v>-47141.568100874727</v>
      </c>
      <c r="I19" s="2"/>
      <c r="J19" s="225">
        <v>8</v>
      </c>
      <c r="K19" s="226" t="s">
        <v>22</v>
      </c>
      <c r="L19" s="224">
        <f>SUMIF($C$9:$C$301,'Siirtyvät sote-kustannukset'!$J19,$H$9:$H$301)*(-1000)</f>
        <v>752044042.83104038</v>
      </c>
      <c r="M19" s="203"/>
    </row>
    <row r="20" spans="1:13" ht="15.5" x14ac:dyDescent="0.35">
      <c r="A20" s="221">
        <v>51</v>
      </c>
      <c r="B20" s="221" t="s">
        <v>473</v>
      </c>
      <c r="C20" s="221">
        <v>4</v>
      </c>
      <c r="D20" s="374">
        <v>-37362.412149999996</v>
      </c>
      <c r="E20" s="374">
        <v>-41251.674759999994</v>
      </c>
      <c r="F20" s="217">
        <f t="shared" si="1"/>
        <v>-39307.043454999992</v>
      </c>
      <c r="G20" s="222">
        <f t="shared" si="2"/>
        <v>1.9023759668765467E-3</v>
      </c>
      <c r="H20" s="217">
        <f t="shared" si="0"/>
        <v>-40715.126708195887</v>
      </c>
      <c r="I20" s="2"/>
      <c r="J20" s="225">
        <v>9</v>
      </c>
      <c r="K20" s="226" t="s">
        <v>23</v>
      </c>
      <c r="L20" s="224">
        <f>SUMIF($C$9:$C$301,'Siirtyvät sote-kustannukset'!$J20,$H$9:$H$301)*(-1000)</f>
        <v>513902037.45314771</v>
      </c>
      <c r="M20" s="203"/>
    </row>
    <row r="21" spans="1:13" ht="15.5" x14ac:dyDescent="0.35">
      <c r="A21" s="221">
        <v>52</v>
      </c>
      <c r="B21" s="221" t="s">
        <v>474</v>
      </c>
      <c r="C21" s="221">
        <v>14</v>
      </c>
      <c r="D21" s="374">
        <v>-10304.227800000001</v>
      </c>
      <c r="E21" s="374">
        <v>-10560.41417</v>
      </c>
      <c r="F21" s="217">
        <f t="shared" si="1"/>
        <v>-10432.320985</v>
      </c>
      <c r="G21" s="222">
        <f t="shared" si="2"/>
        <v>5.0490179306735309E-4</v>
      </c>
      <c r="H21" s="217">
        <f t="shared" si="0"/>
        <v>-10806.034578792922</v>
      </c>
      <c r="I21" s="2"/>
      <c r="J21" s="225">
        <v>10</v>
      </c>
      <c r="K21" s="226" t="s">
        <v>24</v>
      </c>
      <c r="L21" s="224">
        <f>SUMIF($C$9:$C$301,'Siirtyvät sote-kustannukset'!$J21,$H$9:$H$301)*(-1000)</f>
        <v>649352165.71809959</v>
      </c>
      <c r="M21" s="203"/>
    </row>
    <row r="22" spans="1:13" ht="15.5" x14ac:dyDescent="0.35">
      <c r="A22" s="221">
        <v>61</v>
      </c>
      <c r="B22" s="221" t="s">
        <v>475</v>
      </c>
      <c r="C22" s="221">
        <v>5</v>
      </c>
      <c r="D22" s="374">
        <v>-69213.092780000021</v>
      </c>
      <c r="E22" s="374">
        <v>-72659.667650000003</v>
      </c>
      <c r="F22" s="217">
        <f t="shared" si="1"/>
        <v>-70936.380215000012</v>
      </c>
      <c r="G22" s="222">
        <f t="shared" si="2"/>
        <v>3.4331675200330331E-3</v>
      </c>
      <c r="H22" s="217">
        <f t="shared" si="0"/>
        <v>-73477.510766765612</v>
      </c>
      <c r="I22" s="2"/>
      <c r="J22" s="225">
        <v>11</v>
      </c>
      <c r="K22" s="226" t="s">
        <v>25</v>
      </c>
      <c r="L22" s="224">
        <f>SUMIF($C$9:$C$301,'Siirtyvät sote-kustannukset'!$J22,$H$9:$H$301)*(-1000)</f>
        <v>1085570641.9947097</v>
      </c>
      <c r="M22" s="203"/>
    </row>
    <row r="23" spans="1:13" ht="15.5" x14ac:dyDescent="0.35">
      <c r="A23" s="221">
        <v>69</v>
      </c>
      <c r="B23" s="221" t="s">
        <v>476</v>
      </c>
      <c r="C23" s="221">
        <v>17</v>
      </c>
      <c r="D23" s="374">
        <v>-30978.623662999995</v>
      </c>
      <c r="E23" s="374">
        <v>-32285.682352920001</v>
      </c>
      <c r="F23" s="217">
        <f t="shared" si="1"/>
        <v>-31632.153007959998</v>
      </c>
      <c r="G23" s="222">
        <f t="shared" si="2"/>
        <v>1.5309278534722799E-3</v>
      </c>
      <c r="H23" s="217">
        <f t="shared" si="0"/>
        <v>-32765.301192051495</v>
      </c>
      <c r="I23" s="2"/>
      <c r="J23" s="225">
        <v>12</v>
      </c>
      <c r="K23" s="226" t="s">
        <v>26</v>
      </c>
      <c r="L23" s="224">
        <f>SUMIF($C$9:$C$301,'Siirtyvät sote-kustannukset'!$J23,$H$9:$H$301)*(-1000)</f>
        <v>695871091.10680938</v>
      </c>
      <c r="M23" s="203"/>
    </row>
    <row r="24" spans="1:13" ht="15.5" x14ac:dyDescent="0.35">
      <c r="A24" s="221">
        <v>71</v>
      </c>
      <c r="B24" s="221" t="s">
        <v>477</v>
      </c>
      <c r="C24" s="221">
        <v>17</v>
      </c>
      <c r="D24" s="374">
        <v>-27603.872456000005</v>
      </c>
      <c r="E24" s="374">
        <v>-30310.184042240002</v>
      </c>
      <c r="F24" s="217">
        <f t="shared" si="1"/>
        <v>-28957.028249120005</v>
      </c>
      <c r="G24" s="222">
        <f t="shared" si="2"/>
        <v>1.4014575956687444E-3</v>
      </c>
      <c r="H24" s="217">
        <f t="shared" si="0"/>
        <v>-29994.346321301793</v>
      </c>
      <c r="I24" s="2"/>
      <c r="J24" s="225">
        <v>13</v>
      </c>
      <c r="K24" s="226" t="s">
        <v>27</v>
      </c>
      <c r="L24" s="224">
        <f>SUMIF($C$9:$C$301,'Siirtyvät sote-kustannukset'!$J24,$H$9:$H$301)*(-1000)</f>
        <v>1070920795.0596842</v>
      </c>
      <c r="M24" s="203"/>
    </row>
    <row r="25" spans="1:13" ht="15.5" x14ac:dyDescent="0.35">
      <c r="A25" s="221">
        <v>72</v>
      </c>
      <c r="B25" s="221" t="s">
        <v>478</v>
      </c>
      <c r="C25" s="221">
        <v>17</v>
      </c>
      <c r="D25" s="374">
        <v>-4303.0889110000007</v>
      </c>
      <c r="E25" s="374">
        <v>-5160.5209320399999</v>
      </c>
      <c r="F25" s="217">
        <f t="shared" si="1"/>
        <v>-4731.8049215200008</v>
      </c>
      <c r="G25" s="222">
        <f t="shared" si="2"/>
        <v>2.2900913351453733E-4</v>
      </c>
      <c r="H25" s="217">
        <f t="shared" si="0"/>
        <v>-4901.3108085504009</v>
      </c>
      <c r="I25" s="2"/>
      <c r="J25" s="225">
        <v>14</v>
      </c>
      <c r="K25" s="226" t="s">
        <v>28</v>
      </c>
      <c r="L25" s="224">
        <f>SUMIF($C$9:$C$301,'Siirtyvät sote-kustannukset'!$J25,$H$9:$H$301)*(-1000)</f>
        <v>819023163.24255979</v>
      </c>
      <c r="M25" s="203"/>
    </row>
    <row r="26" spans="1:13" ht="15.5" x14ac:dyDescent="0.35">
      <c r="A26" s="221">
        <v>74</v>
      </c>
      <c r="B26" s="221" t="s">
        <v>479</v>
      </c>
      <c r="C26" s="221">
        <v>16</v>
      </c>
      <c r="D26" s="374">
        <v>-5228.5636799999993</v>
      </c>
      <c r="E26" s="374">
        <v>-5163.3112999999994</v>
      </c>
      <c r="F26" s="217">
        <f t="shared" si="1"/>
        <v>-5195.9374899999993</v>
      </c>
      <c r="G26" s="222">
        <f t="shared" si="2"/>
        <v>2.5147214691140772E-4</v>
      </c>
      <c r="H26" s="217">
        <f t="shared" si="0"/>
        <v>-5382.0698449479787</v>
      </c>
      <c r="I26" s="2"/>
      <c r="J26" s="225">
        <v>15</v>
      </c>
      <c r="K26" s="226" t="s">
        <v>29</v>
      </c>
      <c r="L26" s="224">
        <f>SUMIF($C$9:$C$301,'Siirtyvät sote-kustannukset'!$J26,$H$9:$H$301)*(-1000)</f>
        <v>705919574.00441015</v>
      </c>
      <c r="M26" s="203"/>
    </row>
    <row r="27" spans="1:13" ht="15.5" x14ac:dyDescent="0.35">
      <c r="A27" s="221">
        <v>75</v>
      </c>
      <c r="B27" s="221" t="s">
        <v>480</v>
      </c>
      <c r="C27" s="221">
        <v>8</v>
      </c>
      <c r="D27" s="374">
        <v>-88256.369130000021</v>
      </c>
      <c r="E27" s="374">
        <v>-93666.463629999998</v>
      </c>
      <c r="F27" s="217">
        <f t="shared" si="1"/>
        <v>-90961.41638000001</v>
      </c>
      <c r="G27" s="222">
        <f t="shared" si="2"/>
        <v>4.4023359994619753E-3</v>
      </c>
      <c r="H27" s="217">
        <f t="shared" si="0"/>
        <v>-94219.897197522936</v>
      </c>
      <c r="I27" s="2"/>
      <c r="J27" s="225">
        <v>16</v>
      </c>
      <c r="K27" s="226" t="s">
        <v>30</v>
      </c>
      <c r="L27" s="224">
        <f>SUMIF($C$9:$C$301,'Siirtyvät sote-kustannukset'!$J27,$H$9:$H$301)*(-1000)</f>
        <v>277512371.95882785</v>
      </c>
      <c r="M27" s="203"/>
    </row>
    <row r="28" spans="1:13" ht="15.5" x14ac:dyDescent="0.35">
      <c r="A28" s="221">
        <v>77</v>
      </c>
      <c r="B28" s="221" t="s">
        <v>481</v>
      </c>
      <c r="C28" s="221">
        <v>13</v>
      </c>
      <c r="D28" s="374">
        <v>-22331.641080000001</v>
      </c>
      <c r="E28" s="374">
        <v>-23844.083710000003</v>
      </c>
      <c r="F28" s="217">
        <f t="shared" si="1"/>
        <v>-23087.862395000004</v>
      </c>
      <c r="G28" s="222">
        <f t="shared" si="2"/>
        <v>1.1174026506746539E-3</v>
      </c>
      <c r="H28" s="217">
        <f t="shared" si="0"/>
        <v>-23914.931274594292</v>
      </c>
      <c r="I28" s="2"/>
      <c r="J28" s="225">
        <v>17</v>
      </c>
      <c r="K28" s="226" t="s">
        <v>31</v>
      </c>
      <c r="L28" s="224">
        <f>SUMIF($C$9:$C$301,'Siirtyvät sote-kustannukset'!$J28,$H$9:$H$301)*(-1000)</f>
        <v>1590070642.6765769</v>
      </c>
      <c r="M28" s="203"/>
    </row>
    <row r="29" spans="1:13" ht="15.5" x14ac:dyDescent="0.35">
      <c r="A29" s="221">
        <v>78</v>
      </c>
      <c r="B29" s="221" t="s">
        <v>482</v>
      </c>
      <c r="C29" s="221">
        <v>33</v>
      </c>
      <c r="D29" s="374">
        <v>-34935.866499999989</v>
      </c>
      <c r="E29" s="374">
        <v>-38509.932229999999</v>
      </c>
      <c r="F29" s="217">
        <f t="shared" si="1"/>
        <v>-36722.89936499999</v>
      </c>
      <c r="G29" s="222">
        <f t="shared" si="2"/>
        <v>1.7773089768499352E-3</v>
      </c>
      <c r="H29" s="217">
        <f t="shared" si="0"/>
        <v>-38038.411676778225</v>
      </c>
      <c r="I29" s="2"/>
      <c r="J29" s="225">
        <v>18</v>
      </c>
      <c r="K29" s="226" t="s">
        <v>32</v>
      </c>
      <c r="L29" s="224">
        <f>SUMIF($C$9:$C$301,'Siirtyvät sote-kustannukset'!$J29,$H$9:$H$301)*(-1000)</f>
        <v>337517672.35965782</v>
      </c>
      <c r="M29" s="203"/>
    </row>
    <row r="30" spans="1:13" ht="15.5" x14ac:dyDescent="0.35">
      <c r="A30" s="221">
        <v>79</v>
      </c>
      <c r="B30" s="221" t="s">
        <v>483</v>
      </c>
      <c r="C30" s="221">
        <v>4</v>
      </c>
      <c r="D30" s="374">
        <v>-31293.049360000008</v>
      </c>
      <c r="E30" s="374">
        <v>-32706.770140000001</v>
      </c>
      <c r="F30" s="217">
        <f t="shared" si="1"/>
        <v>-31999.909750000006</v>
      </c>
      <c r="G30" s="222">
        <f t="shared" si="2"/>
        <v>1.5487264851224744E-3</v>
      </c>
      <c r="H30" s="217">
        <f t="shared" si="0"/>
        <v>-33146.231962565798</v>
      </c>
      <c r="I30" s="2"/>
      <c r="J30" s="227">
        <v>19</v>
      </c>
      <c r="K30" s="228" t="s">
        <v>33</v>
      </c>
      <c r="L30" s="224">
        <f>SUMIF($C$9:$C$301,'Siirtyvät sote-kustannukset'!$J30,$H$9:$H$301)*(-1000)</f>
        <v>811364702.83467948</v>
      </c>
      <c r="M30" s="203"/>
    </row>
    <row r="31" spans="1:13" ht="15.5" x14ac:dyDescent="0.35">
      <c r="A31" s="221">
        <v>81</v>
      </c>
      <c r="B31" s="221" t="s">
        <v>484</v>
      </c>
      <c r="C31" s="221">
        <v>7</v>
      </c>
      <c r="D31" s="374">
        <v>-12946.780086370905</v>
      </c>
      <c r="E31" s="374">
        <v>-14858.953682361</v>
      </c>
      <c r="F31" s="217">
        <f t="shared" si="1"/>
        <v>-13902.866884365953</v>
      </c>
      <c r="G31" s="222">
        <f t="shared" si="2"/>
        <v>6.7286871529222744E-4</v>
      </c>
      <c r="H31" s="217">
        <f t="shared" si="0"/>
        <v>-14400.904699234914</v>
      </c>
      <c r="I31" s="2"/>
      <c r="M31" s="203"/>
    </row>
    <row r="32" spans="1:13" ht="15.5" x14ac:dyDescent="0.35">
      <c r="A32" s="221">
        <v>82</v>
      </c>
      <c r="B32" s="221" t="s">
        <v>485</v>
      </c>
      <c r="C32" s="221">
        <v>5</v>
      </c>
      <c r="D32" s="374">
        <v>-28123.83962000001</v>
      </c>
      <c r="E32" s="374">
        <v>-31740.33986</v>
      </c>
      <c r="F32" s="217">
        <f t="shared" si="1"/>
        <v>-29932.089740000003</v>
      </c>
      <c r="G32" s="222">
        <f t="shared" si="2"/>
        <v>1.4486484648726446E-3</v>
      </c>
      <c r="H32" s="217">
        <f t="shared" si="0"/>
        <v>-31004.337118368767</v>
      </c>
      <c r="I32" s="2"/>
      <c r="K32" s="2"/>
      <c r="L32" s="2"/>
      <c r="M32" s="203"/>
    </row>
    <row r="33" spans="1:13" ht="15.5" x14ac:dyDescent="0.35">
      <c r="A33" s="221">
        <v>86</v>
      </c>
      <c r="B33" s="221" t="s">
        <v>486</v>
      </c>
      <c r="C33" s="221">
        <v>5</v>
      </c>
      <c r="D33" s="374">
        <v>-27616.935219999999</v>
      </c>
      <c r="E33" s="374">
        <v>-30516.345859999998</v>
      </c>
      <c r="F33" s="217">
        <f t="shared" si="1"/>
        <v>-29066.64054</v>
      </c>
      <c r="G33" s="222">
        <f t="shared" si="2"/>
        <v>1.4067625936923967E-3</v>
      </c>
      <c r="H33" s="217">
        <f t="shared" si="0"/>
        <v>-30107.885217124982</v>
      </c>
      <c r="I33" s="2"/>
      <c r="K33" s="2"/>
      <c r="L33" s="2"/>
      <c r="M33" s="203"/>
    </row>
    <row r="34" spans="1:13" ht="15.5" x14ac:dyDescent="0.35">
      <c r="A34" s="221">
        <v>90</v>
      </c>
      <c r="B34" s="221" t="s">
        <v>487</v>
      </c>
      <c r="C34" s="221">
        <v>12</v>
      </c>
      <c r="D34" s="374">
        <v>-18188.844247252822</v>
      </c>
      <c r="E34" s="374">
        <v>-19184.570381156464</v>
      </c>
      <c r="F34" s="217">
        <f t="shared" si="1"/>
        <v>-18686.707314204643</v>
      </c>
      <c r="G34" s="222">
        <f t="shared" si="2"/>
        <v>9.0439625496883101E-4</v>
      </c>
      <c r="H34" s="217">
        <f t="shared" si="0"/>
        <v>-19356.11506695583</v>
      </c>
      <c r="I34" s="2"/>
      <c r="K34" s="2"/>
      <c r="L34" s="2"/>
      <c r="M34" s="203"/>
    </row>
    <row r="35" spans="1:13" ht="15.5" x14ac:dyDescent="0.35">
      <c r="A35" s="221">
        <v>91</v>
      </c>
      <c r="B35" s="221" t="s">
        <v>12</v>
      </c>
      <c r="C35" s="221">
        <v>31</v>
      </c>
      <c r="D35" s="374">
        <v>-2266768.04605</v>
      </c>
      <c r="E35" s="374">
        <v>-2409317.1686300002</v>
      </c>
      <c r="F35" s="217">
        <f t="shared" si="1"/>
        <v>-2338042.6073400001</v>
      </c>
      <c r="G35" s="222">
        <f t="shared" si="2"/>
        <v>0.11315621005250688</v>
      </c>
      <c r="H35" s="217">
        <f t="shared" si="0"/>
        <v>-2421797.536515045</v>
      </c>
      <c r="I35" s="2"/>
      <c r="K35" s="2"/>
      <c r="L35" s="2"/>
      <c r="M35" s="203"/>
    </row>
    <row r="36" spans="1:13" ht="15.5" x14ac:dyDescent="0.35">
      <c r="A36" s="221">
        <v>92</v>
      </c>
      <c r="B36" s="221" t="s">
        <v>488</v>
      </c>
      <c r="C36" s="221">
        <v>32</v>
      </c>
      <c r="D36" s="374">
        <v>-722789.64285999991</v>
      </c>
      <c r="E36" s="374">
        <v>-805001.75072000001</v>
      </c>
      <c r="F36" s="217">
        <f t="shared" si="1"/>
        <v>-763895.69678999996</v>
      </c>
      <c r="G36" s="222">
        <f t="shared" si="2"/>
        <v>3.6970901066049403E-2</v>
      </c>
      <c r="H36" s="217">
        <f t="shared" si="0"/>
        <v>-791260.48038329731</v>
      </c>
      <c r="I36" s="2"/>
      <c r="K36" s="2"/>
      <c r="L36" s="2"/>
      <c r="M36" s="203"/>
    </row>
    <row r="37" spans="1:13" ht="15.5" x14ac:dyDescent="0.35">
      <c r="A37" s="221">
        <v>97</v>
      </c>
      <c r="B37" s="221" t="s">
        <v>489</v>
      </c>
      <c r="C37" s="221">
        <v>10</v>
      </c>
      <c r="D37" s="374">
        <v>-11079.16635</v>
      </c>
      <c r="E37" s="374">
        <v>-10657.726129999999</v>
      </c>
      <c r="F37" s="217">
        <f t="shared" si="1"/>
        <v>-10868.446239999999</v>
      </c>
      <c r="G37" s="222">
        <f t="shared" si="2"/>
        <v>5.2600931301119587E-4</v>
      </c>
      <c r="H37" s="217">
        <f t="shared" si="0"/>
        <v>-11257.783004957255</v>
      </c>
      <c r="I37" s="2"/>
      <c r="K37" s="2"/>
      <c r="L37" s="2"/>
      <c r="M37" s="203"/>
    </row>
    <row r="38" spans="1:13" ht="15.5" x14ac:dyDescent="0.35">
      <c r="A38" s="221">
        <v>98</v>
      </c>
      <c r="B38" s="221" t="s">
        <v>490</v>
      </c>
      <c r="C38" s="221">
        <v>7</v>
      </c>
      <c r="D38" s="374">
        <v>-74768.911113269074</v>
      </c>
      <c r="E38" s="374">
        <v>-82808.810082491633</v>
      </c>
      <c r="F38" s="217">
        <f t="shared" si="1"/>
        <v>-78788.860597880353</v>
      </c>
      <c r="G38" s="222">
        <f t="shared" si="2"/>
        <v>3.8132106025880221E-3</v>
      </c>
      <c r="H38" s="217">
        <f t="shared" si="0"/>
        <v>-81611.287964448144</v>
      </c>
      <c r="I38" s="2"/>
      <c r="K38" s="2"/>
      <c r="L38" s="2"/>
      <c r="M38" s="203"/>
    </row>
    <row r="39" spans="1:13" ht="15.5" x14ac:dyDescent="0.35">
      <c r="A39" s="221">
        <v>102</v>
      </c>
      <c r="B39" s="221" t="s">
        <v>491</v>
      </c>
      <c r="C39" s="221">
        <v>4</v>
      </c>
      <c r="D39" s="374">
        <v>-36966.321560000004</v>
      </c>
      <c r="E39" s="374">
        <v>-40817.113319999997</v>
      </c>
      <c r="F39" s="217">
        <f t="shared" si="1"/>
        <v>-38891.71744</v>
      </c>
      <c r="G39" s="222">
        <f t="shared" si="2"/>
        <v>1.8822750852048144E-3</v>
      </c>
      <c r="H39" s="217">
        <f t="shared" si="0"/>
        <v>-40284.92260634595</v>
      </c>
      <c r="I39" s="2"/>
      <c r="K39" s="2"/>
      <c r="L39" s="2"/>
      <c r="M39" s="203"/>
    </row>
    <row r="40" spans="1:13" ht="15.5" x14ac:dyDescent="0.35">
      <c r="A40" s="221">
        <v>103</v>
      </c>
      <c r="B40" s="221" t="s">
        <v>492</v>
      </c>
      <c r="C40" s="221">
        <v>5</v>
      </c>
      <c r="D40" s="374">
        <v>-8106.7520000000004</v>
      </c>
      <c r="E40" s="374">
        <v>-8470.3832600000005</v>
      </c>
      <c r="F40" s="217">
        <f t="shared" si="1"/>
        <v>-8288.5676300000014</v>
      </c>
      <c r="G40" s="222">
        <f t="shared" si="2"/>
        <v>4.0114876299955242E-4</v>
      </c>
      <c r="H40" s="217">
        <f t="shared" si="0"/>
        <v>-8585.4862544227708</v>
      </c>
      <c r="I40" s="2"/>
      <c r="K40" s="2"/>
      <c r="L40" s="2"/>
      <c r="M40" s="203"/>
    </row>
    <row r="41" spans="1:13" ht="15.5" x14ac:dyDescent="0.35">
      <c r="A41" s="221">
        <v>105</v>
      </c>
      <c r="B41" s="221" t="s">
        <v>493</v>
      </c>
      <c r="C41" s="221">
        <v>18</v>
      </c>
      <c r="D41" s="374">
        <v>-12716.403157838151</v>
      </c>
      <c r="E41" s="374">
        <v>-12788.169754775392</v>
      </c>
      <c r="F41" s="217">
        <f t="shared" si="1"/>
        <v>-12752.286456306771</v>
      </c>
      <c r="G41" s="222">
        <f t="shared" si="2"/>
        <v>6.1718310879770261E-4</v>
      </c>
      <c r="H41" s="217">
        <f t="shared" si="0"/>
        <v>-13209.107407992933</v>
      </c>
      <c r="I41" s="2"/>
      <c r="K41" s="2"/>
      <c r="L41" s="2"/>
      <c r="M41" s="203"/>
    </row>
    <row r="42" spans="1:13" ht="15.5" x14ac:dyDescent="0.35">
      <c r="A42" s="221">
        <v>106</v>
      </c>
      <c r="B42" s="221" t="s">
        <v>494</v>
      </c>
      <c r="C42" s="221">
        <v>35</v>
      </c>
      <c r="D42" s="374">
        <v>-168649.90375999996</v>
      </c>
      <c r="E42" s="374">
        <v>-189513.44674000001</v>
      </c>
      <c r="F42" s="217">
        <f t="shared" si="1"/>
        <v>-179081.67524999997</v>
      </c>
      <c r="G42" s="222">
        <f t="shared" si="2"/>
        <v>8.6671661147349581E-3</v>
      </c>
      <c r="H42" s="217">
        <f t="shared" si="0"/>
        <v>-185496.85903665324</v>
      </c>
      <c r="I42" s="2"/>
      <c r="K42" s="2"/>
      <c r="L42" s="2"/>
      <c r="M42" s="203"/>
    </row>
    <row r="43" spans="1:13" ht="15.5" x14ac:dyDescent="0.35">
      <c r="A43" s="221">
        <v>108</v>
      </c>
      <c r="B43" s="221" t="s">
        <v>495</v>
      </c>
      <c r="C43" s="221">
        <v>6</v>
      </c>
      <c r="D43" s="374">
        <v>-35998.90724</v>
      </c>
      <c r="E43" s="374">
        <v>-37691.957329999997</v>
      </c>
      <c r="F43" s="217">
        <f t="shared" si="1"/>
        <v>-36845.432285000003</v>
      </c>
      <c r="G43" s="222">
        <f t="shared" si="2"/>
        <v>1.7832393054035467E-3</v>
      </c>
      <c r="H43" s="217">
        <f t="shared" si="0"/>
        <v>-38165.334053156839</v>
      </c>
      <c r="I43" s="2"/>
      <c r="K43" s="2"/>
      <c r="L43" s="2"/>
      <c r="M43" s="203"/>
    </row>
    <row r="44" spans="1:13" ht="15.5" x14ac:dyDescent="0.35">
      <c r="A44" s="221">
        <v>109</v>
      </c>
      <c r="B44" s="221" t="s">
        <v>496</v>
      </c>
      <c r="C44" s="221">
        <v>5</v>
      </c>
      <c r="D44" s="374">
        <v>-254504.41987000007</v>
      </c>
      <c r="E44" s="374">
        <v>-267850.92841000005</v>
      </c>
      <c r="F44" s="217">
        <f t="shared" si="1"/>
        <v>-261177.67414000008</v>
      </c>
      <c r="G44" s="222">
        <f t="shared" si="2"/>
        <v>1.2640435064455304E-2</v>
      </c>
      <c r="H44" s="217">
        <f t="shared" si="0"/>
        <v>-270533.75581747887</v>
      </c>
      <c r="I44" s="2"/>
      <c r="K44" s="2"/>
      <c r="L44" s="2"/>
      <c r="M44" s="203"/>
    </row>
    <row r="45" spans="1:13" ht="15.5" x14ac:dyDescent="0.35">
      <c r="A45" s="221">
        <v>111</v>
      </c>
      <c r="B45" s="221" t="s">
        <v>497</v>
      </c>
      <c r="C45" s="221">
        <v>7</v>
      </c>
      <c r="D45" s="374">
        <v>-76539.476773159084</v>
      </c>
      <c r="E45" s="374">
        <v>-82647.792251484381</v>
      </c>
      <c r="F45" s="217">
        <f t="shared" si="1"/>
        <v>-79593.634512321732</v>
      </c>
      <c r="G45" s="222">
        <f t="shared" si="2"/>
        <v>3.8521599210569924E-3</v>
      </c>
      <c r="H45" s="217">
        <f t="shared" si="0"/>
        <v>-82444.891029391045</v>
      </c>
      <c r="I45" s="2"/>
      <c r="K45" s="2"/>
      <c r="L45" s="2"/>
      <c r="M45" s="203"/>
    </row>
    <row r="46" spans="1:13" ht="15.5" x14ac:dyDescent="0.35">
      <c r="A46" s="221">
        <v>139</v>
      </c>
      <c r="B46" s="221" t="s">
        <v>498</v>
      </c>
      <c r="C46" s="221">
        <v>17</v>
      </c>
      <c r="D46" s="374">
        <v>-36287.415959000005</v>
      </c>
      <c r="E46" s="374">
        <v>-38363.273568360004</v>
      </c>
      <c r="F46" s="217">
        <f t="shared" si="1"/>
        <v>-37325.344763680005</v>
      </c>
      <c r="G46" s="222">
        <f t="shared" si="2"/>
        <v>1.8064660323561905E-3</v>
      </c>
      <c r="H46" s="217">
        <f t="shared" si="0"/>
        <v>-38662.438278272886</v>
      </c>
      <c r="I46" s="2"/>
      <c r="K46" s="2"/>
      <c r="L46" s="2"/>
      <c r="M46" s="203"/>
    </row>
    <row r="47" spans="1:13" ht="15.5" x14ac:dyDescent="0.35">
      <c r="A47" s="221">
        <v>140</v>
      </c>
      <c r="B47" s="221" t="s">
        <v>499</v>
      </c>
      <c r="C47" s="221">
        <v>11</v>
      </c>
      <c r="D47" s="374">
        <v>-80402.126449999996</v>
      </c>
      <c r="E47" s="374">
        <v>-86501.664139999993</v>
      </c>
      <c r="F47" s="217">
        <f t="shared" si="1"/>
        <v>-83451.895294999995</v>
      </c>
      <c r="G47" s="222">
        <f t="shared" si="2"/>
        <v>4.0388914058432325E-3</v>
      </c>
      <c r="H47" s="217">
        <f t="shared" si="0"/>
        <v>-86441.365015531715</v>
      </c>
      <c r="I47" s="2"/>
      <c r="K47" s="2"/>
      <c r="L47" s="2"/>
      <c r="M47" s="203"/>
    </row>
    <row r="48" spans="1:13" ht="15.5" x14ac:dyDescent="0.35">
      <c r="A48" s="221">
        <v>142</v>
      </c>
      <c r="B48" s="221" t="s">
        <v>500</v>
      </c>
      <c r="C48" s="221">
        <v>7</v>
      </c>
      <c r="D48" s="374">
        <v>-26041.297322941289</v>
      </c>
      <c r="E48" s="374">
        <v>-27375.104393192378</v>
      </c>
      <c r="F48" s="217">
        <f t="shared" si="1"/>
        <v>-26708.200858066833</v>
      </c>
      <c r="G48" s="222">
        <f t="shared" si="2"/>
        <v>1.292619209304454E-3</v>
      </c>
      <c r="H48" s="217">
        <f t="shared" si="0"/>
        <v>-27664.959928341104</v>
      </c>
      <c r="I48" s="2"/>
      <c r="K48" s="2"/>
      <c r="L48" s="2"/>
      <c r="M48" s="203"/>
    </row>
    <row r="49" spans="1:13" ht="15.5" x14ac:dyDescent="0.35">
      <c r="A49" s="221">
        <v>143</v>
      </c>
      <c r="B49" s="221" t="s">
        <v>501</v>
      </c>
      <c r="C49" s="221">
        <v>6</v>
      </c>
      <c r="D49" s="374">
        <v>-28969.624760000006</v>
      </c>
      <c r="E49" s="374">
        <v>-30074.064989999999</v>
      </c>
      <c r="F49" s="217">
        <f t="shared" si="1"/>
        <v>-29521.844875000003</v>
      </c>
      <c r="G49" s="222">
        <f t="shared" si="2"/>
        <v>1.4287934998813449E-3</v>
      </c>
      <c r="H49" s="217">
        <f t="shared" si="0"/>
        <v>-30579.39618687937</v>
      </c>
      <c r="I49" s="2"/>
      <c r="K49" s="2"/>
      <c r="L49" s="2"/>
      <c r="M49" s="203"/>
    </row>
    <row r="50" spans="1:13" ht="15.5" x14ac:dyDescent="0.35">
      <c r="A50" s="221">
        <v>145</v>
      </c>
      <c r="B50" s="221" t="s">
        <v>502</v>
      </c>
      <c r="C50" s="221">
        <v>14</v>
      </c>
      <c r="D50" s="374">
        <v>-42882.037710000004</v>
      </c>
      <c r="E50" s="374">
        <v>-46202.312090000007</v>
      </c>
      <c r="F50" s="217">
        <f t="shared" si="1"/>
        <v>-44542.174900000005</v>
      </c>
      <c r="G50" s="222">
        <f t="shared" si="2"/>
        <v>2.1557450165179759E-3</v>
      </c>
      <c r="H50" s="217">
        <f t="shared" si="0"/>
        <v>-46137.794540266652</v>
      </c>
      <c r="I50" s="2"/>
      <c r="K50" s="2"/>
      <c r="L50" s="2"/>
      <c r="M50" s="203"/>
    </row>
    <row r="51" spans="1:13" ht="15.5" x14ac:dyDescent="0.35">
      <c r="A51" s="221">
        <v>146</v>
      </c>
      <c r="B51" s="221" t="s">
        <v>503</v>
      </c>
      <c r="C51" s="221">
        <v>12</v>
      </c>
      <c r="D51" s="374">
        <v>-26379.598924329963</v>
      </c>
      <c r="E51" s="374">
        <v>-27625.046196647916</v>
      </c>
      <c r="F51" s="217">
        <f t="shared" si="1"/>
        <v>-27002.322560488938</v>
      </c>
      <c r="G51" s="222">
        <f t="shared" si="2"/>
        <v>1.3068540641508939E-3</v>
      </c>
      <c r="H51" s="217">
        <f t="shared" si="0"/>
        <v>-27969.617855500037</v>
      </c>
      <c r="I51" s="2"/>
      <c r="K51" s="2"/>
      <c r="L51" s="2"/>
      <c r="M51" s="203"/>
    </row>
    <row r="52" spans="1:13" ht="15.5" x14ac:dyDescent="0.35">
      <c r="A52" s="221">
        <v>148</v>
      </c>
      <c r="B52" s="221" t="s">
        <v>504</v>
      </c>
      <c r="C52" s="221">
        <v>19</v>
      </c>
      <c r="D52" s="374">
        <v>-30477.60887</v>
      </c>
      <c r="E52" s="374">
        <v>-32267.541679999998</v>
      </c>
      <c r="F52" s="217">
        <f t="shared" si="1"/>
        <v>-31372.575274999999</v>
      </c>
      <c r="G52" s="222">
        <f t="shared" si="2"/>
        <v>1.5183648521037152E-3</v>
      </c>
      <c r="H52" s="217">
        <f t="shared" si="0"/>
        <v>-32496.424691579206</v>
      </c>
      <c r="I52" s="2"/>
      <c r="K52" s="2"/>
      <c r="L52" s="2"/>
      <c r="M52" s="203"/>
    </row>
    <row r="53" spans="1:13" ht="15.5" x14ac:dyDescent="0.35">
      <c r="A53" s="221">
        <v>149</v>
      </c>
      <c r="B53" s="221" t="s">
        <v>505</v>
      </c>
      <c r="C53" s="221">
        <v>33</v>
      </c>
      <c r="D53" s="374">
        <v>-18359.401940000003</v>
      </c>
      <c r="E53" s="374">
        <v>-20457.493300000002</v>
      </c>
      <c r="F53" s="217">
        <f t="shared" si="1"/>
        <v>-19408.447620000003</v>
      </c>
      <c r="G53" s="222">
        <f t="shared" si="2"/>
        <v>9.393269262019168E-4</v>
      </c>
      <c r="H53" s="217">
        <f t="shared" si="0"/>
        <v>-20103.710037676839</v>
      </c>
      <c r="I53" s="2"/>
      <c r="K53" s="2"/>
      <c r="L53" s="2"/>
      <c r="M53" s="203"/>
    </row>
    <row r="54" spans="1:13" ht="15.5" x14ac:dyDescent="0.35">
      <c r="A54" s="221">
        <v>151</v>
      </c>
      <c r="B54" s="221" t="s">
        <v>506</v>
      </c>
      <c r="C54" s="221">
        <v>14</v>
      </c>
      <c r="D54" s="374">
        <v>-10072.99749</v>
      </c>
      <c r="E54" s="374">
        <v>-11066.553969999999</v>
      </c>
      <c r="F54" s="217">
        <f t="shared" si="1"/>
        <v>-10569.775729999999</v>
      </c>
      <c r="G54" s="222">
        <f t="shared" si="2"/>
        <v>5.1155430570724435E-4</v>
      </c>
      <c r="H54" s="217">
        <f t="shared" si="0"/>
        <v>-10948.413319786881</v>
      </c>
      <c r="I54" s="2"/>
      <c r="K54" s="2"/>
      <c r="L54" s="2"/>
      <c r="M54" s="203"/>
    </row>
    <row r="55" spans="1:13" ht="15.5" x14ac:dyDescent="0.35">
      <c r="A55" s="221">
        <v>152</v>
      </c>
      <c r="B55" s="221" t="s">
        <v>507</v>
      </c>
      <c r="C55" s="221">
        <v>14</v>
      </c>
      <c r="D55" s="374">
        <v>-18236.117249999999</v>
      </c>
      <c r="E55" s="374">
        <v>-18482.333959999996</v>
      </c>
      <c r="F55" s="217">
        <f t="shared" si="1"/>
        <v>-18359.225605</v>
      </c>
      <c r="G55" s="222">
        <f t="shared" si="2"/>
        <v>8.8854684787984992E-4</v>
      </c>
      <c r="H55" s="217">
        <f t="shared" si="0"/>
        <v>-19016.902088494397</v>
      </c>
      <c r="I55" s="2"/>
      <c r="K55" s="2"/>
      <c r="L55" s="2"/>
      <c r="M55" s="203"/>
    </row>
    <row r="56" spans="1:13" ht="15.5" x14ac:dyDescent="0.35">
      <c r="A56" s="221">
        <v>153</v>
      </c>
      <c r="B56" s="221" t="s">
        <v>508</v>
      </c>
      <c r="C56" s="221">
        <v>9</v>
      </c>
      <c r="D56" s="374">
        <v>-101547.74313999999</v>
      </c>
      <c r="E56" s="374">
        <v>-110220.02818000001</v>
      </c>
      <c r="F56" s="217">
        <f t="shared" si="1"/>
        <v>-105883.88566</v>
      </c>
      <c r="G56" s="222">
        <f t="shared" si="2"/>
        <v>5.1245512675023005E-3</v>
      </c>
      <c r="H56" s="217">
        <f t="shared" si="0"/>
        <v>-109676.92917271909</v>
      </c>
      <c r="I56" s="2"/>
      <c r="K56" s="2"/>
      <c r="L56" s="2"/>
      <c r="M56" s="203"/>
    </row>
    <row r="57" spans="1:13" ht="15.5" x14ac:dyDescent="0.35">
      <c r="A57" s="221">
        <v>165</v>
      </c>
      <c r="B57" s="221" t="s">
        <v>509</v>
      </c>
      <c r="C57" s="221">
        <v>5</v>
      </c>
      <c r="D57" s="374">
        <v>-54432.976390000003</v>
      </c>
      <c r="E57" s="374">
        <v>-60558.467619999996</v>
      </c>
      <c r="F57" s="217">
        <f t="shared" si="1"/>
        <v>-57495.722005000003</v>
      </c>
      <c r="G57" s="222">
        <f t="shared" si="2"/>
        <v>2.7826687058197888E-3</v>
      </c>
      <c r="H57" s="217">
        <f t="shared" si="0"/>
        <v>-59555.372290789921</v>
      </c>
      <c r="I57" s="2"/>
      <c r="K57" s="2"/>
      <c r="L57" s="2"/>
      <c r="M57" s="203"/>
    </row>
    <row r="58" spans="1:13" ht="15.5" x14ac:dyDescent="0.35">
      <c r="A58" s="221">
        <v>167</v>
      </c>
      <c r="B58" s="221" t="s">
        <v>510</v>
      </c>
      <c r="C58" s="221">
        <v>12</v>
      </c>
      <c r="D58" s="374">
        <v>-269894.42479074351</v>
      </c>
      <c r="E58" s="374">
        <v>-288565.84521245898</v>
      </c>
      <c r="F58" s="217">
        <f t="shared" si="1"/>
        <v>-279230.13500160124</v>
      </c>
      <c r="G58" s="222">
        <f t="shared" si="2"/>
        <v>1.3514135161625066E-2</v>
      </c>
      <c r="H58" s="217">
        <f t="shared" si="0"/>
        <v>-289232.90403035074</v>
      </c>
      <c r="I58" s="2"/>
      <c r="K58" s="2"/>
      <c r="L58" s="2"/>
      <c r="M58" s="203"/>
    </row>
    <row r="59" spans="1:13" ht="15.5" x14ac:dyDescent="0.35">
      <c r="A59" s="221">
        <v>169</v>
      </c>
      <c r="B59" s="221" t="s">
        <v>511</v>
      </c>
      <c r="C59" s="221">
        <v>5</v>
      </c>
      <c r="D59" s="374">
        <v>-17659.98287</v>
      </c>
      <c r="E59" s="374">
        <v>-18887.73547</v>
      </c>
      <c r="F59" s="217">
        <f t="shared" si="1"/>
        <v>-18273.85917</v>
      </c>
      <c r="G59" s="222">
        <f t="shared" si="2"/>
        <v>8.8441529688930421E-4</v>
      </c>
      <c r="H59" s="217">
        <f t="shared" si="0"/>
        <v>-18928.477599849477</v>
      </c>
      <c r="I59" s="2"/>
      <c r="K59" s="2"/>
      <c r="L59" s="2"/>
      <c r="M59" s="203"/>
    </row>
    <row r="60" spans="1:13" ht="15.5" x14ac:dyDescent="0.35">
      <c r="A60" s="221">
        <v>171</v>
      </c>
      <c r="B60" s="221" t="s">
        <v>512</v>
      </c>
      <c r="C60" s="221">
        <v>11</v>
      </c>
      <c r="D60" s="374">
        <v>-19862.283099999997</v>
      </c>
      <c r="E60" s="374">
        <v>-20204.56666</v>
      </c>
      <c r="F60" s="217">
        <f t="shared" si="1"/>
        <v>-20033.424879999999</v>
      </c>
      <c r="G60" s="222">
        <f t="shared" si="2"/>
        <v>9.6957447510824676E-4</v>
      </c>
      <c r="H60" s="217">
        <f t="shared" si="0"/>
        <v>-20751.075651927946</v>
      </c>
      <c r="I60" s="2"/>
      <c r="K60" s="2"/>
      <c r="L60" s="2"/>
      <c r="M60" s="203"/>
    </row>
    <row r="61" spans="1:13" ht="15.5" x14ac:dyDescent="0.35">
      <c r="A61" s="221">
        <v>172</v>
      </c>
      <c r="B61" s="221" t="s">
        <v>513</v>
      </c>
      <c r="C61" s="221">
        <v>13</v>
      </c>
      <c r="D61" s="374">
        <v>-20677.575629999999</v>
      </c>
      <c r="E61" s="374">
        <v>-22435.186539999999</v>
      </c>
      <c r="F61" s="217">
        <f t="shared" si="1"/>
        <v>-21556.381085000001</v>
      </c>
      <c r="G61" s="222">
        <f t="shared" si="2"/>
        <v>1.0432822645611566E-3</v>
      </c>
      <c r="H61" s="217">
        <f t="shared" si="0"/>
        <v>-22328.588214748812</v>
      </c>
      <c r="I61" s="2"/>
      <c r="K61" s="2"/>
      <c r="L61" s="2"/>
      <c r="M61" s="203"/>
    </row>
    <row r="62" spans="1:13" ht="15.5" x14ac:dyDescent="0.35">
      <c r="A62" s="221">
        <v>176</v>
      </c>
      <c r="B62" s="221" t="s">
        <v>514</v>
      </c>
      <c r="C62" s="221">
        <v>12</v>
      </c>
      <c r="D62" s="374">
        <v>-25813.707183490642</v>
      </c>
      <c r="E62" s="374">
        <v>-26743.479521956509</v>
      </c>
      <c r="F62" s="217">
        <f t="shared" si="1"/>
        <v>-26278.593352723576</v>
      </c>
      <c r="G62" s="222">
        <f t="shared" si="2"/>
        <v>1.2718271343601646E-3</v>
      </c>
      <c r="H62" s="217">
        <f t="shared" si="0"/>
        <v>-27219.962735029745</v>
      </c>
      <c r="I62" s="2"/>
      <c r="K62" s="2"/>
      <c r="L62" s="2"/>
      <c r="M62" s="203"/>
    </row>
    <row r="63" spans="1:13" ht="15.5" x14ac:dyDescent="0.35">
      <c r="A63" s="221">
        <v>177</v>
      </c>
      <c r="B63" s="221" t="s">
        <v>515</v>
      </c>
      <c r="C63" s="221">
        <v>6</v>
      </c>
      <c r="D63" s="374">
        <v>-7118.4462699999995</v>
      </c>
      <c r="E63" s="374">
        <v>-7175.2620399999996</v>
      </c>
      <c r="F63" s="217">
        <f t="shared" si="1"/>
        <v>-7146.8541549999991</v>
      </c>
      <c r="G63" s="222">
        <f t="shared" si="2"/>
        <v>3.4589229787299937E-4</v>
      </c>
      <c r="H63" s="217">
        <f t="shared" si="0"/>
        <v>-7402.8735541748538</v>
      </c>
      <c r="I63" s="2"/>
      <c r="K63" s="2"/>
      <c r="L63" s="2"/>
      <c r="M63" s="203"/>
    </row>
    <row r="64" spans="1:13" ht="15.5" x14ac:dyDescent="0.35">
      <c r="A64" s="221">
        <v>178</v>
      </c>
      <c r="B64" s="221" t="s">
        <v>516</v>
      </c>
      <c r="C64" s="221">
        <v>10</v>
      </c>
      <c r="D64" s="374">
        <v>-29895.90582</v>
      </c>
      <c r="E64" s="374">
        <v>-29855.03196</v>
      </c>
      <c r="F64" s="217">
        <f t="shared" si="1"/>
        <v>-29875.46889</v>
      </c>
      <c r="G64" s="222">
        <f t="shared" si="2"/>
        <v>1.4459081380814056E-3</v>
      </c>
      <c r="H64" s="217">
        <f t="shared" si="0"/>
        <v>-30945.687958334249</v>
      </c>
      <c r="I64" s="2"/>
      <c r="K64" s="2"/>
      <c r="L64" s="2"/>
      <c r="M64" s="203"/>
    </row>
    <row r="65" spans="1:13" ht="15.5" x14ac:dyDescent="0.35">
      <c r="A65" s="221">
        <v>179</v>
      </c>
      <c r="B65" s="221" t="s">
        <v>517</v>
      </c>
      <c r="C65" s="221">
        <v>13</v>
      </c>
      <c r="D65" s="374">
        <v>-470638.28153999994</v>
      </c>
      <c r="E65" s="374">
        <v>-515772.25357999996</v>
      </c>
      <c r="F65" s="217">
        <f t="shared" si="1"/>
        <v>-493205.26755999995</v>
      </c>
      <c r="G65" s="222">
        <f t="shared" si="2"/>
        <v>2.3870069210807324E-2</v>
      </c>
      <c r="H65" s="217">
        <f t="shared" si="0"/>
        <v>-510873.19718778523</v>
      </c>
      <c r="I65" s="2"/>
      <c r="K65" s="2"/>
      <c r="L65" s="2"/>
      <c r="M65" s="203"/>
    </row>
    <row r="66" spans="1:13" ht="15.5" x14ac:dyDescent="0.35">
      <c r="A66" s="221">
        <v>181</v>
      </c>
      <c r="B66" s="221" t="s">
        <v>518</v>
      </c>
      <c r="C66" s="221">
        <v>4</v>
      </c>
      <c r="D66" s="374">
        <v>-6319.9183000000012</v>
      </c>
      <c r="E66" s="374">
        <v>-6461.4575300000006</v>
      </c>
      <c r="F66" s="217">
        <f t="shared" si="1"/>
        <v>-6390.6879150000004</v>
      </c>
      <c r="G66" s="222">
        <f t="shared" si="2"/>
        <v>3.0929548581344428E-4</v>
      </c>
      <c r="H66" s="217">
        <f t="shared" si="0"/>
        <v>-6619.6194203627692</v>
      </c>
      <c r="I66" s="2"/>
      <c r="K66" s="2"/>
      <c r="L66" s="2"/>
      <c r="M66" s="203"/>
    </row>
    <row r="67" spans="1:13" ht="15.5" x14ac:dyDescent="0.35">
      <c r="A67" s="221">
        <v>182</v>
      </c>
      <c r="B67" s="221" t="s">
        <v>519</v>
      </c>
      <c r="C67" s="221">
        <v>13</v>
      </c>
      <c r="D67" s="374">
        <v>-84482.508560000002</v>
      </c>
      <c r="E67" s="374">
        <v>-92664.38201999999</v>
      </c>
      <c r="F67" s="217">
        <f t="shared" si="1"/>
        <v>-88573.445290000003</v>
      </c>
      <c r="G67" s="222">
        <f t="shared" si="2"/>
        <v>4.2867633587363304E-3</v>
      </c>
      <c r="H67" s="217">
        <f t="shared" si="0"/>
        <v>-91746.382606781262</v>
      </c>
      <c r="I67" s="2"/>
      <c r="K67" s="2"/>
      <c r="L67" s="2"/>
      <c r="M67" s="203"/>
    </row>
    <row r="68" spans="1:13" ht="15.5" x14ac:dyDescent="0.35">
      <c r="A68" s="221">
        <v>186</v>
      </c>
      <c r="B68" s="221" t="s">
        <v>520</v>
      </c>
      <c r="C68" s="221">
        <v>35</v>
      </c>
      <c r="D68" s="374">
        <v>-145718.82842999999</v>
      </c>
      <c r="E68" s="374">
        <v>-168161.93177000002</v>
      </c>
      <c r="F68" s="217">
        <f t="shared" si="1"/>
        <v>-156940.38010000001</v>
      </c>
      <c r="G68" s="222">
        <f t="shared" si="2"/>
        <v>7.5955752733352028E-3</v>
      </c>
      <c r="H68" s="217">
        <f t="shared" si="0"/>
        <v>-162562.40357327394</v>
      </c>
      <c r="I68" s="2"/>
      <c r="K68" s="2"/>
      <c r="L68" s="2"/>
      <c r="M68" s="203"/>
    </row>
    <row r="69" spans="1:13" ht="15.5" x14ac:dyDescent="0.35">
      <c r="A69" s="221">
        <v>202</v>
      </c>
      <c r="B69" s="221" t="s">
        <v>521</v>
      </c>
      <c r="C69" s="221">
        <v>2</v>
      </c>
      <c r="D69" s="374">
        <v>-105341.64283</v>
      </c>
      <c r="E69" s="374">
        <v>-113628.18201999999</v>
      </c>
      <c r="F69" s="217">
        <f t="shared" si="1"/>
        <v>-109484.91242499999</v>
      </c>
      <c r="G69" s="222">
        <f t="shared" si="2"/>
        <v>5.2988331816752115E-3</v>
      </c>
      <c r="H69" s="217">
        <f t="shared" si="0"/>
        <v>-113406.95433180874</v>
      </c>
      <c r="I69" s="2"/>
      <c r="K69" s="2"/>
      <c r="L69" s="2"/>
      <c r="M69" s="203"/>
    </row>
    <row r="70" spans="1:13" ht="15.5" x14ac:dyDescent="0.35">
      <c r="A70" s="221">
        <v>204</v>
      </c>
      <c r="B70" s="221" t="s">
        <v>522</v>
      </c>
      <c r="C70" s="221">
        <v>11</v>
      </c>
      <c r="D70" s="374">
        <v>-16310.915449999995</v>
      </c>
      <c r="E70" s="374">
        <v>-16989.23648</v>
      </c>
      <c r="F70" s="217">
        <f t="shared" si="1"/>
        <v>-16650.075964999996</v>
      </c>
      <c r="G70" s="222">
        <f t="shared" si="2"/>
        <v>8.0582769850770064E-4</v>
      </c>
      <c r="H70" s="217">
        <f t="shared" si="0"/>
        <v>-17246.526144662996</v>
      </c>
      <c r="I70" s="2"/>
      <c r="K70" s="2"/>
      <c r="L70" s="2"/>
      <c r="M70" s="203"/>
    </row>
    <row r="71" spans="1:13" ht="15.5" x14ac:dyDescent="0.35">
      <c r="A71" s="221">
        <v>205</v>
      </c>
      <c r="B71" s="221" t="s">
        <v>523</v>
      </c>
      <c r="C71" s="221">
        <v>18</v>
      </c>
      <c r="D71" s="374">
        <v>-149999.80342326188</v>
      </c>
      <c r="E71" s="374">
        <v>-150395.41136585927</v>
      </c>
      <c r="F71" s="217">
        <f t="shared" si="1"/>
        <v>-150197.60739456059</v>
      </c>
      <c r="G71" s="222">
        <f t="shared" si="2"/>
        <v>7.2692396444644074E-3</v>
      </c>
      <c r="H71" s="217">
        <f t="shared" si="0"/>
        <v>-155578.08674515065</v>
      </c>
      <c r="I71" s="2"/>
      <c r="K71" s="2"/>
      <c r="L71" s="2"/>
      <c r="M71" s="203"/>
    </row>
    <row r="72" spans="1:13" ht="15.5" x14ac:dyDescent="0.35">
      <c r="A72" s="221">
        <v>208</v>
      </c>
      <c r="B72" s="221" t="s">
        <v>524</v>
      </c>
      <c r="C72" s="221">
        <v>17</v>
      </c>
      <c r="D72" s="374">
        <v>-44544.897559999998</v>
      </c>
      <c r="E72" s="374">
        <v>-46035.871223599999</v>
      </c>
      <c r="F72" s="217">
        <f t="shared" si="1"/>
        <v>-45290.384391799998</v>
      </c>
      <c r="G72" s="222">
        <f t="shared" si="2"/>
        <v>2.1919567391579338E-3</v>
      </c>
      <c r="H72" s="217">
        <f t="shared" si="0"/>
        <v>-46912.806893912311</v>
      </c>
      <c r="I72" s="2"/>
      <c r="K72" s="2"/>
      <c r="L72" s="2"/>
      <c r="M72" s="203"/>
    </row>
    <row r="73" spans="1:13" ht="15.5" x14ac:dyDescent="0.35">
      <c r="A73" s="221">
        <v>211</v>
      </c>
      <c r="B73" s="221" t="s">
        <v>525</v>
      </c>
      <c r="C73" s="221">
        <v>6</v>
      </c>
      <c r="D73" s="374">
        <v>-102878.82484999999</v>
      </c>
      <c r="E73" s="374">
        <v>-111762.45286</v>
      </c>
      <c r="F73" s="217">
        <f t="shared" si="1"/>
        <v>-107320.638855</v>
      </c>
      <c r="G73" s="222">
        <f t="shared" si="2"/>
        <v>5.1940870175423712E-3</v>
      </c>
      <c r="H73" s="217">
        <f t="shared" ref="H73:H136" si="3">G73*E$8</f>
        <v>-111165.15070354473</v>
      </c>
      <c r="I73" s="2"/>
      <c r="K73" s="2"/>
      <c r="L73" s="2"/>
      <c r="M73" s="203"/>
    </row>
    <row r="74" spans="1:13" ht="15.5" x14ac:dyDescent="0.35">
      <c r="A74" s="221">
        <v>213</v>
      </c>
      <c r="B74" s="221" t="s">
        <v>526</v>
      </c>
      <c r="C74" s="221">
        <v>10</v>
      </c>
      <c r="D74" s="374">
        <v>-27189.069909999998</v>
      </c>
      <c r="E74" s="374">
        <v>-27285.72941</v>
      </c>
      <c r="F74" s="217">
        <f t="shared" ref="F74:F137" si="4">(D74+E74)/2</f>
        <v>-27237.399659999999</v>
      </c>
      <c r="G74" s="222">
        <f t="shared" ref="G74:G137" si="5">F74/F$8</f>
        <v>1.3182312878025498E-3</v>
      </c>
      <c r="H74" s="217">
        <f t="shared" si="3"/>
        <v>-28213.116044412298</v>
      </c>
      <c r="I74" s="2"/>
      <c r="K74" s="2"/>
      <c r="L74" s="2"/>
      <c r="M74" s="203"/>
    </row>
    <row r="75" spans="1:13" ht="15.5" x14ac:dyDescent="0.35">
      <c r="A75" s="221">
        <v>214</v>
      </c>
      <c r="B75" s="221" t="s">
        <v>527</v>
      </c>
      <c r="C75" s="221">
        <v>4</v>
      </c>
      <c r="D75" s="374">
        <v>-48131.184700000005</v>
      </c>
      <c r="E75" s="374">
        <v>-52068.23128</v>
      </c>
      <c r="F75" s="217">
        <f t="shared" si="4"/>
        <v>-50099.707990000003</v>
      </c>
      <c r="G75" s="222">
        <f t="shared" si="5"/>
        <v>2.4247176091181017E-3</v>
      </c>
      <c r="H75" s="217">
        <f t="shared" si="3"/>
        <v>-51894.413305129732</v>
      </c>
      <c r="I75" s="2"/>
      <c r="K75" s="2"/>
      <c r="L75" s="2"/>
      <c r="M75" s="203"/>
    </row>
    <row r="76" spans="1:13" ht="15.5" x14ac:dyDescent="0.35">
      <c r="A76" s="221">
        <v>216</v>
      </c>
      <c r="B76" s="221" t="s">
        <v>528</v>
      </c>
      <c r="C76" s="221">
        <v>13</v>
      </c>
      <c r="D76" s="374">
        <v>-6964.3102799999997</v>
      </c>
      <c r="E76" s="374">
        <v>-7483.5935499999996</v>
      </c>
      <c r="F76" s="217">
        <f t="shared" si="4"/>
        <v>-7223.9519149999996</v>
      </c>
      <c r="G76" s="222">
        <f t="shared" si="5"/>
        <v>3.4962366286085271E-4</v>
      </c>
      <c r="H76" s="217">
        <f t="shared" si="3"/>
        <v>-7482.7331618024737</v>
      </c>
      <c r="I76" s="2"/>
      <c r="K76" s="2"/>
      <c r="L76" s="2"/>
      <c r="M76" s="203"/>
    </row>
    <row r="77" spans="1:13" ht="15.5" x14ac:dyDescent="0.35">
      <c r="A77" s="221">
        <v>217</v>
      </c>
      <c r="B77" s="221" t="s">
        <v>529</v>
      </c>
      <c r="C77" s="221">
        <v>16</v>
      </c>
      <c r="D77" s="374">
        <v>-20815.597100000003</v>
      </c>
      <c r="E77" s="374">
        <v>-22132.27751</v>
      </c>
      <c r="F77" s="217">
        <f t="shared" si="4"/>
        <v>-21473.937304999999</v>
      </c>
      <c r="G77" s="222">
        <f t="shared" si="5"/>
        <v>1.0392921637572125E-3</v>
      </c>
      <c r="H77" s="217">
        <f t="shared" si="3"/>
        <v>-22243.191078409989</v>
      </c>
      <c r="I77" s="2"/>
      <c r="K77" s="2"/>
      <c r="L77" s="2"/>
      <c r="M77" s="203"/>
    </row>
    <row r="78" spans="1:13" ht="15.5" x14ac:dyDescent="0.35">
      <c r="A78" s="221">
        <v>218</v>
      </c>
      <c r="B78" s="221" t="s">
        <v>530</v>
      </c>
      <c r="C78" s="221">
        <v>14</v>
      </c>
      <c r="D78" s="374">
        <v>-5975.7897899999989</v>
      </c>
      <c r="E78" s="374">
        <v>-6603.1748799999996</v>
      </c>
      <c r="F78" s="217">
        <f t="shared" si="4"/>
        <v>-6289.4823349999988</v>
      </c>
      <c r="G78" s="222">
        <f t="shared" si="5"/>
        <v>3.0439735443080239E-4</v>
      </c>
      <c r="H78" s="217">
        <f t="shared" si="3"/>
        <v>-6514.7883862506797</v>
      </c>
      <c r="I78" s="2"/>
      <c r="K78" s="2"/>
      <c r="L78" s="2"/>
      <c r="M78" s="203"/>
    </row>
    <row r="79" spans="1:13" ht="15.5" x14ac:dyDescent="0.35">
      <c r="A79" s="221">
        <v>224</v>
      </c>
      <c r="B79" s="221" t="s">
        <v>531</v>
      </c>
      <c r="C79" s="221">
        <v>33</v>
      </c>
      <c r="D79" s="374">
        <v>-32576.100220000008</v>
      </c>
      <c r="E79" s="374">
        <v>-33719.877899999999</v>
      </c>
      <c r="F79" s="217">
        <f t="shared" si="4"/>
        <v>-33147.989060000007</v>
      </c>
      <c r="G79" s="222">
        <f t="shared" si="5"/>
        <v>1.6042910429074578E-3</v>
      </c>
      <c r="H79" s="217">
        <f t="shared" si="3"/>
        <v>-34335.438539021292</v>
      </c>
      <c r="I79" s="2"/>
      <c r="K79" s="2"/>
      <c r="L79" s="2"/>
      <c r="M79" s="203"/>
    </row>
    <row r="80" spans="1:13" ht="15.5" x14ac:dyDescent="0.35">
      <c r="A80" s="221">
        <v>226</v>
      </c>
      <c r="B80" s="221" t="s">
        <v>532</v>
      </c>
      <c r="C80" s="221">
        <v>13</v>
      </c>
      <c r="D80" s="374">
        <v>-17670.504649999999</v>
      </c>
      <c r="E80" s="374">
        <v>-19480.416249999998</v>
      </c>
      <c r="F80" s="217">
        <f t="shared" si="4"/>
        <v>-18575.460449999999</v>
      </c>
      <c r="G80" s="222">
        <f t="shared" si="5"/>
        <v>8.9901214712832204E-4</v>
      </c>
      <c r="H80" s="217">
        <f t="shared" si="3"/>
        <v>-19240.883043026915</v>
      </c>
      <c r="I80" s="2"/>
      <c r="K80" s="2"/>
      <c r="L80" s="2"/>
      <c r="M80" s="203"/>
    </row>
    <row r="81" spans="1:13" ht="15.5" x14ac:dyDescent="0.35">
      <c r="A81" s="221">
        <v>230</v>
      </c>
      <c r="B81" s="221" t="s">
        <v>533</v>
      </c>
      <c r="C81" s="221">
        <v>4</v>
      </c>
      <c r="D81" s="374">
        <v>-9674.2651400000013</v>
      </c>
      <c r="E81" s="374">
        <v>-10403.715609999999</v>
      </c>
      <c r="F81" s="217">
        <f t="shared" si="4"/>
        <v>-10038.990375000001</v>
      </c>
      <c r="G81" s="222">
        <f t="shared" si="5"/>
        <v>4.8586544146900598E-4</v>
      </c>
      <c r="H81" s="217">
        <f t="shared" si="3"/>
        <v>-10398.613816081632</v>
      </c>
      <c r="I81" s="2"/>
      <c r="K81" s="2"/>
      <c r="L81" s="2"/>
      <c r="M81" s="203"/>
    </row>
    <row r="82" spans="1:13" ht="15.5" x14ac:dyDescent="0.35">
      <c r="A82" s="221">
        <v>231</v>
      </c>
      <c r="B82" s="221" t="s">
        <v>534</v>
      </c>
      <c r="C82" s="221">
        <v>15</v>
      </c>
      <c r="D82" s="374">
        <v>-7013.6736799999999</v>
      </c>
      <c r="E82" s="374">
        <v>-6683.4090199999991</v>
      </c>
      <c r="F82" s="217">
        <f t="shared" si="4"/>
        <v>-6848.5413499999995</v>
      </c>
      <c r="G82" s="222">
        <f t="shared" si="5"/>
        <v>3.3145460271810369E-4</v>
      </c>
      <c r="H82" s="217">
        <f t="shared" si="3"/>
        <v>-7093.8743879527174</v>
      </c>
      <c r="I82" s="2"/>
      <c r="K82" s="2"/>
      <c r="L82" s="2"/>
      <c r="M82" s="203"/>
    </row>
    <row r="83" spans="1:13" ht="15.5" x14ac:dyDescent="0.35">
      <c r="A83" s="221">
        <v>232</v>
      </c>
      <c r="B83" s="221" t="s">
        <v>535</v>
      </c>
      <c r="C83" s="221">
        <v>14</v>
      </c>
      <c r="D83" s="374">
        <v>-55388.330839999995</v>
      </c>
      <c r="E83" s="374">
        <v>-58127.714629999995</v>
      </c>
      <c r="F83" s="217">
        <f t="shared" si="4"/>
        <v>-56758.022734999991</v>
      </c>
      <c r="G83" s="222">
        <f t="shared" si="5"/>
        <v>2.7469656552040122E-3</v>
      </c>
      <c r="H83" s="217">
        <f t="shared" si="3"/>
        <v>-58791.246663153244</v>
      </c>
      <c r="I83" s="2"/>
      <c r="K83" s="2"/>
      <c r="L83" s="2"/>
      <c r="M83" s="203"/>
    </row>
    <row r="84" spans="1:13" ht="15.5" x14ac:dyDescent="0.35">
      <c r="A84" s="221">
        <v>233</v>
      </c>
      <c r="B84" s="221" t="s">
        <v>536</v>
      </c>
      <c r="C84" s="221">
        <v>14</v>
      </c>
      <c r="D84" s="374">
        <v>-64656.660729999989</v>
      </c>
      <c r="E84" s="374">
        <v>-68941.639370000004</v>
      </c>
      <c r="F84" s="217">
        <f t="shared" si="4"/>
        <v>-66799.150049999997</v>
      </c>
      <c r="G84" s="222">
        <f t="shared" si="5"/>
        <v>3.2329345199514268E-3</v>
      </c>
      <c r="H84" s="217">
        <f t="shared" si="3"/>
        <v>-69192.073970131678</v>
      </c>
      <c r="I84" s="2"/>
      <c r="K84" s="2"/>
      <c r="L84" s="2"/>
      <c r="M84" s="203"/>
    </row>
    <row r="85" spans="1:13" ht="15.5" x14ac:dyDescent="0.35">
      <c r="A85" s="221">
        <v>235</v>
      </c>
      <c r="B85" s="221" t="s">
        <v>537</v>
      </c>
      <c r="C85" s="221">
        <v>33</v>
      </c>
      <c r="D85" s="374">
        <v>-36630.861420000001</v>
      </c>
      <c r="E85" s="374">
        <v>-37298.163439999997</v>
      </c>
      <c r="F85" s="217">
        <f t="shared" si="4"/>
        <v>-36964.512430000002</v>
      </c>
      <c r="G85" s="222">
        <f t="shared" si="5"/>
        <v>1.7890025271080617E-3</v>
      </c>
      <c r="H85" s="217">
        <f t="shared" si="3"/>
        <v>-38288.679966915421</v>
      </c>
      <c r="I85" s="2"/>
      <c r="K85" s="2"/>
      <c r="L85" s="2"/>
      <c r="M85" s="203"/>
    </row>
    <row r="86" spans="1:13" ht="15.5" x14ac:dyDescent="0.35">
      <c r="A86" s="221">
        <v>236</v>
      </c>
      <c r="B86" s="221" t="s">
        <v>538</v>
      </c>
      <c r="C86" s="221">
        <v>16</v>
      </c>
      <c r="D86" s="374">
        <v>-15315.12803</v>
      </c>
      <c r="E86" s="374">
        <v>-15631.266710000002</v>
      </c>
      <c r="F86" s="217">
        <f t="shared" si="4"/>
        <v>-15473.197370000002</v>
      </c>
      <c r="G86" s="222">
        <f t="shared" si="5"/>
        <v>7.4886931755944748E-4</v>
      </c>
      <c r="H86" s="217">
        <f t="shared" si="3"/>
        <v>-16027.488615919703</v>
      </c>
      <c r="I86" s="2"/>
      <c r="K86" s="2"/>
      <c r="L86" s="2"/>
      <c r="M86" s="203"/>
    </row>
    <row r="87" spans="1:13" ht="15.5" x14ac:dyDescent="0.35">
      <c r="A87" s="221">
        <v>239</v>
      </c>
      <c r="B87" s="221" t="s">
        <v>539</v>
      </c>
      <c r="C87" s="221">
        <v>11</v>
      </c>
      <c r="D87" s="374">
        <v>-10929.001429999997</v>
      </c>
      <c r="E87" s="374">
        <v>-10653.551230000001</v>
      </c>
      <c r="F87" s="217">
        <f t="shared" si="4"/>
        <v>-10791.276329999999</v>
      </c>
      <c r="G87" s="222">
        <f t="shared" si="5"/>
        <v>5.2227445611924728E-4</v>
      </c>
      <c r="H87" s="217">
        <f t="shared" si="3"/>
        <v>-11177.84866272398</v>
      </c>
      <c r="I87" s="2"/>
      <c r="K87" s="2"/>
      <c r="L87" s="2"/>
      <c r="M87" s="203"/>
    </row>
    <row r="88" spans="1:13" ht="15.5" x14ac:dyDescent="0.35">
      <c r="A88" s="221">
        <v>240</v>
      </c>
      <c r="B88" s="221" t="s">
        <v>540</v>
      </c>
      <c r="C88" s="221">
        <v>19</v>
      </c>
      <c r="D88" s="374">
        <v>-97087.864010000019</v>
      </c>
      <c r="E88" s="374">
        <v>-100036.55647</v>
      </c>
      <c r="F88" s="217">
        <f t="shared" si="4"/>
        <v>-98562.210240000015</v>
      </c>
      <c r="G88" s="222">
        <f t="shared" si="5"/>
        <v>4.7701979981645895E-3</v>
      </c>
      <c r="H88" s="217">
        <f t="shared" si="3"/>
        <v>-102092.97178902879</v>
      </c>
      <c r="I88" s="2"/>
      <c r="K88" s="2"/>
      <c r="L88" s="2"/>
      <c r="M88" s="203"/>
    </row>
    <row r="89" spans="1:13" ht="15.5" x14ac:dyDescent="0.35">
      <c r="A89" s="221">
        <v>241</v>
      </c>
      <c r="B89" s="221" t="s">
        <v>541</v>
      </c>
      <c r="C89" s="221">
        <v>19</v>
      </c>
      <c r="D89" s="374">
        <v>-31729.960259999996</v>
      </c>
      <c r="E89" s="374">
        <v>-33852.667009999997</v>
      </c>
      <c r="F89" s="217">
        <f t="shared" si="4"/>
        <v>-32791.313634999999</v>
      </c>
      <c r="G89" s="222">
        <f t="shared" si="5"/>
        <v>1.5870287230570143E-3</v>
      </c>
      <c r="H89" s="217">
        <f t="shared" si="3"/>
        <v>-33965.986047912411</v>
      </c>
      <c r="I89" s="2"/>
      <c r="K89" s="2"/>
      <c r="L89" s="2"/>
      <c r="M89" s="203"/>
    </row>
    <row r="90" spans="1:13" ht="15.5" x14ac:dyDescent="0.35">
      <c r="A90" s="221">
        <v>244</v>
      </c>
      <c r="B90" s="221" t="s">
        <v>542</v>
      </c>
      <c r="C90" s="221">
        <v>17</v>
      </c>
      <c r="D90" s="374">
        <v>-55060.020028000006</v>
      </c>
      <c r="E90" s="374">
        <v>-58302.057669920003</v>
      </c>
      <c r="F90" s="217">
        <f t="shared" si="4"/>
        <v>-56681.038848960001</v>
      </c>
      <c r="G90" s="222">
        <f t="shared" si="5"/>
        <v>2.7432398014697597E-3</v>
      </c>
      <c r="H90" s="217">
        <f t="shared" si="3"/>
        <v>-58711.505008754946</v>
      </c>
      <c r="I90" s="2"/>
      <c r="K90" s="2"/>
      <c r="L90" s="2"/>
      <c r="M90" s="203"/>
    </row>
    <row r="91" spans="1:13" ht="15.5" x14ac:dyDescent="0.35">
      <c r="A91" s="221">
        <v>245</v>
      </c>
      <c r="B91" s="221" t="s">
        <v>543</v>
      </c>
      <c r="C91" s="221">
        <v>32</v>
      </c>
      <c r="D91" s="374">
        <v>-121190.34400999999</v>
      </c>
      <c r="E91" s="374">
        <v>-132562.06821</v>
      </c>
      <c r="F91" s="217">
        <f t="shared" si="4"/>
        <v>-126876.20611</v>
      </c>
      <c r="G91" s="222">
        <f t="shared" si="5"/>
        <v>6.1405342161758711E-3</v>
      </c>
      <c r="H91" s="217">
        <f t="shared" si="3"/>
        <v>-131421.25059438229</v>
      </c>
      <c r="I91" s="2"/>
      <c r="K91" s="2"/>
      <c r="L91" s="2"/>
      <c r="M91" s="203"/>
    </row>
    <row r="92" spans="1:13" ht="15.5" x14ac:dyDescent="0.35">
      <c r="A92" s="221">
        <v>249</v>
      </c>
      <c r="B92" s="221" t="s">
        <v>544</v>
      </c>
      <c r="C92" s="221">
        <v>13</v>
      </c>
      <c r="D92" s="374">
        <v>-41768.287379999994</v>
      </c>
      <c r="E92" s="374">
        <v>-41379.199479999996</v>
      </c>
      <c r="F92" s="217">
        <f t="shared" si="4"/>
        <v>-41573.743429999995</v>
      </c>
      <c r="G92" s="222">
        <f t="shared" si="5"/>
        <v>2.0120793476840178E-3</v>
      </c>
      <c r="H92" s="217">
        <f t="shared" si="3"/>
        <v>-43063.025928783296</v>
      </c>
      <c r="I92" s="2"/>
      <c r="K92" s="2"/>
      <c r="L92" s="2"/>
      <c r="M92" s="203"/>
    </row>
    <row r="93" spans="1:13" ht="15.5" x14ac:dyDescent="0.35">
      <c r="A93" s="221">
        <v>250</v>
      </c>
      <c r="B93" s="221" t="s">
        <v>545</v>
      </c>
      <c r="C93" s="221">
        <v>6</v>
      </c>
      <c r="D93" s="374">
        <v>-8680.7230600000003</v>
      </c>
      <c r="E93" s="374">
        <v>-9088.4381999999987</v>
      </c>
      <c r="F93" s="217">
        <f t="shared" si="4"/>
        <v>-8884.5806300000004</v>
      </c>
      <c r="G93" s="222">
        <f t="shared" si="5"/>
        <v>4.2999450430909779E-4</v>
      </c>
      <c r="H93" s="217">
        <f t="shared" si="3"/>
        <v>-9202.8500315410693</v>
      </c>
      <c r="I93" s="2"/>
      <c r="K93" s="2"/>
      <c r="L93" s="2"/>
      <c r="M93" s="203"/>
    </row>
    <row r="94" spans="1:13" ht="15.5" x14ac:dyDescent="0.35">
      <c r="A94" s="221">
        <v>256</v>
      </c>
      <c r="B94" s="221" t="s">
        <v>546</v>
      </c>
      <c r="C94" s="221">
        <v>13</v>
      </c>
      <c r="D94" s="374">
        <v>-7980.7710099999995</v>
      </c>
      <c r="E94" s="374">
        <v>-8269.8383400000002</v>
      </c>
      <c r="F94" s="217">
        <f t="shared" si="4"/>
        <v>-8125.3046749999994</v>
      </c>
      <c r="G94" s="222">
        <f t="shared" si="5"/>
        <v>3.9324718876314812E-4</v>
      </c>
      <c r="H94" s="217">
        <f t="shared" si="3"/>
        <v>-8416.3747844342015</v>
      </c>
      <c r="I94" s="2"/>
      <c r="K94" s="2"/>
      <c r="L94" s="2"/>
      <c r="M94" s="203"/>
    </row>
    <row r="95" spans="1:13" ht="15.5" x14ac:dyDescent="0.35">
      <c r="A95" s="221">
        <v>257</v>
      </c>
      <c r="B95" s="221" t="s">
        <v>547</v>
      </c>
      <c r="C95" s="221">
        <v>33</v>
      </c>
      <c r="D95" s="374">
        <v>-114788.72748999999</v>
      </c>
      <c r="E95" s="374">
        <v>-128196.87037</v>
      </c>
      <c r="F95" s="217">
        <f t="shared" si="4"/>
        <v>-121492.79892999999</v>
      </c>
      <c r="G95" s="222">
        <f t="shared" si="5"/>
        <v>5.87998894136101E-3</v>
      </c>
      <c r="H95" s="217">
        <f t="shared" si="3"/>
        <v>-125844.99539456183</v>
      </c>
      <c r="I95" s="2"/>
      <c r="K95" s="2"/>
      <c r="L95" s="2"/>
      <c r="M95" s="203"/>
    </row>
    <row r="96" spans="1:13" ht="15.5" x14ac:dyDescent="0.35">
      <c r="A96" s="221">
        <v>260</v>
      </c>
      <c r="B96" s="221" t="s">
        <v>548</v>
      </c>
      <c r="C96" s="221">
        <v>12</v>
      </c>
      <c r="D96" s="374">
        <v>-46228.352741611903</v>
      </c>
      <c r="E96" s="374">
        <v>-48676.623551009936</v>
      </c>
      <c r="F96" s="217">
        <f t="shared" si="4"/>
        <v>-47452.48814631092</v>
      </c>
      <c r="G96" s="222">
        <f t="shared" si="5"/>
        <v>2.2965978889097328E-3</v>
      </c>
      <c r="H96" s="217">
        <f t="shared" si="3"/>
        <v>-49152.362978102625</v>
      </c>
      <c r="I96" s="2"/>
      <c r="K96" s="2"/>
      <c r="L96" s="2"/>
      <c r="M96" s="203"/>
    </row>
    <row r="97" spans="1:13" ht="15.5" x14ac:dyDescent="0.35">
      <c r="A97" s="221">
        <v>261</v>
      </c>
      <c r="B97" s="221" t="s">
        <v>549</v>
      </c>
      <c r="C97" s="221">
        <v>19</v>
      </c>
      <c r="D97" s="374">
        <v>-28001.759470000005</v>
      </c>
      <c r="E97" s="374">
        <v>-28065.681089999998</v>
      </c>
      <c r="F97" s="217">
        <f t="shared" si="4"/>
        <v>-28033.720280000001</v>
      </c>
      <c r="G97" s="222">
        <f t="shared" si="5"/>
        <v>1.3567714850867983E-3</v>
      </c>
      <c r="H97" s="217">
        <f t="shared" si="3"/>
        <v>-29037.962995335158</v>
      </c>
      <c r="I97" s="2"/>
      <c r="K97" s="2"/>
      <c r="L97" s="2"/>
      <c r="M97" s="203"/>
    </row>
    <row r="98" spans="1:13" ht="15.5" x14ac:dyDescent="0.35">
      <c r="A98" s="221">
        <v>263</v>
      </c>
      <c r="B98" s="221" t="s">
        <v>550</v>
      </c>
      <c r="C98" s="221">
        <v>11</v>
      </c>
      <c r="D98" s="374">
        <v>-35384.729450000006</v>
      </c>
      <c r="E98" s="374">
        <v>-36847.611100000002</v>
      </c>
      <c r="F98" s="217">
        <f t="shared" si="4"/>
        <v>-36116.170275000004</v>
      </c>
      <c r="G98" s="222">
        <f t="shared" si="5"/>
        <v>1.7479445999401774E-3</v>
      </c>
      <c r="H98" s="217">
        <f t="shared" si="3"/>
        <v>-37409.947930702321</v>
      </c>
      <c r="I98" s="2"/>
      <c r="K98" s="2"/>
      <c r="L98" s="2"/>
      <c r="M98" s="203"/>
    </row>
    <row r="99" spans="1:13" ht="15.5" x14ac:dyDescent="0.35">
      <c r="A99" s="221">
        <v>265</v>
      </c>
      <c r="B99" s="221" t="s">
        <v>551</v>
      </c>
      <c r="C99" s="221">
        <v>13</v>
      </c>
      <c r="D99" s="374">
        <v>-5456.7367599999998</v>
      </c>
      <c r="E99" s="374">
        <v>-5371.10329</v>
      </c>
      <c r="F99" s="217">
        <f t="shared" si="4"/>
        <v>-5413.9200249999994</v>
      </c>
      <c r="G99" s="222">
        <f t="shared" si="5"/>
        <v>2.6202203057939643E-4</v>
      </c>
      <c r="H99" s="217">
        <f t="shared" si="3"/>
        <v>-5607.8610964029349</v>
      </c>
      <c r="I99" s="2"/>
      <c r="K99" s="2"/>
      <c r="L99" s="2"/>
      <c r="M99" s="203"/>
    </row>
    <row r="100" spans="1:13" ht="15.5" x14ac:dyDescent="0.35">
      <c r="A100" s="221">
        <v>271</v>
      </c>
      <c r="B100" s="221" t="s">
        <v>552</v>
      </c>
      <c r="C100" s="221">
        <v>4</v>
      </c>
      <c r="D100" s="374">
        <v>-29920.069139999996</v>
      </c>
      <c r="E100" s="374">
        <v>-30921.190489999997</v>
      </c>
      <c r="F100" s="217">
        <f t="shared" si="4"/>
        <v>-30420.629814999997</v>
      </c>
      <c r="G100" s="222">
        <f t="shared" si="5"/>
        <v>1.4722927488442956E-3</v>
      </c>
      <c r="H100" s="217">
        <f t="shared" si="3"/>
        <v>-31510.378003342168</v>
      </c>
      <c r="I100" s="2"/>
      <c r="K100" s="2"/>
      <c r="L100" s="2"/>
      <c r="M100" s="203"/>
    </row>
    <row r="101" spans="1:13" ht="15.5" x14ac:dyDescent="0.35">
      <c r="A101" s="221">
        <v>272</v>
      </c>
      <c r="B101" s="221" t="s">
        <v>553</v>
      </c>
      <c r="C101" s="221">
        <v>16</v>
      </c>
      <c r="D101" s="374">
        <v>-180161.93127999999</v>
      </c>
      <c r="E101" s="374">
        <v>-193555.50388999999</v>
      </c>
      <c r="F101" s="217">
        <f t="shared" si="4"/>
        <v>-186858.71758499998</v>
      </c>
      <c r="G101" s="222">
        <f t="shared" si="5"/>
        <v>9.0435581587823086E-3</v>
      </c>
      <c r="H101" s="217">
        <f t="shared" si="3"/>
        <v>-193552.49579414769</v>
      </c>
      <c r="I101" s="2"/>
      <c r="K101" s="2"/>
      <c r="L101" s="2"/>
      <c r="M101" s="203"/>
    </row>
    <row r="102" spans="1:13" ht="15.5" x14ac:dyDescent="0.35">
      <c r="A102" s="221">
        <v>273</v>
      </c>
      <c r="B102" s="221" t="s">
        <v>554</v>
      </c>
      <c r="C102" s="221">
        <v>19</v>
      </c>
      <c r="D102" s="374">
        <v>-19522.007749999997</v>
      </c>
      <c r="E102" s="374">
        <v>-19550.26928</v>
      </c>
      <c r="F102" s="217">
        <f t="shared" si="4"/>
        <v>-19536.138514999999</v>
      </c>
      <c r="G102" s="222">
        <f t="shared" si="5"/>
        <v>9.4550688959995385E-4</v>
      </c>
      <c r="H102" s="217">
        <f t="shared" si="3"/>
        <v>-20235.975161492617</v>
      </c>
      <c r="I102" s="2"/>
      <c r="K102" s="2"/>
      <c r="L102" s="2"/>
      <c r="M102" s="203"/>
    </row>
    <row r="103" spans="1:13" ht="15.5" x14ac:dyDescent="0.35">
      <c r="A103" s="221">
        <v>275</v>
      </c>
      <c r="B103" s="221" t="s">
        <v>555</v>
      </c>
      <c r="C103" s="221">
        <v>13</v>
      </c>
      <c r="D103" s="374">
        <v>-11563.616539999999</v>
      </c>
      <c r="E103" s="374">
        <v>-12184.97083</v>
      </c>
      <c r="F103" s="217">
        <f t="shared" si="4"/>
        <v>-11874.293685000001</v>
      </c>
      <c r="G103" s="222">
        <f t="shared" si="5"/>
        <v>5.7469015587089398E-4</v>
      </c>
      <c r="H103" s="217">
        <f t="shared" si="3"/>
        <v>-12299.662591224655</v>
      </c>
      <c r="I103" s="2"/>
      <c r="K103" s="2"/>
      <c r="L103" s="2"/>
      <c r="M103" s="203"/>
    </row>
    <row r="104" spans="1:13" ht="15.5" x14ac:dyDescent="0.35">
      <c r="A104" s="221">
        <v>276</v>
      </c>
      <c r="B104" s="221" t="s">
        <v>556</v>
      </c>
      <c r="C104" s="221">
        <v>12</v>
      </c>
      <c r="D104" s="374">
        <v>-40816.058938644448</v>
      </c>
      <c r="E104" s="374">
        <v>-43526.624349918988</v>
      </c>
      <c r="F104" s="217">
        <f t="shared" si="4"/>
        <v>-42171.341644281718</v>
      </c>
      <c r="G104" s="222">
        <f t="shared" si="5"/>
        <v>2.0410018099393996E-3</v>
      </c>
      <c r="H104" s="217">
        <f t="shared" si="3"/>
        <v>-43682.031706791684</v>
      </c>
      <c r="I104" s="2"/>
      <c r="K104" s="2"/>
      <c r="L104" s="2"/>
      <c r="M104" s="203"/>
    </row>
    <row r="105" spans="1:13" ht="15.5" x14ac:dyDescent="0.35">
      <c r="A105" s="221">
        <v>280</v>
      </c>
      <c r="B105" s="221" t="s">
        <v>557</v>
      </c>
      <c r="C105" s="221">
        <v>15</v>
      </c>
      <c r="D105" s="374">
        <v>-7892.9007199999996</v>
      </c>
      <c r="E105" s="374">
        <v>-8178.60718</v>
      </c>
      <c r="F105" s="217">
        <f t="shared" si="4"/>
        <v>-8035.7539500000003</v>
      </c>
      <c r="G105" s="222">
        <f t="shared" si="5"/>
        <v>3.8891312717819577E-4</v>
      </c>
      <c r="H105" s="217">
        <f t="shared" si="3"/>
        <v>-8323.6161133487039</v>
      </c>
      <c r="I105" s="2"/>
      <c r="K105" s="2"/>
      <c r="L105" s="2"/>
      <c r="M105" s="203"/>
    </row>
    <row r="106" spans="1:13" ht="15.5" x14ac:dyDescent="0.35">
      <c r="A106" s="221">
        <v>284</v>
      </c>
      <c r="B106" s="221" t="s">
        <v>558</v>
      </c>
      <c r="C106" s="221">
        <v>2</v>
      </c>
      <c r="D106" s="374">
        <v>-8787.3777738399986</v>
      </c>
      <c r="E106" s="374">
        <v>-10802.363836780001</v>
      </c>
      <c r="F106" s="217">
        <f t="shared" si="4"/>
        <v>-9794.8708053099999</v>
      </c>
      <c r="G106" s="222">
        <f t="shared" si="5"/>
        <v>4.7405058180004689E-4</v>
      </c>
      <c r="H106" s="217">
        <f t="shared" si="3"/>
        <v>-10145.749231563655</v>
      </c>
      <c r="I106" s="2"/>
      <c r="K106" s="2"/>
      <c r="L106" s="2"/>
      <c r="M106" s="203"/>
    </row>
    <row r="107" spans="1:13" ht="15.5" x14ac:dyDescent="0.35">
      <c r="A107" s="221">
        <v>285</v>
      </c>
      <c r="B107" s="221" t="s">
        <v>559</v>
      </c>
      <c r="C107" s="221">
        <v>8</v>
      </c>
      <c r="D107" s="374">
        <v>-227050.57018000004</v>
      </c>
      <c r="E107" s="374">
        <v>-249645.55804</v>
      </c>
      <c r="F107" s="217">
        <f t="shared" si="4"/>
        <v>-238348.06411000004</v>
      </c>
      <c r="G107" s="222">
        <f t="shared" si="5"/>
        <v>1.1535531270203863E-2</v>
      </c>
      <c r="H107" s="217">
        <f t="shared" si="3"/>
        <v>-246886.32819717759</v>
      </c>
      <c r="I107" s="2"/>
      <c r="K107" s="2"/>
      <c r="L107" s="2"/>
      <c r="M107" s="203"/>
    </row>
    <row r="108" spans="1:13" ht="15.5" x14ac:dyDescent="0.35">
      <c r="A108" s="221">
        <v>286</v>
      </c>
      <c r="B108" s="221" t="s">
        <v>560</v>
      </c>
      <c r="C108" s="221">
        <v>8</v>
      </c>
      <c r="D108" s="374">
        <v>-341043.61813999998</v>
      </c>
      <c r="E108" s="374">
        <v>-371723.80450999999</v>
      </c>
      <c r="F108" s="217">
        <f t="shared" si="4"/>
        <v>-356383.71132499998</v>
      </c>
      <c r="G108" s="222">
        <f t="shared" si="5"/>
        <v>1.724820153892058E-2</v>
      </c>
      <c r="H108" s="217">
        <f t="shared" si="3"/>
        <v>-369150.32747111213</v>
      </c>
      <c r="I108" s="2"/>
      <c r="K108" s="2"/>
      <c r="L108" s="2"/>
      <c r="M108" s="203"/>
    </row>
    <row r="109" spans="1:13" ht="15.5" x14ac:dyDescent="0.35">
      <c r="A109" s="221">
        <v>287</v>
      </c>
      <c r="B109" s="221" t="s">
        <v>561</v>
      </c>
      <c r="C109" s="221">
        <v>15</v>
      </c>
      <c r="D109" s="374">
        <v>-27541.534759999999</v>
      </c>
      <c r="E109" s="374">
        <v>-29672.550449999999</v>
      </c>
      <c r="F109" s="217">
        <f t="shared" si="4"/>
        <v>-28607.042604999999</v>
      </c>
      <c r="G109" s="222">
        <f t="shared" si="5"/>
        <v>1.3845190467573275E-3</v>
      </c>
      <c r="H109" s="217">
        <f t="shared" si="3"/>
        <v>-29631.82325688691</v>
      </c>
      <c r="I109" s="2"/>
      <c r="K109" s="2"/>
      <c r="L109" s="2"/>
      <c r="M109" s="203"/>
    </row>
    <row r="110" spans="1:13" ht="15.5" x14ac:dyDescent="0.35">
      <c r="A110" s="221">
        <v>288</v>
      </c>
      <c r="B110" s="221" t="s">
        <v>562</v>
      </c>
      <c r="C110" s="221">
        <v>15</v>
      </c>
      <c r="D110" s="374">
        <v>-24386.480390000001</v>
      </c>
      <c r="E110" s="374">
        <v>-24391.803989999997</v>
      </c>
      <c r="F110" s="217">
        <f t="shared" si="4"/>
        <v>-24389.142189999999</v>
      </c>
      <c r="G110" s="222">
        <f t="shared" si="5"/>
        <v>1.1803817808914581E-3</v>
      </c>
      <c r="H110" s="217">
        <f t="shared" si="3"/>
        <v>-25262.826386494409</v>
      </c>
      <c r="I110" s="2"/>
      <c r="K110" s="2"/>
      <c r="L110" s="2"/>
      <c r="M110" s="203"/>
    </row>
    <row r="111" spans="1:13" ht="15.5" x14ac:dyDescent="0.35">
      <c r="A111" s="221">
        <v>290</v>
      </c>
      <c r="B111" s="221" t="s">
        <v>563</v>
      </c>
      <c r="C111" s="221">
        <v>18</v>
      </c>
      <c r="D111" s="374">
        <v>-40768.732384533272</v>
      </c>
      <c r="E111" s="374">
        <v>-41231.676379529163</v>
      </c>
      <c r="F111" s="217">
        <f t="shared" si="4"/>
        <v>-41000.204382031217</v>
      </c>
      <c r="G111" s="222">
        <f t="shared" si="5"/>
        <v>1.9843212970901041E-3</v>
      </c>
      <c r="H111" s="217">
        <f t="shared" si="3"/>
        <v>-42468.941180667331</v>
      </c>
      <c r="I111" s="2"/>
      <c r="K111" s="2"/>
      <c r="L111" s="2"/>
      <c r="M111" s="203"/>
    </row>
    <row r="112" spans="1:13" ht="15.5" x14ac:dyDescent="0.35">
      <c r="A112" s="221">
        <v>291</v>
      </c>
      <c r="B112" s="221" t="s">
        <v>564</v>
      </c>
      <c r="C112" s="221">
        <v>6</v>
      </c>
      <c r="D112" s="374">
        <v>-10033.785790000002</v>
      </c>
      <c r="E112" s="374">
        <v>-11375.509689999999</v>
      </c>
      <c r="F112" s="217">
        <f t="shared" si="4"/>
        <v>-10704.64774</v>
      </c>
      <c r="G112" s="222">
        <f t="shared" si="5"/>
        <v>5.1808181955402034E-4</v>
      </c>
      <c r="H112" s="217">
        <f t="shared" si="3"/>
        <v>-11088.116805316791</v>
      </c>
      <c r="I112" s="2"/>
      <c r="K112" s="2"/>
      <c r="L112" s="2"/>
      <c r="M112" s="203"/>
    </row>
    <row r="113" spans="1:13" ht="15.5" x14ac:dyDescent="0.35">
      <c r="A113" s="221">
        <v>297</v>
      </c>
      <c r="B113" s="221" t="s">
        <v>565</v>
      </c>
      <c r="C113" s="221">
        <v>11</v>
      </c>
      <c r="D113" s="374">
        <v>-456509.87026999996</v>
      </c>
      <c r="E113" s="374">
        <v>-494009.19029</v>
      </c>
      <c r="F113" s="217">
        <f t="shared" si="4"/>
        <v>-475259.53027999995</v>
      </c>
      <c r="G113" s="222">
        <f t="shared" si="5"/>
        <v>2.3001534304374165E-2</v>
      </c>
      <c r="H113" s="217">
        <f t="shared" si="3"/>
        <v>-492284.59568017803</v>
      </c>
      <c r="I113" s="2"/>
      <c r="K113" s="2"/>
      <c r="L113" s="2"/>
      <c r="M113" s="203"/>
    </row>
    <row r="114" spans="1:13" ht="15.5" x14ac:dyDescent="0.35">
      <c r="A114" s="221">
        <v>300</v>
      </c>
      <c r="B114" s="221" t="s">
        <v>566</v>
      </c>
      <c r="C114" s="221">
        <v>14</v>
      </c>
      <c r="D114" s="374">
        <v>-15284.192660000001</v>
      </c>
      <c r="E114" s="374">
        <v>-15491.211630000002</v>
      </c>
      <c r="F114" s="217">
        <f t="shared" si="4"/>
        <v>-15387.702145000001</v>
      </c>
      <c r="G114" s="222">
        <f t="shared" si="5"/>
        <v>7.4473153341119672E-4</v>
      </c>
      <c r="H114" s="217">
        <f t="shared" si="3"/>
        <v>-15938.930723673093</v>
      </c>
      <c r="I114" s="2"/>
      <c r="K114" s="2"/>
      <c r="L114" s="2"/>
      <c r="M114" s="203"/>
    </row>
    <row r="115" spans="1:13" ht="15.5" x14ac:dyDescent="0.35">
      <c r="A115" s="221">
        <v>301</v>
      </c>
      <c r="B115" s="221" t="s">
        <v>567</v>
      </c>
      <c r="C115" s="221">
        <v>14</v>
      </c>
      <c r="D115" s="374">
        <v>-93382.236940000003</v>
      </c>
      <c r="E115" s="374">
        <v>-94616.191989999992</v>
      </c>
      <c r="F115" s="217">
        <f t="shared" si="4"/>
        <v>-93999.214464999997</v>
      </c>
      <c r="G115" s="222">
        <f t="shared" si="5"/>
        <v>4.5493588625715748E-3</v>
      </c>
      <c r="H115" s="217">
        <f t="shared" si="3"/>
        <v>-97366.517321376479</v>
      </c>
      <c r="I115" s="2"/>
      <c r="K115" s="2"/>
      <c r="L115" s="2"/>
      <c r="M115" s="203"/>
    </row>
    <row r="116" spans="1:13" ht="15.5" x14ac:dyDescent="0.35">
      <c r="A116" s="221">
        <v>304</v>
      </c>
      <c r="B116" s="221" t="s">
        <v>568</v>
      </c>
      <c r="C116" s="221">
        <v>2</v>
      </c>
      <c r="D116" s="374">
        <v>-4705.6283325599998</v>
      </c>
      <c r="E116" s="374">
        <v>-5083.4406445199993</v>
      </c>
      <c r="F116" s="217">
        <f t="shared" si="4"/>
        <v>-4894.5344885399991</v>
      </c>
      <c r="G116" s="222">
        <f t="shared" si="5"/>
        <v>2.3688489292527704E-4</v>
      </c>
      <c r="H116" s="217">
        <f t="shared" si="3"/>
        <v>-5069.8697831772824</v>
      </c>
      <c r="I116" s="2"/>
      <c r="K116" s="2"/>
      <c r="L116" s="2"/>
      <c r="M116" s="203"/>
    </row>
    <row r="117" spans="1:13" ht="15.5" x14ac:dyDescent="0.35">
      <c r="A117" s="221">
        <v>305</v>
      </c>
      <c r="B117" s="221" t="s">
        <v>569</v>
      </c>
      <c r="C117" s="221">
        <v>17</v>
      </c>
      <c r="D117" s="374">
        <v>-63463.509483000031</v>
      </c>
      <c r="E117" s="374">
        <v>-68470.153769719982</v>
      </c>
      <c r="F117" s="217">
        <f t="shared" si="4"/>
        <v>-65966.831626360014</v>
      </c>
      <c r="G117" s="222">
        <f t="shared" si="5"/>
        <v>3.1926521067566012E-3</v>
      </c>
      <c r="H117" s="217">
        <f t="shared" si="3"/>
        <v>-68329.939678122057</v>
      </c>
      <c r="I117" s="2"/>
      <c r="K117" s="2"/>
      <c r="L117" s="2"/>
      <c r="M117" s="203"/>
    </row>
    <row r="118" spans="1:13" ht="15.5" x14ac:dyDescent="0.35">
      <c r="A118" s="221">
        <v>309</v>
      </c>
      <c r="B118" s="221" t="s">
        <v>570</v>
      </c>
      <c r="C118" s="221">
        <v>12</v>
      </c>
      <c r="D118" s="374">
        <v>-30667.06948824849</v>
      </c>
      <c r="E118" s="374">
        <v>-32524.315753668176</v>
      </c>
      <c r="F118" s="217">
        <f t="shared" si="4"/>
        <v>-31595.692620958333</v>
      </c>
      <c r="G118" s="222">
        <f t="shared" si="5"/>
        <v>1.5291632495265674E-3</v>
      </c>
      <c r="H118" s="217">
        <f t="shared" si="3"/>
        <v>-32727.534696631858</v>
      </c>
      <c r="I118" s="2"/>
      <c r="K118" s="2"/>
      <c r="L118" s="2"/>
      <c r="M118" s="203"/>
    </row>
    <row r="119" spans="1:13" ht="15.5" x14ac:dyDescent="0.35">
      <c r="A119" s="221">
        <v>312</v>
      </c>
      <c r="B119" s="221" t="s">
        <v>571</v>
      </c>
      <c r="C119" s="221">
        <v>13</v>
      </c>
      <c r="D119" s="374">
        <v>-6082.9230500000003</v>
      </c>
      <c r="E119" s="374">
        <v>-6402.2472300000009</v>
      </c>
      <c r="F119" s="217">
        <f t="shared" si="4"/>
        <v>-6242.585140000001</v>
      </c>
      <c r="G119" s="222">
        <f t="shared" si="5"/>
        <v>3.0212763153027297E-4</v>
      </c>
      <c r="H119" s="217">
        <f t="shared" si="3"/>
        <v>-6466.2112085021199</v>
      </c>
      <c r="I119" s="2"/>
      <c r="K119" s="2"/>
      <c r="L119" s="2"/>
      <c r="M119" s="203"/>
    </row>
    <row r="120" spans="1:13" ht="15.5" x14ac:dyDescent="0.35">
      <c r="A120" s="221">
        <v>316</v>
      </c>
      <c r="B120" s="221" t="s">
        <v>572</v>
      </c>
      <c r="C120" s="221">
        <v>7</v>
      </c>
      <c r="D120" s="374">
        <v>-15195.980301734748</v>
      </c>
      <c r="E120" s="374">
        <v>-16966.899530297997</v>
      </c>
      <c r="F120" s="217">
        <f t="shared" si="4"/>
        <v>-16081.439916016372</v>
      </c>
      <c r="G120" s="222">
        <f t="shared" si="5"/>
        <v>7.7830694247005771E-4</v>
      </c>
      <c r="H120" s="217">
        <f t="shared" si="3"/>
        <v>-16657.520034047695</v>
      </c>
      <c r="I120" s="2"/>
      <c r="K120" s="2"/>
      <c r="L120" s="2"/>
      <c r="M120" s="203"/>
    </row>
    <row r="121" spans="1:13" ht="15.5" x14ac:dyDescent="0.35">
      <c r="A121" s="221">
        <v>317</v>
      </c>
      <c r="B121" s="221" t="s">
        <v>573</v>
      </c>
      <c r="C121" s="221">
        <v>17</v>
      </c>
      <c r="D121" s="374">
        <v>-10998.137220000002</v>
      </c>
      <c r="E121" s="374">
        <v>-11350.281939999999</v>
      </c>
      <c r="F121" s="217">
        <f t="shared" si="4"/>
        <v>-11174.209580000001</v>
      </c>
      <c r="G121" s="222">
        <f t="shared" si="5"/>
        <v>5.4080759796065606E-4</v>
      </c>
      <c r="H121" s="217">
        <f t="shared" si="3"/>
        <v>-11574.499604237317</v>
      </c>
      <c r="I121" s="2"/>
      <c r="K121" s="2"/>
      <c r="L121" s="2"/>
      <c r="M121" s="203"/>
    </row>
    <row r="122" spans="1:13" ht="15.5" x14ac:dyDescent="0.35">
      <c r="A122" s="221">
        <v>320</v>
      </c>
      <c r="B122" s="221" t="s">
        <v>574</v>
      </c>
      <c r="C122" s="221">
        <v>19</v>
      </c>
      <c r="D122" s="374">
        <v>-35034.497049999998</v>
      </c>
      <c r="E122" s="374">
        <v>-39914.506200000003</v>
      </c>
      <c r="F122" s="217">
        <f t="shared" si="4"/>
        <v>-37474.501625000004</v>
      </c>
      <c r="G122" s="222">
        <f t="shared" si="5"/>
        <v>1.8136849021395348E-3</v>
      </c>
      <c r="H122" s="217">
        <f t="shared" si="3"/>
        <v>-38816.938336640109</v>
      </c>
      <c r="I122" s="2"/>
      <c r="K122" s="2"/>
      <c r="L122" s="2"/>
      <c r="M122" s="203"/>
    </row>
    <row r="123" spans="1:13" ht="15.5" x14ac:dyDescent="0.35">
      <c r="A123" s="221">
        <v>322</v>
      </c>
      <c r="B123" s="221" t="s">
        <v>575</v>
      </c>
      <c r="C123" s="221">
        <v>2</v>
      </c>
      <c r="D123" s="374">
        <v>-25780.358902800006</v>
      </c>
      <c r="E123" s="374">
        <v>-29757.402272600004</v>
      </c>
      <c r="F123" s="217">
        <f t="shared" si="4"/>
        <v>-27768.880587700005</v>
      </c>
      <c r="G123" s="222">
        <f t="shared" si="5"/>
        <v>1.3439538162564452E-3</v>
      </c>
      <c r="H123" s="217">
        <f t="shared" si="3"/>
        <v>-28763.636038088967</v>
      </c>
      <c r="I123" s="2"/>
      <c r="K123" s="2"/>
      <c r="L123" s="2"/>
      <c r="M123" s="203"/>
    </row>
    <row r="124" spans="1:13" ht="15.5" x14ac:dyDescent="0.35">
      <c r="A124" s="221">
        <v>398</v>
      </c>
      <c r="B124" s="221" t="s">
        <v>576</v>
      </c>
      <c r="C124" s="221">
        <v>7</v>
      </c>
      <c r="D124" s="374">
        <v>-410870.58434233104</v>
      </c>
      <c r="E124" s="374">
        <v>-452314.6474694456</v>
      </c>
      <c r="F124" s="217">
        <f t="shared" si="4"/>
        <v>-431592.61590588832</v>
      </c>
      <c r="G124" s="222">
        <f t="shared" si="5"/>
        <v>2.0888150006008702E-2</v>
      </c>
      <c r="H124" s="217">
        <f t="shared" si="3"/>
        <v>-447053.4158349348</v>
      </c>
      <c r="I124" s="2"/>
      <c r="K124" s="2"/>
      <c r="L124" s="2"/>
      <c r="M124" s="203"/>
    </row>
    <row r="125" spans="1:13" ht="15.5" x14ac:dyDescent="0.35">
      <c r="A125" s="221">
        <v>399</v>
      </c>
      <c r="B125" s="221" t="s">
        <v>577</v>
      </c>
      <c r="C125" s="221">
        <v>15</v>
      </c>
      <c r="D125" s="374">
        <v>-29817.07079999999</v>
      </c>
      <c r="E125" s="374">
        <v>-32769.09289</v>
      </c>
      <c r="F125" s="217">
        <f t="shared" si="4"/>
        <v>-31293.081844999993</v>
      </c>
      <c r="G125" s="222">
        <f t="shared" si="5"/>
        <v>1.514517541864528E-3</v>
      </c>
      <c r="H125" s="217">
        <f t="shared" si="3"/>
        <v>-32414.083594655323</v>
      </c>
      <c r="I125" s="2"/>
      <c r="K125" s="2"/>
      <c r="L125" s="2"/>
      <c r="M125" s="203"/>
    </row>
    <row r="126" spans="1:13" ht="15.5" x14ac:dyDescent="0.35">
      <c r="A126" s="221">
        <v>400</v>
      </c>
      <c r="B126" s="221" t="s">
        <v>578</v>
      </c>
      <c r="C126" s="221">
        <v>2</v>
      </c>
      <c r="D126" s="374">
        <v>-26898.09845664</v>
      </c>
      <c r="E126" s="374">
        <v>-33843.931275880001</v>
      </c>
      <c r="F126" s="217">
        <f t="shared" si="4"/>
        <v>-30371.01486626</v>
      </c>
      <c r="G126" s="222">
        <f t="shared" si="5"/>
        <v>1.4698914925353893E-3</v>
      </c>
      <c r="H126" s="217">
        <f t="shared" si="3"/>
        <v>-31458.985714657771</v>
      </c>
      <c r="I126" s="2"/>
      <c r="K126" s="2"/>
      <c r="L126" s="2"/>
      <c r="M126" s="203"/>
    </row>
    <row r="127" spans="1:13" ht="15.5" x14ac:dyDescent="0.35">
      <c r="A127" s="221">
        <v>402</v>
      </c>
      <c r="B127" s="221" t="s">
        <v>579</v>
      </c>
      <c r="C127" s="221">
        <v>11</v>
      </c>
      <c r="D127" s="374">
        <v>-42923.918989999991</v>
      </c>
      <c r="E127" s="374">
        <v>-44121.383679999999</v>
      </c>
      <c r="F127" s="217">
        <f t="shared" si="4"/>
        <v>-43522.651334999995</v>
      </c>
      <c r="G127" s="222">
        <f t="shared" si="5"/>
        <v>2.1064022790022239E-3</v>
      </c>
      <c r="H127" s="217">
        <f t="shared" si="3"/>
        <v>-45081.748918863224</v>
      </c>
      <c r="I127" s="2"/>
      <c r="K127" s="2"/>
      <c r="L127" s="2"/>
      <c r="M127" s="203"/>
    </row>
    <row r="128" spans="1:13" ht="15.5" x14ac:dyDescent="0.35">
      <c r="A128" s="221">
        <v>403</v>
      </c>
      <c r="B128" s="221" t="s">
        <v>580</v>
      </c>
      <c r="C128" s="221">
        <v>14</v>
      </c>
      <c r="D128" s="374">
        <v>-13730.191779999999</v>
      </c>
      <c r="E128" s="374">
        <v>-14067.35252</v>
      </c>
      <c r="F128" s="217">
        <f t="shared" si="4"/>
        <v>-13898.772150000001</v>
      </c>
      <c r="G128" s="222">
        <f t="shared" si="5"/>
        <v>6.7267053899699298E-4</v>
      </c>
      <c r="H128" s="217">
        <f t="shared" si="3"/>
        <v>-14396.663280550321</v>
      </c>
      <c r="I128" s="2"/>
      <c r="K128" s="2"/>
      <c r="L128" s="2"/>
      <c r="M128" s="203"/>
    </row>
    <row r="129" spans="1:13" ht="15.5" x14ac:dyDescent="0.35">
      <c r="A129" s="221">
        <v>405</v>
      </c>
      <c r="B129" s="221" t="s">
        <v>581</v>
      </c>
      <c r="C129" s="221">
        <v>9</v>
      </c>
      <c r="D129" s="374">
        <v>-256965.64122999995</v>
      </c>
      <c r="E129" s="374">
        <v>-273859.68721</v>
      </c>
      <c r="F129" s="217">
        <f t="shared" si="4"/>
        <v>-265412.66421999998</v>
      </c>
      <c r="G129" s="222">
        <f t="shared" si="5"/>
        <v>1.2845399433179088E-2</v>
      </c>
      <c r="H129" s="217">
        <f t="shared" si="3"/>
        <v>-274920.45455030398</v>
      </c>
      <c r="I129" s="2"/>
      <c r="K129" s="2"/>
      <c r="L129" s="2"/>
      <c r="M129" s="203"/>
    </row>
    <row r="130" spans="1:13" ht="15.5" x14ac:dyDescent="0.35">
      <c r="A130" s="221">
        <v>407</v>
      </c>
      <c r="B130" s="221" t="s">
        <v>582</v>
      </c>
      <c r="C130" s="221">
        <v>34</v>
      </c>
      <c r="D130" s="374">
        <v>-10346.09923</v>
      </c>
      <c r="E130" s="374">
        <v>-10798.4324</v>
      </c>
      <c r="F130" s="217">
        <f t="shared" si="4"/>
        <v>-10572.265814999999</v>
      </c>
      <c r="G130" s="222">
        <f t="shared" si="5"/>
        <v>5.1167482044056189E-4</v>
      </c>
      <c r="H130" s="217">
        <f t="shared" si="3"/>
        <v>-10950.992606280541</v>
      </c>
      <c r="I130" s="2"/>
      <c r="K130" s="2"/>
      <c r="L130" s="2"/>
      <c r="M130" s="203"/>
    </row>
    <row r="131" spans="1:13" ht="15.5" x14ac:dyDescent="0.35">
      <c r="A131" s="221">
        <v>408</v>
      </c>
      <c r="B131" s="221" t="s">
        <v>583</v>
      </c>
      <c r="C131" s="221">
        <v>14</v>
      </c>
      <c r="D131" s="374">
        <v>-53196.960129999985</v>
      </c>
      <c r="E131" s="374">
        <v>-57194.849609999997</v>
      </c>
      <c r="F131" s="217">
        <f t="shared" si="4"/>
        <v>-55195.904869999991</v>
      </c>
      <c r="G131" s="222">
        <f t="shared" si="5"/>
        <v>2.671362526029297E-3</v>
      </c>
      <c r="H131" s="217">
        <f t="shared" si="3"/>
        <v>-57173.169565102733</v>
      </c>
      <c r="I131" s="2"/>
      <c r="K131" s="2"/>
      <c r="L131" s="2"/>
      <c r="M131" s="203"/>
    </row>
    <row r="132" spans="1:13" ht="15.5" x14ac:dyDescent="0.35">
      <c r="A132" s="221">
        <v>410</v>
      </c>
      <c r="B132" s="221" t="s">
        <v>584</v>
      </c>
      <c r="C132" s="221">
        <v>13</v>
      </c>
      <c r="D132" s="374">
        <v>-63585.871339999991</v>
      </c>
      <c r="E132" s="374">
        <v>-71067.797849999988</v>
      </c>
      <c r="F132" s="217">
        <f t="shared" si="4"/>
        <v>-67326.834594999993</v>
      </c>
      <c r="G132" s="222">
        <f t="shared" si="5"/>
        <v>3.2584733116860281E-3</v>
      </c>
      <c r="H132" s="217">
        <f t="shared" si="3"/>
        <v>-69738.661584543021</v>
      </c>
      <c r="I132" s="2"/>
      <c r="K132" s="2"/>
      <c r="L132" s="2"/>
      <c r="M132" s="203"/>
    </row>
    <row r="133" spans="1:13" ht="15.5" x14ac:dyDescent="0.35">
      <c r="A133" s="221">
        <v>416</v>
      </c>
      <c r="B133" s="221" t="s">
        <v>585</v>
      </c>
      <c r="C133" s="221">
        <v>9</v>
      </c>
      <c r="D133" s="374">
        <v>-10917.220059999996</v>
      </c>
      <c r="E133" s="374">
        <v>-11477.88992</v>
      </c>
      <c r="F133" s="217">
        <f t="shared" si="4"/>
        <v>-11197.554989999997</v>
      </c>
      <c r="G133" s="222">
        <f t="shared" si="5"/>
        <v>5.4193746535889263E-4</v>
      </c>
      <c r="H133" s="217">
        <f t="shared" si="3"/>
        <v>-11598.681309159816</v>
      </c>
      <c r="I133" s="2"/>
      <c r="K133" s="2"/>
      <c r="L133" s="2"/>
      <c r="M133" s="203"/>
    </row>
    <row r="134" spans="1:13" ht="15.5" x14ac:dyDescent="0.35">
      <c r="A134" s="221">
        <v>418</v>
      </c>
      <c r="B134" s="221" t="s">
        <v>586</v>
      </c>
      <c r="C134" s="221">
        <v>6</v>
      </c>
      <c r="D134" s="374">
        <v>-68733.657349999994</v>
      </c>
      <c r="E134" s="374">
        <v>-73544.144290000011</v>
      </c>
      <c r="F134" s="217">
        <f t="shared" si="4"/>
        <v>-71138.90082000001</v>
      </c>
      <c r="G134" s="222">
        <f t="shared" si="5"/>
        <v>3.4429690796998233E-3</v>
      </c>
      <c r="H134" s="217">
        <f t="shared" si="3"/>
        <v>-73687.286200601928</v>
      </c>
      <c r="I134" s="2"/>
      <c r="K134" s="2"/>
      <c r="L134" s="2"/>
      <c r="M134" s="203"/>
    </row>
    <row r="135" spans="1:13" ht="15.5" x14ac:dyDescent="0.35">
      <c r="A135" s="221">
        <v>420</v>
      </c>
      <c r="B135" s="221" t="s">
        <v>587</v>
      </c>
      <c r="C135" s="221">
        <v>11</v>
      </c>
      <c r="D135" s="374">
        <v>-41120.243210000015</v>
      </c>
      <c r="E135" s="374">
        <v>-43087.275219999996</v>
      </c>
      <c r="F135" s="217">
        <f t="shared" si="4"/>
        <v>-42103.759215000005</v>
      </c>
      <c r="G135" s="222">
        <f t="shared" si="5"/>
        <v>2.0377309663971764E-3</v>
      </c>
      <c r="H135" s="217">
        <f t="shared" si="3"/>
        <v>-43612.028294436263</v>
      </c>
      <c r="I135" s="2"/>
      <c r="K135" s="2"/>
      <c r="L135" s="2"/>
      <c r="M135" s="203"/>
    </row>
    <row r="136" spans="1:13" ht="15.5" x14ac:dyDescent="0.35">
      <c r="A136" s="221">
        <v>421</v>
      </c>
      <c r="B136" s="221" t="s">
        <v>588</v>
      </c>
      <c r="C136" s="221">
        <v>16</v>
      </c>
      <c r="D136" s="374">
        <v>-3274.4713700000007</v>
      </c>
      <c r="E136" s="374">
        <v>-2013.92092</v>
      </c>
      <c r="F136" s="217">
        <f t="shared" si="4"/>
        <v>-2644.1961450000003</v>
      </c>
      <c r="G136" s="222">
        <f t="shared" si="5"/>
        <v>1.279733797255552E-4</v>
      </c>
      <c r="H136" s="217">
        <f t="shared" si="3"/>
        <v>-2738.9183113771828</v>
      </c>
      <c r="I136" s="2"/>
      <c r="K136" s="2"/>
      <c r="L136" s="2"/>
      <c r="M136" s="203"/>
    </row>
    <row r="137" spans="1:13" ht="15.5" x14ac:dyDescent="0.35">
      <c r="A137" s="221">
        <v>422</v>
      </c>
      <c r="B137" s="221" t="s">
        <v>589</v>
      </c>
      <c r="C137" s="221">
        <v>12</v>
      </c>
      <c r="D137" s="374">
        <v>-53760.321562616467</v>
      </c>
      <c r="E137" s="374">
        <v>-56621.181957047826</v>
      </c>
      <c r="F137" s="217">
        <f t="shared" si="4"/>
        <v>-55190.751759832143</v>
      </c>
      <c r="G137" s="222">
        <f t="shared" si="5"/>
        <v>2.6711131266322348E-3</v>
      </c>
      <c r="H137" s="217">
        <f t="shared" ref="H137:H200" si="6">G137*E$8</f>
        <v>-57167.831856768978</v>
      </c>
      <c r="I137" s="2"/>
      <c r="K137" s="2"/>
      <c r="L137" s="2"/>
      <c r="M137" s="203"/>
    </row>
    <row r="138" spans="1:13" ht="15.5" x14ac:dyDescent="0.35">
      <c r="A138" s="221">
        <v>423</v>
      </c>
      <c r="B138" s="221" t="s">
        <v>590</v>
      </c>
      <c r="C138" s="221">
        <v>2</v>
      </c>
      <c r="D138" s="374">
        <v>-58032.767820000015</v>
      </c>
      <c r="E138" s="374">
        <v>-62450.460619999998</v>
      </c>
      <c r="F138" s="217">
        <f t="shared" ref="F138:F201" si="7">(D138+E138)/2</f>
        <v>-60241.614220000003</v>
      </c>
      <c r="G138" s="222">
        <f t="shared" ref="G138:G201" si="8">F138/F$8</f>
        <v>2.9155639555841139E-3</v>
      </c>
      <c r="H138" s="217">
        <f t="shared" si="6"/>
        <v>-62399.629696940683</v>
      </c>
      <c r="I138" s="2"/>
      <c r="K138" s="2"/>
      <c r="L138" s="2"/>
      <c r="M138" s="203"/>
    </row>
    <row r="139" spans="1:13" ht="15.5" x14ac:dyDescent="0.35">
      <c r="A139" s="221">
        <v>425</v>
      </c>
      <c r="B139" s="221" t="s">
        <v>591</v>
      </c>
      <c r="C139" s="221">
        <v>17</v>
      </c>
      <c r="D139" s="374">
        <v>-26956.142357000004</v>
      </c>
      <c r="E139" s="374">
        <v>-29328.350114280001</v>
      </c>
      <c r="F139" s="217">
        <f t="shared" si="7"/>
        <v>-28142.246235640003</v>
      </c>
      <c r="G139" s="222">
        <f t="shared" si="8"/>
        <v>1.3620239068322347E-3</v>
      </c>
      <c r="H139" s="217">
        <f t="shared" si="6"/>
        <v>-29150.37664048935</v>
      </c>
      <c r="I139" s="2"/>
      <c r="K139" s="2"/>
      <c r="L139" s="2"/>
      <c r="M139" s="203"/>
    </row>
    <row r="140" spans="1:13" ht="15.5" x14ac:dyDescent="0.35">
      <c r="A140" s="221">
        <v>426</v>
      </c>
      <c r="B140" s="221" t="s">
        <v>592</v>
      </c>
      <c r="C140" s="221">
        <v>12</v>
      </c>
      <c r="D140" s="374">
        <v>-43940.083630432302</v>
      </c>
      <c r="E140" s="374">
        <v>-47142.1887304962</v>
      </c>
      <c r="F140" s="217">
        <f t="shared" si="7"/>
        <v>-45541.136180464251</v>
      </c>
      <c r="G140" s="222">
        <f t="shared" si="8"/>
        <v>2.2040925838940633E-3</v>
      </c>
      <c r="H140" s="217">
        <f t="shared" si="6"/>
        <v>-47172.541281197373</v>
      </c>
      <c r="I140" s="2"/>
      <c r="K140" s="2"/>
      <c r="L140" s="2"/>
      <c r="M140" s="203"/>
    </row>
    <row r="141" spans="1:13" ht="15.5" x14ac:dyDescent="0.35">
      <c r="A141" s="221">
        <v>430</v>
      </c>
      <c r="B141" s="221" t="s">
        <v>593</v>
      </c>
      <c r="C141" s="221">
        <v>2</v>
      </c>
      <c r="D141" s="374">
        <v>-63037.006707640001</v>
      </c>
      <c r="E141" s="374">
        <v>-70014.005727630007</v>
      </c>
      <c r="F141" s="217">
        <f t="shared" si="7"/>
        <v>-66525.506217635004</v>
      </c>
      <c r="G141" s="222">
        <f t="shared" si="8"/>
        <v>3.219690749766291E-3</v>
      </c>
      <c r="H141" s="217">
        <f t="shared" si="6"/>
        <v>-68908.627485014775</v>
      </c>
      <c r="I141" s="2"/>
      <c r="K141" s="2"/>
      <c r="L141" s="2"/>
      <c r="M141" s="203"/>
    </row>
    <row r="142" spans="1:13" ht="15.5" x14ac:dyDescent="0.35">
      <c r="A142" s="221">
        <v>433</v>
      </c>
      <c r="B142" s="221" t="s">
        <v>594</v>
      </c>
      <c r="C142" s="221">
        <v>5</v>
      </c>
      <c r="D142" s="374">
        <v>-27268.583149999999</v>
      </c>
      <c r="E142" s="374">
        <v>-30359.515350000001</v>
      </c>
      <c r="F142" s="217">
        <f t="shared" si="7"/>
        <v>-28814.04925</v>
      </c>
      <c r="G142" s="222">
        <f t="shared" si="8"/>
        <v>1.3945377210664901E-3</v>
      </c>
      <c r="H142" s="217">
        <f t="shared" si="6"/>
        <v>-29846.245432654534</v>
      </c>
      <c r="I142" s="2"/>
      <c r="K142" s="2"/>
      <c r="L142" s="2"/>
      <c r="M142" s="203"/>
    </row>
    <row r="143" spans="1:13" ht="15.5" x14ac:dyDescent="0.35">
      <c r="A143" s="221">
        <v>434</v>
      </c>
      <c r="B143" s="221" t="s">
        <v>595</v>
      </c>
      <c r="C143" s="221">
        <v>34</v>
      </c>
      <c r="D143" s="374">
        <v>-53249.940019999995</v>
      </c>
      <c r="E143" s="374">
        <v>-57282.508979999999</v>
      </c>
      <c r="F143" s="217">
        <f t="shared" si="7"/>
        <v>-55266.224499999997</v>
      </c>
      <c r="G143" s="222">
        <f t="shared" si="8"/>
        <v>2.6747658441716245E-3</v>
      </c>
      <c r="H143" s="217">
        <f t="shared" si="6"/>
        <v>-57246.008232014974</v>
      </c>
      <c r="I143" s="2"/>
      <c r="K143" s="2"/>
      <c r="L143" s="2"/>
      <c r="M143" s="203"/>
    </row>
    <row r="144" spans="1:13" ht="15.5" x14ac:dyDescent="0.35">
      <c r="A144" s="221">
        <v>435</v>
      </c>
      <c r="B144" s="221" t="s">
        <v>596</v>
      </c>
      <c r="C144" s="221">
        <v>13</v>
      </c>
      <c r="D144" s="374">
        <v>-2929.8257000000003</v>
      </c>
      <c r="E144" s="374">
        <v>-3067.2248500000001</v>
      </c>
      <c r="F144" s="217">
        <f t="shared" si="7"/>
        <v>-2998.525275</v>
      </c>
      <c r="G144" s="222">
        <f t="shared" si="8"/>
        <v>1.451221439679732E-4</v>
      </c>
      <c r="H144" s="217">
        <f t="shared" si="6"/>
        <v>-3105.9404569341436</v>
      </c>
      <c r="I144" s="2"/>
      <c r="K144" s="2"/>
      <c r="L144" s="2"/>
      <c r="M144" s="203"/>
    </row>
    <row r="145" spans="1:13" ht="15.5" x14ac:dyDescent="0.35">
      <c r="A145" s="221">
        <v>436</v>
      </c>
      <c r="B145" s="221" t="s">
        <v>597</v>
      </c>
      <c r="C145" s="221">
        <v>17</v>
      </c>
      <c r="D145" s="374">
        <v>-5992.2867279999991</v>
      </c>
      <c r="E145" s="374">
        <v>-7649.77662272</v>
      </c>
      <c r="F145" s="217">
        <f t="shared" si="7"/>
        <v>-6821.03167536</v>
      </c>
      <c r="G145" s="222">
        <f t="shared" si="8"/>
        <v>3.3012319390961258E-4</v>
      </c>
      <c r="H145" s="217">
        <f t="shared" si="6"/>
        <v>-7065.3792433114995</v>
      </c>
      <c r="I145" s="2"/>
      <c r="K145" s="2"/>
      <c r="L145" s="2"/>
      <c r="M145" s="203"/>
    </row>
    <row r="146" spans="1:13" ht="15.5" x14ac:dyDescent="0.35">
      <c r="A146" s="221">
        <v>440</v>
      </c>
      <c r="B146" s="221" t="s">
        <v>598</v>
      </c>
      <c r="C146" s="221">
        <v>15</v>
      </c>
      <c r="D146" s="374">
        <v>-16950.26699</v>
      </c>
      <c r="E146" s="374">
        <v>-17770.118739999998</v>
      </c>
      <c r="F146" s="217">
        <f t="shared" si="7"/>
        <v>-17360.192864999997</v>
      </c>
      <c r="G146" s="222">
        <f t="shared" si="8"/>
        <v>8.4019582201664482E-4</v>
      </c>
      <c r="H146" s="217">
        <f t="shared" si="6"/>
        <v>-17982.081328156542</v>
      </c>
      <c r="I146" s="2"/>
      <c r="K146" s="2"/>
      <c r="L146" s="2"/>
      <c r="M146" s="203"/>
    </row>
    <row r="147" spans="1:13" ht="15.5" x14ac:dyDescent="0.35">
      <c r="A147" s="221">
        <v>441</v>
      </c>
      <c r="B147" s="221" t="s">
        <v>599</v>
      </c>
      <c r="C147" s="221">
        <v>9</v>
      </c>
      <c r="D147" s="374">
        <v>-20744.843670000002</v>
      </c>
      <c r="E147" s="374">
        <v>-22173.001090000002</v>
      </c>
      <c r="F147" s="217">
        <f t="shared" si="7"/>
        <v>-21458.922380000004</v>
      </c>
      <c r="G147" s="222">
        <f t="shared" si="8"/>
        <v>1.0385654738321066E-3</v>
      </c>
      <c r="H147" s="217">
        <f t="shared" si="6"/>
        <v>-22227.638278704031</v>
      </c>
      <c r="I147" s="2"/>
      <c r="K147" s="2"/>
      <c r="L147" s="2"/>
      <c r="M147" s="203"/>
    </row>
    <row r="148" spans="1:13" ht="15.5" x14ac:dyDescent="0.35">
      <c r="A148" s="221">
        <v>444</v>
      </c>
      <c r="B148" s="221" t="s">
        <v>600</v>
      </c>
      <c r="C148" s="221">
        <v>33</v>
      </c>
      <c r="D148" s="374">
        <v>-161120.64093999995</v>
      </c>
      <c r="E148" s="374">
        <v>-171553.71674999999</v>
      </c>
      <c r="F148" s="217">
        <f t="shared" si="7"/>
        <v>-166337.17884499999</v>
      </c>
      <c r="G148" s="222">
        <f t="shared" si="8"/>
        <v>8.0503600275874266E-3</v>
      </c>
      <c r="H148" s="217">
        <f t="shared" si="6"/>
        <v>-172295.82074040567</v>
      </c>
      <c r="I148" s="2"/>
      <c r="K148" s="2"/>
      <c r="L148" s="2"/>
      <c r="M148" s="203"/>
    </row>
    <row r="149" spans="1:13" ht="15.5" x14ac:dyDescent="0.35">
      <c r="A149" s="221">
        <v>445</v>
      </c>
      <c r="B149" s="221" t="s">
        <v>601</v>
      </c>
      <c r="C149" s="221">
        <v>2</v>
      </c>
      <c r="D149" s="374">
        <v>-59337.35126304</v>
      </c>
      <c r="E149" s="374">
        <v>-67284.607199680002</v>
      </c>
      <c r="F149" s="217">
        <f t="shared" si="7"/>
        <v>-63310.979231360005</v>
      </c>
      <c r="G149" s="222">
        <f t="shared" si="8"/>
        <v>3.0641145897183702E-3</v>
      </c>
      <c r="H149" s="217">
        <f t="shared" si="6"/>
        <v>-65578.947558745655</v>
      </c>
      <c r="I149" s="2"/>
      <c r="K149" s="2"/>
      <c r="L149" s="2"/>
      <c r="M149" s="203"/>
    </row>
    <row r="150" spans="1:13" ht="15.5" x14ac:dyDescent="0.35">
      <c r="A150" s="221">
        <v>475</v>
      </c>
      <c r="B150" s="221" t="s">
        <v>602</v>
      </c>
      <c r="C150" s="221">
        <v>15</v>
      </c>
      <c r="D150" s="374">
        <v>-23707.425999999996</v>
      </c>
      <c r="E150" s="374">
        <v>-25622.263280000003</v>
      </c>
      <c r="F150" s="217">
        <f t="shared" si="7"/>
        <v>-24664.844639999999</v>
      </c>
      <c r="G150" s="222">
        <f t="shared" si="8"/>
        <v>1.1937251837217788E-3</v>
      </c>
      <c r="H150" s="217">
        <f t="shared" si="6"/>
        <v>-25548.405234426868</v>
      </c>
      <c r="I150" s="2"/>
      <c r="K150" s="2"/>
      <c r="L150" s="2"/>
      <c r="M150" s="203"/>
    </row>
    <row r="151" spans="1:13" ht="15.5" x14ac:dyDescent="0.35">
      <c r="A151" s="221">
        <v>480</v>
      </c>
      <c r="B151" s="221" t="s">
        <v>603</v>
      </c>
      <c r="C151" s="221">
        <v>2</v>
      </c>
      <c r="D151" s="374">
        <v>-7001.9033582000002</v>
      </c>
      <c r="E151" s="374">
        <v>-7733.6862219000004</v>
      </c>
      <c r="F151" s="217">
        <f t="shared" si="7"/>
        <v>-7367.7947900500003</v>
      </c>
      <c r="G151" s="222">
        <f t="shared" si="8"/>
        <v>3.5658534719141866E-4</v>
      </c>
      <c r="H151" s="217">
        <f t="shared" si="6"/>
        <v>-7631.7288727222431</v>
      </c>
      <c r="I151" s="2"/>
      <c r="K151" s="2"/>
      <c r="L151" s="2"/>
      <c r="M151" s="203"/>
    </row>
    <row r="152" spans="1:13" ht="15.5" x14ac:dyDescent="0.35">
      <c r="A152" s="221">
        <v>481</v>
      </c>
      <c r="B152" s="221" t="s">
        <v>604</v>
      </c>
      <c r="C152" s="221">
        <v>2</v>
      </c>
      <c r="D152" s="374">
        <v>-27993.367719999995</v>
      </c>
      <c r="E152" s="374">
        <v>-28670.486069999999</v>
      </c>
      <c r="F152" s="217">
        <f t="shared" si="7"/>
        <v>-28331.926894999997</v>
      </c>
      <c r="G152" s="222">
        <f t="shared" si="8"/>
        <v>1.3712040408751537E-3</v>
      </c>
      <c r="H152" s="217">
        <f t="shared" si="6"/>
        <v>-29346.852167547946</v>
      </c>
      <c r="I152" s="2"/>
      <c r="K152" s="2"/>
      <c r="L152" s="2"/>
      <c r="M152" s="203"/>
    </row>
    <row r="153" spans="1:13" ht="15.5" x14ac:dyDescent="0.35">
      <c r="A153" s="221">
        <v>483</v>
      </c>
      <c r="B153" s="221" t="s">
        <v>605</v>
      </c>
      <c r="C153" s="221">
        <v>17</v>
      </c>
      <c r="D153" s="374">
        <v>-4035.6677810000001</v>
      </c>
      <c r="E153" s="374">
        <v>-4504.7015520399991</v>
      </c>
      <c r="F153" s="217">
        <f t="shared" si="7"/>
        <v>-4270.1846665199992</v>
      </c>
      <c r="G153" s="222">
        <f t="shared" si="8"/>
        <v>2.0666771066138405E-4</v>
      </c>
      <c r="H153" s="217">
        <f t="shared" si="6"/>
        <v>-4423.154083409986</v>
      </c>
      <c r="I153" s="2"/>
      <c r="K153" s="2"/>
      <c r="L153" s="2"/>
      <c r="M153" s="203"/>
    </row>
    <row r="154" spans="1:13" ht="15.5" x14ac:dyDescent="0.35">
      <c r="A154" s="221">
        <v>484</v>
      </c>
      <c r="B154" s="221" t="s">
        <v>606</v>
      </c>
      <c r="C154" s="221">
        <v>4</v>
      </c>
      <c r="D154" s="374">
        <v>-14535.58855</v>
      </c>
      <c r="E154" s="374">
        <v>-15205.38716</v>
      </c>
      <c r="F154" s="217">
        <f t="shared" si="7"/>
        <v>-14870.487854999999</v>
      </c>
      <c r="G154" s="222">
        <f t="shared" si="8"/>
        <v>7.1969947939401881E-4</v>
      </c>
      <c r="H154" s="217">
        <f t="shared" si="6"/>
        <v>-15403.188436753242</v>
      </c>
      <c r="I154" s="2"/>
      <c r="K154" s="2"/>
      <c r="L154" s="2"/>
      <c r="M154" s="203"/>
    </row>
    <row r="155" spans="1:13" ht="15.5" x14ac:dyDescent="0.35">
      <c r="A155" s="221">
        <v>489</v>
      </c>
      <c r="B155" s="221" t="s">
        <v>607</v>
      </c>
      <c r="C155" s="221">
        <v>8</v>
      </c>
      <c r="D155" s="374">
        <v>-8484.3352899999973</v>
      </c>
      <c r="E155" s="374">
        <v>-9283.9046799999996</v>
      </c>
      <c r="F155" s="217">
        <f t="shared" si="7"/>
        <v>-8884.1199849999975</v>
      </c>
      <c r="G155" s="222">
        <f t="shared" si="8"/>
        <v>4.2997221008647912E-4</v>
      </c>
      <c r="H155" s="217">
        <f t="shared" si="6"/>
        <v>-9202.3728850071639</v>
      </c>
      <c r="I155" s="2"/>
      <c r="K155" s="2"/>
      <c r="L155" s="2"/>
      <c r="M155" s="203"/>
    </row>
    <row r="156" spans="1:13" ht="15.5" x14ac:dyDescent="0.35">
      <c r="A156" s="221">
        <v>491</v>
      </c>
      <c r="B156" s="221" t="s">
        <v>608</v>
      </c>
      <c r="C156" s="221">
        <v>10</v>
      </c>
      <c r="D156" s="374">
        <v>-236159.30173999997</v>
      </c>
      <c r="E156" s="374">
        <v>-232978.85631999999</v>
      </c>
      <c r="F156" s="217">
        <f t="shared" si="7"/>
        <v>-234569.07902999996</v>
      </c>
      <c r="G156" s="222">
        <f t="shared" si="8"/>
        <v>1.1352636558124907E-2</v>
      </c>
      <c r="H156" s="217">
        <f t="shared" si="6"/>
        <v>-242971.96978106492</v>
      </c>
      <c r="I156" s="2"/>
      <c r="K156" s="2"/>
      <c r="L156" s="2"/>
      <c r="M156" s="203"/>
    </row>
    <row r="157" spans="1:13" ht="15.5" x14ac:dyDescent="0.35">
      <c r="A157" s="221">
        <v>494</v>
      </c>
      <c r="B157" s="221" t="s">
        <v>609</v>
      </c>
      <c r="C157" s="221">
        <v>17</v>
      </c>
      <c r="D157" s="374">
        <v>-33494.225048</v>
      </c>
      <c r="E157" s="374">
        <v>-34941.233336320001</v>
      </c>
      <c r="F157" s="217">
        <f t="shared" si="7"/>
        <v>-34217.729192159997</v>
      </c>
      <c r="G157" s="222">
        <f t="shared" si="8"/>
        <v>1.6560641537636406E-3</v>
      </c>
      <c r="H157" s="217">
        <f t="shared" si="6"/>
        <v>-35443.49961910733</v>
      </c>
      <c r="I157" s="2"/>
      <c r="K157" s="2"/>
      <c r="L157" s="2"/>
      <c r="M157" s="203"/>
    </row>
    <row r="158" spans="1:13" ht="15.5" x14ac:dyDescent="0.35">
      <c r="A158" s="221">
        <v>495</v>
      </c>
      <c r="B158" s="221" t="s">
        <v>610</v>
      </c>
      <c r="C158" s="221">
        <v>13</v>
      </c>
      <c r="D158" s="374">
        <v>-7230.5067899999995</v>
      </c>
      <c r="E158" s="374">
        <v>-8026.3729000000003</v>
      </c>
      <c r="F158" s="217">
        <f t="shared" si="7"/>
        <v>-7628.4398449999999</v>
      </c>
      <c r="G158" s="222">
        <f t="shared" si="8"/>
        <v>3.6920000463798431E-4</v>
      </c>
      <c r="H158" s="217">
        <f t="shared" si="6"/>
        <v>-7901.7109295081491</v>
      </c>
      <c r="I158" s="2"/>
      <c r="K158" s="2"/>
      <c r="L158" s="2"/>
      <c r="M158" s="203"/>
    </row>
    <row r="159" spans="1:13" ht="15.5" x14ac:dyDescent="0.35">
      <c r="A159" s="221">
        <v>498</v>
      </c>
      <c r="B159" s="221" t="s">
        <v>611</v>
      </c>
      <c r="C159" s="221">
        <v>19</v>
      </c>
      <c r="D159" s="374">
        <v>-10755.731249999999</v>
      </c>
      <c r="E159" s="374">
        <v>-10971.769</v>
      </c>
      <c r="F159" s="217">
        <f t="shared" si="7"/>
        <v>-10863.750124999999</v>
      </c>
      <c r="G159" s="222">
        <f t="shared" si="8"/>
        <v>5.2578203119276249E-4</v>
      </c>
      <c r="H159" s="217">
        <f t="shared" si="6"/>
        <v>-11252.91866257851</v>
      </c>
      <c r="I159" s="2"/>
      <c r="K159" s="2"/>
      <c r="L159" s="2"/>
      <c r="M159" s="203"/>
    </row>
    <row r="160" spans="1:13" ht="15.5" x14ac:dyDescent="0.35">
      <c r="A160" s="221">
        <v>499</v>
      </c>
      <c r="B160" s="221" t="s">
        <v>612</v>
      </c>
      <c r="C160" s="221">
        <v>15</v>
      </c>
      <c r="D160" s="374">
        <v>-62903.359340000017</v>
      </c>
      <c r="E160" s="374">
        <v>-69652.855469999995</v>
      </c>
      <c r="F160" s="217">
        <f t="shared" si="7"/>
        <v>-66278.107405000002</v>
      </c>
      <c r="G160" s="222">
        <f t="shared" si="8"/>
        <v>3.2077171818247229E-3</v>
      </c>
      <c r="H160" s="217">
        <f t="shared" si="6"/>
        <v>-68652.36618631336</v>
      </c>
      <c r="I160" s="2"/>
      <c r="K160" s="2"/>
      <c r="L160" s="2"/>
      <c r="M160" s="203"/>
    </row>
    <row r="161" spans="1:13" ht="15.5" x14ac:dyDescent="0.35">
      <c r="A161" s="221">
        <v>500</v>
      </c>
      <c r="B161" s="221" t="s">
        <v>613</v>
      </c>
      <c r="C161" s="221">
        <v>13</v>
      </c>
      <c r="D161" s="374">
        <v>-25592.939870000006</v>
      </c>
      <c r="E161" s="374">
        <v>-29237.495010000002</v>
      </c>
      <c r="F161" s="217">
        <f t="shared" si="7"/>
        <v>-27415.217440000004</v>
      </c>
      <c r="G161" s="222">
        <f t="shared" si="8"/>
        <v>1.3268372841182641E-3</v>
      </c>
      <c r="H161" s="217">
        <f t="shared" si="6"/>
        <v>-28397.303732096283</v>
      </c>
      <c r="I161" s="2"/>
      <c r="K161" s="2"/>
      <c r="L161" s="2"/>
      <c r="M161" s="203"/>
    </row>
    <row r="162" spans="1:13" ht="15.5" x14ac:dyDescent="0.35">
      <c r="A162" s="221">
        <v>503</v>
      </c>
      <c r="B162" s="221" t="s">
        <v>614</v>
      </c>
      <c r="C162" s="221">
        <v>2</v>
      </c>
      <c r="D162" s="374">
        <v>-30617.208156640001</v>
      </c>
      <c r="E162" s="374">
        <v>-30599.858549380002</v>
      </c>
      <c r="F162" s="217">
        <f t="shared" si="7"/>
        <v>-30608.533353010003</v>
      </c>
      <c r="G162" s="222">
        <f t="shared" si="8"/>
        <v>1.4813868740539556E-3</v>
      </c>
      <c r="H162" s="217">
        <f t="shared" si="6"/>
        <v>-31705.012747818801</v>
      </c>
      <c r="I162" s="2"/>
      <c r="K162" s="2"/>
      <c r="L162" s="2"/>
      <c r="M162" s="203"/>
    </row>
    <row r="163" spans="1:13" ht="15.5" x14ac:dyDescent="0.35">
      <c r="A163" s="221">
        <v>504</v>
      </c>
      <c r="B163" s="221" t="s">
        <v>615</v>
      </c>
      <c r="C163" s="221">
        <v>34</v>
      </c>
      <c r="D163" s="374">
        <v>-7824.5156803051577</v>
      </c>
      <c r="E163" s="374">
        <v>-8361.8331889627498</v>
      </c>
      <c r="F163" s="217">
        <f t="shared" si="7"/>
        <v>-8093.1744346339538</v>
      </c>
      <c r="G163" s="222">
        <f t="shared" si="8"/>
        <v>3.9169215455783307E-4</v>
      </c>
      <c r="H163" s="217">
        <f t="shared" si="6"/>
        <v>-8383.0935530649203</v>
      </c>
      <c r="I163" s="2"/>
      <c r="K163" s="2"/>
      <c r="L163" s="2"/>
      <c r="M163" s="203"/>
    </row>
    <row r="164" spans="1:13" ht="15.5" x14ac:dyDescent="0.35">
      <c r="A164" s="221">
        <v>505</v>
      </c>
      <c r="B164" s="221" t="s">
        <v>616</v>
      </c>
      <c r="C164" s="221">
        <v>35</v>
      </c>
      <c r="D164" s="374">
        <v>-65216.115970000006</v>
      </c>
      <c r="E164" s="374">
        <v>-72634.524739999993</v>
      </c>
      <c r="F164" s="217">
        <f t="shared" si="7"/>
        <v>-68925.320355000003</v>
      </c>
      <c r="G164" s="222">
        <f t="shared" si="8"/>
        <v>3.3358365683934365E-3</v>
      </c>
      <c r="H164" s="217">
        <f t="shared" si="6"/>
        <v>-71394.409372701048</v>
      </c>
      <c r="I164" s="2"/>
      <c r="K164" s="2"/>
      <c r="L164" s="2"/>
      <c r="M164" s="203"/>
    </row>
    <row r="165" spans="1:13" ht="15.5" x14ac:dyDescent="0.35">
      <c r="A165" s="221">
        <v>507</v>
      </c>
      <c r="B165" s="221" t="s">
        <v>617</v>
      </c>
      <c r="C165" s="221">
        <v>10</v>
      </c>
      <c r="D165" s="374">
        <v>-29726.798610000005</v>
      </c>
      <c r="E165" s="374">
        <v>-29519.078010000001</v>
      </c>
      <c r="F165" s="217">
        <f t="shared" si="7"/>
        <v>-29622.938310000005</v>
      </c>
      <c r="G165" s="222">
        <f t="shared" si="8"/>
        <v>1.4336862036883147E-3</v>
      </c>
      <c r="H165" s="217">
        <f t="shared" si="6"/>
        <v>-30684.111058658116</v>
      </c>
      <c r="I165" s="2"/>
      <c r="K165" s="2"/>
      <c r="L165" s="2"/>
      <c r="M165" s="203"/>
    </row>
    <row r="166" spans="1:13" ht="15.5" x14ac:dyDescent="0.35">
      <c r="A166" s="221">
        <v>508</v>
      </c>
      <c r="B166" s="221" t="s">
        <v>618</v>
      </c>
      <c r="C166" s="221">
        <v>6</v>
      </c>
      <c r="D166" s="374">
        <v>-44758.12962</v>
      </c>
      <c r="E166" s="374">
        <v>-47593.597529999999</v>
      </c>
      <c r="F166" s="217">
        <f t="shared" si="7"/>
        <v>-46175.863574999996</v>
      </c>
      <c r="G166" s="222">
        <f t="shared" si="8"/>
        <v>2.2348120182434147E-3</v>
      </c>
      <c r="H166" s="217">
        <f t="shared" si="6"/>
        <v>-47830.006305837858</v>
      </c>
      <c r="I166" s="2"/>
      <c r="K166" s="2"/>
      <c r="L166" s="2"/>
      <c r="M166" s="203"/>
    </row>
    <row r="167" spans="1:13" ht="15.5" x14ac:dyDescent="0.35">
      <c r="A167" s="221">
        <v>529</v>
      </c>
      <c r="B167" s="221" t="s">
        <v>619</v>
      </c>
      <c r="C167" s="221">
        <v>2</v>
      </c>
      <c r="D167" s="374">
        <v>-64521.811609999997</v>
      </c>
      <c r="E167" s="374">
        <v>-69346.791379999995</v>
      </c>
      <c r="F167" s="217">
        <f t="shared" si="7"/>
        <v>-66934.301494999992</v>
      </c>
      <c r="G167" s="222">
        <f t="shared" si="8"/>
        <v>3.2394755578483872E-3</v>
      </c>
      <c r="H167" s="217">
        <f t="shared" si="6"/>
        <v>-69332.066900769423</v>
      </c>
      <c r="I167" s="2"/>
      <c r="K167" s="2"/>
      <c r="L167" s="2"/>
      <c r="M167" s="203"/>
    </row>
    <row r="168" spans="1:13" ht="15.5" x14ac:dyDescent="0.35">
      <c r="A168" s="221">
        <v>531</v>
      </c>
      <c r="B168" s="221" t="s">
        <v>620</v>
      </c>
      <c r="C168" s="221">
        <v>4</v>
      </c>
      <c r="D168" s="374">
        <v>-21241.17539</v>
      </c>
      <c r="E168" s="374">
        <v>-22569.541510000003</v>
      </c>
      <c r="F168" s="217">
        <f t="shared" si="7"/>
        <v>-21905.35845</v>
      </c>
      <c r="G168" s="222">
        <f t="shared" si="8"/>
        <v>1.0601720149418978E-3</v>
      </c>
      <c r="H168" s="217">
        <f t="shared" si="6"/>
        <v>-22690.066880793329</v>
      </c>
      <c r="I168" s="2"/>
      <c r="K168" s="2"/>
      <c r="L168" s="2"/>
      <c r="M168" s="203"/>
    </row>
    <row r="169" spans="1:13" ht="15.5" x14ac:dyDescent="0.35">
      <c r="A169" s="221">
        <v>535</v>
      </c>
      <c r="B169" s="221" t="s">
        <v>621</v>
      </c>
      <c r="C169" s="221">
        <v>17</v>
      </c>
      <c r="D169" s="374">
        <v>-42672.379609999989</v>
      </c>
      <c r="E169" s="374">
        <v>-45227.196153600002</v>
      </c>
      <c r="F169" s="217">
        <f t="shared" si="7"/>
        <v>-43949.787881799995</v>
      </c>
      <c r="G169" s="222">
        <f t="shared" si="8"/>
        <v>2.127074764892373E-3</v>
      </c>
      <c r="H169" s="217">
        <f t="shared" si="6"/>
        <v>-45524.186637298422</v>
      </c>
      <c r="I169" s="2"/>
      <c r="K169" s="2"/>
      <c r="L169" s="2"/>
      <c r="M169" s="203"/>
    </row>
    <row r="170" spans="1:13" ht="15.5" x14ac:dyDescent="0.35">
      <c r="A170" s="221">
        <v>536</v>
      </c>
      <c r="B170" s="221" t="s">
        <v>622</v>
      </c>
      <c r="C170" s="221">
        <v>6</v>
      </c>
      <c r="D170" s="374">
        <v>-111875.56201999998</v>
      </c>
      <c r="E170" s="374">
        <v>-120588.0067</v>
      </c>
      <c r="F170" s="217">
        <f t="shared" si="7"/>
        <v>-116231.78435999999</v>
      </c>
      <c r="G170" s="222">
        <f t="shared" si="8"/>
        <v>5.6253672043989475E-3</v>
      </c>
      <c r="H170" s="217">
        <f t="shared" si="6"/>
        <v>-120395.51723484113</v>
      </c>
      <c r="I170" s="2"/>
      <c r="K170" s="2"/>
      <c r="L170" s="2"/>
      <c r="M170" s="203"/>
    </row>
    <row r="171" spans="1:13" ht="15.5" x14ac:dyDescent="0.35">
      <c r="A171" s="221">
        <v>538</v>
      </c>
      <c r="B171" s="221" t="s">
        <v>623</v>
      </c>
      <c r="C171" s="221">
        <v>2</v>
      </c>
      <c r="D171" s="374">
        <v>-15404.067766400001</v>
      </c>
      <c r="E171" s="374">
        <v>-15564.216103800001</v>
      </c>
      <c r="F171" s="217">
        <f t="shared" si="7"/>
        <v>-15484.1419351</v>
      </c>
      <c r="G171" s="222">
        <f t="shared" si="8"/>
        <v>7.4939901086080172E-4</v>
      </c>
      <c r="H171" s="217">
        <f t="shared" si="6"/>
        <v>-16038.825244565474</v>
      </c>
      <c r="I171" s="2"/>
      <c r="K171" s="2"/>
      <c r="L171" s="2"/>
      <c r="M171" s="203"/>
    </row>
    <row r="172" spans="1:13" ht="15.5" x14ac:dyDescent="0.35">
      <c r="A172" s="221">
        <v>541</v>
      </c>
      <c r="B172" s="221" t="s">
        <v>624</v>
      </c>
      <c r="C172" s="221">
        <v>12</v>
      </c>
      <c r="D172" s="374">
        <v>-46609.203027682866</v>
      </c>
      <c r="E172" s="374">
        <v>-47838.413119143966</v>
      </c>
      <c r="F172" s="217">
        <f t="shared" si="7"/>
        <v>-47223.808073413413</v>
      </c>
      <c r="G172" s="222">
        <f t="shared" si="8"/>
        <v>2.2855302675232033E-3</v>
      </c>
      <c r="H172" s="217">
        <f t="shared" si="6"/>
        <v>-48915.490974378386</v>
      </c>
      <c r="I172" s="2"/>
      <c r="K172" s="2"/>
      <c r="L172" s="2"/>
      <c r="M172" s="203"/>
    </row>
    <row r="173" spans="1:13" ht="15.5" x14ac:dyDescent="0.35">
      <c r="A173" s="221">
        <v>543</v>
      </c>
      <c r="B173" s="221" t="s">
        <v>625</v>
      </c>
      <c r="C173" s="221">
        <v>35</v>
      </c>
      <c r="D173" s="374">
        <v>-126121.97975</v>
      </c>
      <c r="E173" s="374">
        <v>-140639.51416999998</v>
      </c>
      <c r="F173" s="217">
        <f t="shared" si="7"/>
        <v>-133380.74695999999</v>
      </c>
      <c r="G173" s="222">
        <f t="shared" si="8"/>
        <v>6.4553399380250093E-3</v>
      </c>
      <c r="H173" s="217">
        <f t="shared" si="6"/>
        <v>-138158.80146588385</v>
      </c>
      <c r="I173" s="2"/>
      <c r="K173" s="2"/>
      <c r="L173" s="2"/>
      <c r="M173" s="203"/>
    </row>
    <row r="174" spans="1:13" ht="15.5" x14ac:dyDescent="0.35">
      <c r="A174" s="221">
        <v>545</v>
      </c>
      <c r="B174" s="221" t="s">
        <v>626</v>
      </c>
      <c r="C174" s="221">
        <v>15</v>
      </c>
      <c r="D174" s="374">
        <v>-35413.628560000005</v>
      </c>
      <c r="E174" s="374">
        <v>-40269.497950000004</v>
      </c>
      <c r="F174" s="217">
        <f t="shared" si="7"/>
        <v>-37841.563255000001</v>
      </c>
      <c r="G174" s="222">
        <f t="shared" si="8"/>
        <v>1.8314498918690207E-3</v>
      </c>
      <c r="H174" s="217">
        <f t="shared" si="6"/>
        <v>-39197.149094345063</v>
      </c>
      <c r="I174" s="2"/>
      <c r="K174" s="2"/>
      <c r="L174" s="2"/>
      <c r="M174" s="203"/>
    </row>
    <row r="175" spans="1:13" ht="15.5" x14ac:dyDescent="0.35">
      <c r="A175" s="221">
        <v>560</v>
      </c>
      <c r="B175" s="221" t="s">
        <v>627</v>
      </c>
      <c r="C175" s="221">
        <v>7</v>
      </c>
      <c r="D175" s="374">
        <v>-53879.792072133234</v>
      </c>
      <c r="E175" s="374">
        <v>-60694.968105479755</v>
      </c>
      <c r="F175" s="217">
        <f t="shared" si="7"/>
        <v>-57287.380088806494</v>
      </c>
      <c r="G175" s="222">
        <f t="shared" si="8"/>
        <v>2.7725854072701717E-3</v>
      </c>
      <c r="H175" s="217">
        <f t="shared" si="6"/>
        <v>-59339.567010849234</v>
      </c>
      <c r="I175" s="2"/>
      <c r="K175" s="2"/>
      <c r="L175" s="2"/>
      <c r="M175" s="203"/>
    </row>
    <row r="176" spans="1:13" ht="15.5" x14ac:dyDescent="0.35">
      <c r="A176" s="221">
        <v>561</v>
      </c>
      <c r="B176" s="221" t="s">
        <v>628</v>
      </c>
      <c r="C176" s="221">
        <v>2</v>
      </c>
      <c r="D176" s="374">
        <v>-4693.579362559999</v>
      </c>
      <c r="E176" s="374">
        <v>-5137.4202345200001</v>
      </c>
      <c r="F176" s="217">
        <f t="shared" si="7"/>
        <v>-4915.4997985399996</v>
      </c>
      <c r="G176" s="222">
        <f t="shared" si="8"/>
        <v>2.3789956862653596E-4</v>
      </c>
      <c r="H176" s="217">
        <f t="shared" si="6"/>
        <v>-5091.5861265625044</v>
      </c>
      <c r="I176" s="2"/>
      <c r="K176" s="2"/>
      <c r="L176" s="2"/>
      <c r="M176" s="203"/>
    </row>
    <row r="177" spans="1:13" ht="15.5" x14ac:dyDescent="0.35">
      <c r="A177" s="221">
        <v>562</v>
      </c>
      <c r="B177" s="221" t="s">
        <v>629</v>
      </c>
      <c r="C177" s="221">
        <v>6</v>
      </c>
      <c r="D177" s="374">
        <v>-37836.026570000002</v>
      </c>
      <c r="E177" s="374">
        <v>-38205.09721</v>
      </c>
      <c r="F177" s="217">
        <f t="shared" si="7"/>
        <v>-38020.561889999997</v>
      </c>
      <c r="G177" s="222">
        <f t="shared" si="8"/>
        <v>1.8401130390150924E-3</v>
      </c>
      <c r="H177" s="217">
        <f t="shared" si="6"/>
        <v>-39382.559938408223</v>
      </c>
      <c r="I177" s="2"/>
      <c r="K177" s="2"/>
      <c r="L177" s="2"/>
      <c r="M177" s="203"/>
    </row>
    <row r="178" spans="1:13" ht="15.5" x14ac:dyDescent="0.35">
      <c r="A178" s="221">
        <v>563</v>
      </c>
      <c r="B178" s="221" t="s">
        <v>630</v>
      </c>
      <c r="C178" s="221">
        <v>17</v>
      </c>
      <c r="D178" s="374">
        <v>-33784.916157000007</v>
      </c>
      <c r="E178" s="374">
        <v>-36513.529754280004</v>
      </c>
      <c r="F178" s="217">
        <f t="shared" si="7"/>
        <v>-35149.222955640005</v>
      </c>
      <c r="G178" s="222">
        <f t="shared" si="8"/>
        <v>1.7011464391043954E-3</v>
      </c>
      <c r="H178" s="217">
        <f t="shared" si="6"/>
        <v>-36408.361976445442</v>
      </c>
      <c r="I178" s="2"/>
      <c r="K178" s="2"/>
      <c r="L178" s="2"/>
      <c r="M178" s="203"/>
    </row>
    <row r="179" spans="1:13" ht="15.5" x14ac:dyDescent="0.35">
      <c r="A179" s="221">
        <v>564</v>
      </c>
      <c r="B179" s="221" t="s">
        <v>631</v>
      </c>
      <c r="C179" s="221">
        <v>17</v>
      </c>
      <c r="D179" s="374">
        <v>-677983.49297500006</v>
      </c>
      <c r="E179" s="374">
        <v>-736777.42941380001</v>
      </c>
      <c r="F179" s="217">
        <f t="shared" si="7"/>
        <v>-707380.46119439998</v>
      </c>
      <c r="G179" s="222">
        <f t="shared" si="8"/>
        <v>3.423568578376749E-2</v>
      </c>
      <c r="H179" s="217">
        <f t="shared" si="6"/>
        <v>-732720.71814316127</v>
      </c>
      <c r="I179" s="2"/>
      <c r="K179" s="2"/>
      <c r="L179" s="2"/>
      <c r="M179" s="203"/>
    </row>
    <row r="180" spans="1:13" ht="15.5" x14ac:dyDescent="0.35">
      <c r="A180" s="221">
        <v>576</v>
      </c>
      <c r="B180" s="221" t="s">
        <v>632</v>
      </c>
      <c r="C180" s="221">
        <v>7</v>
      </c>
      <c r="D180" s="374">
        <v>-13855.856424549305</v>
      </c>
      <c r="E180" s="374">
        <v>-14342.92385732525</v>
      </c>
      <c r="F180" s="217">
        <f t="shared" si="7"/>
        <v>-14099.390140937277</v>
      </c>
      <c r="G180" s="222">
        <f t="shared" si="8"/>
        <v>6.8238001625439747E-4</v>
      </c>
      <c r="H180" s="217">
        <f t="shared" si="6"/>
        <v>-14604.467943607875</v>
      </c>
      <c r="I180" s="2"/>
      <c r="K180" s="2"/>
      <c r="L180" s="2"/>
      <c r="M180" s="203"/>
    </row>
    <row r="181" spans="1:13" ht="15.5" x14ac:dyDescent="0.35">
      <c r="A181" s="221">
        <v>577</v>
      </c>
      <c r="B181" s="221" t="s">
        <v>633</v>
      </c>
      <c r="C181" s="221">
        <v>2</v>
      </c>
      <c r="D181" s="374">
        <v>-34202.810450000004</v>
      </c>
      <c r="E181" s="374">
        <v>-38333.929469999995</v>
      </c>
      <c r="F181" s="217">
        <f t="shared" si="7"/>
        <v>-36268.369959999996</v>
      </c>
      <c r="G181" s="222">
        <f t="shared" si="8"/>
        <v>1.7553107358145696E-3</v>
      </c>
      <c r="H181" s="217">
        <f t="shared" si="6"/>
        <v>-37567.599814818626</v>
      </c>
      <c r="I181" s="2"/>
      <c r="K181" s="2"/>
      <c r="L181" s="2"/>
      <c r="M181" s="203"/>
    </row>
    <row r="182" spans="1:13" ht="15.5" x14ac:dyDescent="0.35">
      <c r="A182" s="221">
        <v>578</v>
      </c>
      <c r="B182" s="221" t="s">
        <v>634</v>
      </c>
      <c r="C182" s="221">
        <v>18</v>
      </c>
      <c r="D182" s="374">
        <v>-16556.040290248471</v>
      </c>
      <c r="E182" s="374">
        <v>-16103.966894180048</v>
      </c>
      <c r="F182" s="217">
        <f t="shared" si="7"/>
        <v>-16330.00359221426</v>
      </c>
      <c r="G182" s="222">
        <f t="shared" si="8"/>
        <v>7.9033688729098254E-4</v>
      </c>
      <c r="H182" s="217">
        <f t="shared" si="6"/>
        <v>-16914.987924835208</v>
      </c>
      <c r="I182" s="2"/>
      <c r="K182" s="2"/>
      <c r="L182" s="2"/>
      <c r="M182" s="203"/>
    </row>
    <row r="183" spans="1:13" ht="15.5" x14ac:dyDescent="0.35">
      <c r="A183" s="221">
        <v>580</v>
      </c>
      <c r="B183" s="221" t="s">
        <v>635</v>
      </c>
      <c r="C183" s="221">
        <v>9</v>
      </c>
      <c r="D183" s="374">
        <v>-23610.507150000001</v>
      </c>
      <c r="E183" s="374">
        <v>-24764.99482</v>
      </c>
      <c r="F183" s="217">
        <f t="shared" si="7"/>
        <v>-24187.750984999999</v>
      </c>
      <c r="G183" s="222">
        <f t="shared" si="8"/>
        <v>1.170634881744212E-3</v>
      </c>
      <c r="H183" s="217">
        <f t="shared" si="6"/>
        <v>-25054.22081078179</v>
      </c>
      <c r="I183" s="2"/>
      <c r="K183" s="2"/>
      <c r="L183" s="2"/>
      <c r="M183" s="203"/>
    </row>
    <row r="184" spans="1:13" ht="15.5" x14ac:dyDescent="0.35">
      <c r="A184" s="221">
        <v>581</v>
      </c>
      <c r="B184" s="221" t="s">
        <v>636</v>
      </c>
      <c r="C184" s="221">
        <v>6</v>
      </c>
      <c r="D184" s="374">
        <v>-28296.959150000006</v>
      </c>
      <c r="E184" s="374">
        <v>-31841.257739999997</v>
      </c>
      <c r="F184" s="217">
        <f t="shared" si="7"/>
        <v>-30069.108445000002</v>
      </c>
      <c r="G184" s="222">
        <f t="shared" si="8"/>
        <v>1.4552798741187497E-3</v>
      </c>
      <c r="H184" s="217">
        <f t="shared" si="6"/>
        <v>-31146.264199245619</v>
      </c>
      <c r="I184" s="2"/>
      <c r="K184" s="2"/>
      <c r="L184" s="2"/>
      <c r="M184" s="203"/>
    </row>
    <row r="185" spans="1:13" ht="15.5" x14ac:dyDescent="0.35">
      <c r="A185" s="221">
        <v>583</v>
      </c>
      <c r="B185" s="221" t="s">
        <v>637</v>
      </c>
      <c r="C185" s="221">
        <v>19</v>
      </c>
      <c r="D185" s="374">
        <v>-5992.5990000000002</v>
      </c>
      <c r="E185" s="374">
        <v>-6116.5124299999998</v>
      </c>
      <c r="F185" s="217">
        <f t="shared" si="7"/>
        <v>-6054.5557150000004</v>
      </c>
      <c r="G185" s="222">
        <f t="shared" si="8"/>
        <v>2.9302741366231942E-4</v>
      </c>
      <c r="H185" s="217">
        <f t="shared" si="6"/>
        <v>-6271.4460674273741</v>
      </c>
      <c r="I185" s="2"/>
      <c r="K185" s="2"/>
      <c r="L185" s="2"/>
      <c r="M185" s="203"/>
    </row>
    <row r="186" spans="1:13" ht="15.5" x14ac:dyDescent="0.35">
      <c r="A186" s="221">
        <v>584</v>
      </c>
      <c r="B186" s="221" t="s">
        <v>638</v>
      </c>
      <c r="C186" s="221">
        <v>16</v>
      </c>
      <c r="D186" s="374">
        <v>-11260.131069999999</v>
      </c>
      <c r="E186" s="374">
        <v>-12127.898359999999</v>
      </c>
      <c r="F186" s="217">
        <f t="shared" si="7"/>
        <v>-11694.014714999999</v>
      </c>
      <c r="G186" s="222">
        <f t="shared" si="8"/>
        <v>5.6596504327742481E-4</v>
      </c>
      <c r="H186" s="217">
        <f t="shared" si="6"/>
        <v>-12112.92554714307</v>
      </c>
      <c r="I186" s="2"/>
      <c r="K186" s="2"/>
      <c r="L186" s="2"/>
      <c r="M186" s="203"/>
    </row>
    <row r="187" spans="1:13" ht="15.5" x14ac:dyDescent="0.35">
      <c r="A187" s="221">
        <v>588</v>
      </c>
      <c r="B187" s="221" t="s">
        <v>639</v>
      </c>
      <c r="C187" s="221">
        <v>10</v>
      </c>
      <c r="D187" s="374">
        <v>-9448.8708399999996</v>
      </c>
      <c r="E187" s="374">
        <v>-9434.3210899999995</v>
      </c>
      <c r="F187" s="217">
        <f t="shared" si="7"/>
        <v>-9441.5959650000004</v>
      </c>
      <c r="G187" s="222">
        <f t="shared" si="8"/>
        <v>4.569528429004705E-4</v>
      </c>
      <c r="H187" s="217">
        <f t="shared" si="6"/>
        <v>-9779.8191431685264</v>
      </c>
      <c r="I187" s="2"/>
      <c r="K187" s="2"/>
      <c r="L187" s="2"/>
      <c r="M187" s="203"/>
    </row>
    <row r="188" spans="1:13" ht="15.5" x14ac:dyDescent="0.35">
      <c r="A188" s="221">
        <v>592</v>
      </c>
      <c r="B188" s="221" t="s">
        <v>640</v>
      </c>
      <c r="C188" s="221">
        <v>13</v>
      </c>
      <c r="D188" s="374">
        <v>-13670.92051</v>
      </c>
      <c r="E188" s="374">
        <v>-14881.523369999999</v>
      </c>
      <c r="F188" s="217">
        <f t="shared" si="7"/>
        <v>-14276.221939999999</v>
      </c>
      <c r="G188" s="222">
        <f t="shared" si="8"/>
        <v>6.909382932232972E-4</v>
      </c>
      <c r="H188" s="217">
        <f t="shared" si="6"/>
        <v>-14787.634329884664</v>
      </c>
      <c r="I188" s="2"/>
      <c r="K188" s="2"/>
      <c r="L188" s="2"/>
      <c r="M188" s="203"/>
    </row>
    <row r="189" spans="1:13" ht="15.5" x14ac:dyDescent="0.35">
      <c r="A189" s="221">
        <v>593</v>
      </c>
      <c r="B189" s="221" t="s">
        <v>641</v>
      </c>
      <c r="C189" s="221">
        <v>10</v>
      </c>
      <c r="D189" s="374">
        <v>-80765.756590000019</v>
      </c>
      <c r="E189" s="374">
        <v>-88846.796400000007</v>
      </c>
      <c r="F189" s="217">
        <f t="shared" si="7"/>
        <v>-84806.276495000013</v>
      </c>
      <c r="G189" s="222">
        <f t="shared" si="8"/>
        <v>4.1044405293182446E-3</v>
      </c>
      <c r="H189" s="217">
        <f t="shared" si="6"/>
        <v>-87844.263766548946</v>
      </c>
      <c r="I189" s="2"/>
      <c r="K189" s="2"/>
      <c r="L189" s="2"/>
      <c r="M189" s="203"/>
    </row>
    <row r="190" spans="1:13" ht="15.5" x14ac:dyDescent="0.35">
      <c r="A190" s="221">
        <v>595</v>
      </c>
      <c r="B190" s="221" t="s">
        <v>642</v>
      </c>
      <c r="C190" s="221">
        <v>11</v>
      </c>
      <c r="D190" s="374">
        <v>-22012.982809999998</v>
      </c>
      <c r="E190" s="374">
        <v>-23627.891749999999</v>
      </c>
      <c r="F190" s="217">
        <f t="shared" si="7"/>
        <v>-22820.437279999998</v>
      </c>
      <c r="G190" s="222">
        <f t="shared" si="8"/>
        <v>1.1044598529723125E-3</v>
      </c>
      <c r="H190" s="217">
        <f t="shared" si="6"/>
        <v>-23637.926277903451</v>
      </c>
      <c r="I190" s="2"/>
      <c r="K190" s="2"/>
      <c r="L190" s="2"/>
      <c r="M190" s="203"/>
    </row>
    <row r="191" spans="1:13" ht="15.5" x14ac:dyDescent="0.35">
      <c r="A191" s="221">
        <v>598</v>
      </c>
      <c r="B191" s="221" t="s">
        <v>643</v>
      </c>
      <c r="C191" s="221">
        <v>15</v>
      </c>
      <c r="D191" s="374">
        <v>-85192.442999999999</v>
      </c>
      <c r="E191" s="374">
        <v>-88084.019</v>
      </c>
      <c r="F191" s="217">
        <f t="shared" si="7"/>
        <v>-86638.231</v>
      </c>
      <c r="G191" s="222">
        <f t="shared" si="8"/>
        <v>4.1931031687943736E-3</v>
      </c>
      <c r="H191" s="217">
        <f t="shared" si="6"/>
        <v>-89741.843773554967</v>
      </c>
      <c r="I191" s="2"/>
      <c r="K191" s="2"/>
      <c r="L191" s="2"/>
      <c r="M191" s="203"/>
    </row>
    <row r="192" spans="1:13" ht="15.5" x14ac:dyDescent="0.35">
      <c r="A192" s="221">
        <v>599</v>
      </c>
      <c r="B192" s="221" t="s">
        <v>644</v>
      </c>
      <c r="C192" s="221">
        <v>15</v>
      </c>
      <c r="D192" s="374">
        <v>-36195.760909999997</v>
      </c>
      <c r="E192" s="374">
        <v>-38996.754249999998</v>
      </c>
      <c r="F192" s="217">
        <f t="shared" si="7"/>
        <v>-37596.257579999998</v>
      </c>
      <c r="G192" s="222">
        <f t="shared" si="8"/>
        <v>1.8195776272660446E-3</v>
      </c>
      <c r="H192" s="217">
        <f t="shared" si="6"/>
        <v>-38943.055915057768</v>
      </c>
      <c r="I192" s="2"/>
      <c r="K192" s="2"/>
      <c r="L192" s="2"/>
      <c r="M192" s="203"/>
    </row>
    <row r="193" spans="1:13" ht="15.5" x14ac:dyDescent="0.35">
      <c r="A193" s="221">
        <v>601</v>
      </c>
      <c r="B193" s="221" t="s">
        <v>645</v>
      </c>
      <c r="C193" s="221">
        <v>13</v>
      </c>
      <c r="D193" s="374">
        <v>-18737.326160000001</v>
      </c>
      <c r="E193" s="374">
        <v>-20131.829289999998</v>
      </c>
      <c r="F193" s="217">
        <f t="shared" si="7"/>
        <v>-19434.577724999999</v>
      </c>
      <c r="G193" s="222">
        <f t="shared" si="8"/>
        <v>9.4059156682086505E-4</v>
      </c>
      <c r="H193" s="217">
        <f t="shared" si="6"/>
        <v>-20130.776192809859</v>
      </c>
      <c r="I193" s="2"/>
      <c r="K193" s="2"/>
      <c r="L193" s="2"/>
      <c r="M193" s="203"/>
    </row>
    <row r="194" spans="1:13" ht="15.5" x14ac:dyDescent="0.35">
      <c r="A194" s="221">
        <v>604</v>
      </c>
      <c r="B194" s="221" t="s">
        <v>646</v>
      </c>
      <c r="C194" s="221">
        <v>6</v>
      </c>
      <c r="D194" s="374">
        <v>-58370.941330000016</v>
      </c>
      <c r="E194" s="374">
        <v>-63822.683020000004</v>
      </c>
      <c r="F194" s="217">
        <f t="shared" si="7"/>
        <v>-61096.812175000014</v>
      </c>
      <c r="G194" s="222">
        <f t="shared" si="8"/>
        <v>2.9569536886576921E-3</v>
      </c>
      <c r="H194" s="217">
        <f t="shared" si="6"/>
        <v>-63285.463126215975</v>
      </c>
      <c r="I194" s="2"/>
      <c r="K194" s="2"/>
      <c r="L194" s="2"/>
      <c r="M194" s="203"/>
    </row>
    <row r="195" spans="1:13" ht="15.5" x14ac:dyDescent="0.35">
      <c r="A195" s="221">
        <v>607</v>
      </c>
      <c r="B195" s="221" t="s">
        <v>647</v>
      </c>
      <c r="C195" s="221">
        <v>12</v>
      </c>
      <c r="D195" s="374">
        <v>-19212.103530299661</v>
      </c>
      <c r="E195" s="374">
        <v>-20730.039063873144</v>
      </c>
      <c r="F195" s="217">
        <f t="shared" si="7"/>
        <v>-19971.071297086404</v>
      </c>
      <c r="G195" s="222">
        <f t="shared" si="8"/>
        <v>9.6655669643152522E-4</v>
      </c>
      <c r="H195" s="217">
        <f t="shared" si="6"/>
        <v>-20686.488397179481</v>
      </c>
      <c r="I195" s="2"/>
      <c r="K195" s="2"/>
      <c r="L195" s="2"/>
      <c r="M195" s="203"/>
    </row>
    <row r="196" spans="1:13" ht="15.5" x14ac:dyDescent="0.35">
      <c r="A196" s="221">
        <v>608</v>
      </c>
      <c r="B196" s="221" t="s">
        <v>648</v>
      </c>
      <c r="C196" s="221">
        <v>4</v>
      </c>
      <c r="D196" s="374">
        <v>-9268.6894699999993</v>
      </c>
      <c r="E196" s="374">
        <v>-9339.9864499999985</v>
      </c>
      <c r="F196" s="217">
        <f t="shared" si="7"/>
        <v>-9304.3379599999989</v>
      </c>
      <c r="G196" s="222">
        <f t="shared" si="8"/>
        <v>4.5030985205145486E-4</v>
      </c>
      <c r="H196" s="217">
        <f t="shared" si="6"/>
        <v>-9637.6441899266956</v>
      </c>
      <c r="I196" s="2"/>
      <c r="K196" s="2"/>
      <c r="L196" s="2"/>
      <c r="M196" s="203"/>
    </row>
    <row r="197" spans="1:13" ht="15.5" x14ac:dyDescent="0.35">
      <c r="A197" s="221">
        <v>609</v>
      </c>
      <c r="B197" s="221" t="s">
        <v>649</v>
      </c>
      <c r="C197" s="221">
        <v>4</v>
      </c>
      <c r="D197" s="374">
        <v>-330955.06159999996</v>
      </c>
      <c r="E197" s="374">
        <v>-353875.04958999995</v>
      </c>
      <c r="F197" s="217">
        <f t="shared" si="7"/>
        <v>-342415.05559499993</v>
      </c>
      <c r="G197" s="222">
        <f t="shared" si="8"/>
        <v>1.6572148785659019E-2</v>
      </c>
      <c r="H197" s="217">
        <f t="shared" si="6"/>
        <v>-354681.27719412476</v>
      </c>
      <c r="I197" s="2"/>
      <c r="K197" s="2"/>
      <c r="L197" s="2"/>
      <c r="M197" s="203"/>
    </row>
    <row r="198" spans="1:13" ht="15.5" x14ac:dyDescent="0.35">
      <c r="A198" s="221">
        <v>611</v>
      </c>
      <c r="B198" s="221" t="s">
        <v>650</v>
      </c>
      <c r="C198" s="221">
        <v>35</v>
      </c>
      <c r="D198" s="374">
        <v>-13451.202870000001</v>
      </c>
      <c r="E198" s="374">
        <v>-15242.214380000001</v>
      </c>
      <c r="F198" s="217">
        <f t="shared" si="7"/>
        <v>-14346.708625000001</v>
      </c>
      <c r="G198" s="222">
        <f t="shared" si="8"/>
        <v>6.9434969646664502E-4</v>
      </c>
      <c r="H198" s="217">
        <f t="shared" si="6"/>
        <v>-14860.646036153064</v>
      </c>
      <c r="I198" s="2"/>
      <c r="K198" s="2"/>
      <c r="L198" s="2"/>
      <c r="M198" s="203"/>
    </row>
    <row r="199" spans="1:13" ht="15.5" x14ac:dyDescent="0.35">
      <c r="A199" s="221">
        <v>614</v>
      </c>
      <c r="B199" s="221" t="s">
        <v>651</v>
      </c>
      <c r="C199" s="221">
        <v>19</v>
      </c>
      <c r="D199" s="374">
        <v>-19093.403779999997</v>
      </c>
      <c r="E199" s="374">
        <v>-20066.84014</v>
      </c>
      <c r="F199" s="217">
        <f t="shared" si="7"/>
        <v>-19580.121959999997</v>
      </c>
      <c r="G199" s="222">
        <f t="shared" si="8"/>
        <v>9.476355932966392E-4</v>
      </c>
      <c r="H199" s="217">
        <f t="shared" si="6"/>
        <v>-20281.534210935959</v>
      </c>
      <c r="I199" s="2"/>
      <c r="K199" s="2"/>
      <c r="L199" s="2"/>
      <c r="M199" s="203"/>
    </row>
    <row r="200" spans="1:13" ht="15.5" x14ac:dyDescent="0.35">
      <c r="A200" s="221">
        <v>615</v>
      </c>
      <c r="B200" s="221" t="s">
        <v>652</v>
      </c>
      <c r="C200" s="221">
        <v>17</v>
      </c>
      <c r="D200" s="374">
        <v>-35692.427007000013</v>
      </c>
      <c r="E200" s="374">
        <v>-36775.314314280004</v>
      </c>
      <c r="F200" s="217">
        <f t="shared" si="7"/>
        <v>-36233.870660640008</v>
      </c>
      <c r="G200" s="222">
        <f t="shared" si="8"/>
        <v>1.7536410442731119E-3</v>
      </c>
      <c r="H200" s="217">
        <f t="shared" si="6"/>
        <v>-37531.86465843644</v>
      </c>
      <c r="I200" s="2"/>
      <c r="K200" s="2"/>
      <c r="L200" s="2"/>
      <c r="M200" s="203"/>
    </row>
    <row r="201" spans="1:13" ht="15.5" x14ac:dyDescent="0.35">
      <c r="A201" s="221">
        <v>616</v>
      </c>
      <c r="B201" s="221" t="s">
        <v>653</v>
      </c>
      <c r="C201" s="221">
        <v>34</v>
      </c>
      <c r="D201" s="374">
        <v>-6680.6967456088078</v>
      </c>
      <c r="E201" s="374">
        <v>-7197.6143972860009</v>
      </c>
      <c r="F201" s="217">
        <f t="shared" si="7"/>
        <v>-6939.1555714474043</v>
      </c>
      <c r="G201" s="222">
        <f t="shared" si="8"/>
        <v>3.3584013523306174E-4</v>
      </c>
      <c r="H201" s="217">
        <f t="shared" ref="H201:H264" si="9">G201*E$8</f>
        <v>-7187.7346527680884</v>
      </c>
      <c r="I201" s="2"/>
      <c r="K201" s="2"/>
      <c r="L201" s="2"/>
      <c r="M201" s="203"/>
    </row>
    <row r="202" spans="1:13" ht="15.5" x14ac:dyDescent="0.35">
      <c r="A202" s="221">
        <v>619</v>
      </c>
      <c r="B202" s="221" t="s">
        <v>654</v>
      </c>
      <c r="C202" s="221">
        <v>6</v>
      </c>
      <c r="D202" s="374">
        <v>-12639.124900759998</v>
      </c>
      <c r="E202" s="374">
        <v>-12542.012427419999</v>
      </c>
      <c r="F202" s="217">
        <f t="shared" ref="F202:F265" si="10">(D202+E202)/2</f>
        <v>-12590.568664089998</v>
      </c>
      <c r="G202" s="222">
        <f t="shared" ref="G202:G265" si="11">F202/F$8</f>
        <v>6.0935631710115265E-4</v>
      </c>
      <c r="H202" s="217">
        <f t="shared" si="9"/>
        <v>-13041.596452644344</v>
      </c>
      <c r="I202" s="2"/>
      <c r="K202" s="2"/>
      <c r="L202" s="2"/>
      <c r="M202" s="203"/>
    </row>
    <row r="203" spans="1:13" ht="15.5" x14ac:dyDescent="0.35">
      <c r="A203" s="221">
        <v>620</v>
      </c>
      <c r="B203" s="221" t="s">
        <v>655</v>
      </c>
      <c r="C203" s="221">
        <v>18</v>
      </c>
      <c r="D203" s="374">
        <v>-15199.925350000001</v>
      </c>
      <c r="E203" s="374">
        <v>-15311.15352</v>
      </c>
      <c r="F203" s="217">
        <f t="shared" si="10"/>
        <v>-15255.539435000001</v>
      </c>
      <c r="G203" s="222">
        <f t="shared" si="11"/>
        <v>7.3833514383004923E-4</v>
      </c>
      <c r="H203" s="217">
        <f t="shared" si="9"/>
        <v>-15802.033592503487</v>
      </c>
      <c r="I203" s="2"/>
      <c r="K203" s="2"/>
      <c r="L203" s="2"/>
      <c r="M203" s="203"/>
    </row>
    <row r="204" spans="1:13" ht="15.5" x14ac:dyDescent="0.35">
      <c r="A204" s="221">
        <v>623</v>
      </c>
      <c r="B204" s="221" t="s">
        <v>656</v>
      </c>
      <c r="C204" s="221">
        <v>10</v>
      </c>
      <c r="D204" s="374">
        <v>-11154.521519999998</v>
      </c>
      <c r="E204" s="374">
        <v>-11442.45349</v>
      </c>
      <c r="F204" s="217">
        <f t="shared" si="10"/>
        <v>-11298.487504999999</v>
      </c>
      <c r="G204" s="222">
        <f t="shared" si="11"/>
        <v>5.4682238098558507E-4</v>
      </c>
      <c r="H204" s="217">
        <f t="shared" si="9"/>
        <v>-11703.229496354474</v>
      </c>
      <c r="I204" s="2"/>
      <c r="K204" s="2"/>
      <c r="L204" s="2"/>
      <c r="M204" s="203"/>
    </row>
    <row r="205" spans="1:13" ht="15.5" x14ac:dyDescent="0.35">
      <c r="A205" s="221">
        <v>624</v>
      </c>
      <c r="B205" s="221" t="s">
        <v>657</v>
      </c>
      <c r="C205" s="221">
        <v>8</v>
      </c>
      <c r="D205" s="374">
        <v>-17059.542119999998</v>
      </c>
      <c r="E205" s="374">
        <v>-18933.437379999999</v>
      </c>
      <c r="F205" s="217">
        <f t="shared" si="10"/>
        <v>-17996.489750000001</v>
      </c>
      <c r="G205" s="222">
        <f t="shared" si="11"/>
        <v>8.7099121631304386E-4</v>
      </c>
      <c r="H205" s="217">
        <f t="shared" si="9"/>
        <v>-18641.17206660052</v>
      </c>
      <c r="I205" s="2"/>
      <c r="K205" s="2"/>
      <c r="L205" s="2"/>
      <c r="M205" s="203"/>
    </row>
    <row r="206" spans="1:13" ht="15.5" x14ac:dyDescent="0.35">
      <c r="A206" s="221">
        <v>625</v>
      </c>
      <c r="B206" s="221" t="s">
        <v>658</v>
      </c>
      <c r="C206" s="221">
        <v>17</v>
      </c>
      <c r="D206" s="374">
        <v>-11579.593222000001</v>
      </c>
      <c r="E206" s="374">
        <v>-13040.23482408</v>
      </c>
      <c r="F206" s="217">
        <f t="shared" si="10"/>
        <v>-12309.914023040001</v>
      </c>
      <c r="G206" s="222">
        <f t="shared" si="11"/>
        <v>5.9577323892491898E-4</v>
      </c>
      <c r="H206" s="217">
        <f t="shared" si="9"/>
        <v>-12750.888012955264</v>
      </c>
      <c r="I206" s="2"/>
      <c r="K206" s="2"/>
      <c r="L206" s="2"/>
      <c r="M206" s="203"/>
    </row>
    <row r="207" spans="1:13" ht="15.5" x14ac:dyDescent="0.35">
      <c r="A207" s="221">
        <v>626</v>
      </c>
      <c r="B207" s="221" t="s">
        <v>659</v>
      </c>
      <c r="C207" s="221">
        <v>17</v>
      </c>
      <c r="D207" s="374">
        <v>-27360.251281999994</v>
      </c>
      <c r="E207" s="374">
        <v>-28296.86626088</v>
      </c>
      <c r="F207" s="217">
        <f t="shared" si="10"/>
        <v>-27828.558771439995</v>
      </c>
      <c r="G207" s="222">
        <f t="shared" si="11"/>
        <v>1.3468421113942816E-3</v>
      </c>
      <c r="H207" s="217">
        <f t="shared" si="9"/>
        <v>-28825.452053721649</v>
      </c>
      <c r="I207" s="2"/>
      <c r="K207" s="2"/>
      <c r="L207" s="2"/>
      <c r="M207" s="203"/>
    </row>
    <row r="208" spans="1:13" ht="15.5" x14ac:dyDescent="0.35">
      <c r="A208" s="221">
        <v>630</v>
      </c>
      <c r="B208" s="221" t="s">
        <v>660</v>
      </c>
      <c r="C208" s="221">
        <v>17</v>
      </c>
      <c r="D208" s="374">
        <v>-6777.9814379999998</v>
      </c>
      <c r="E208" s="374">
        <v>-7202.26060272</v>
      </c>
      <c r="F208" s="217">
        <f t="shared" si="10"/>
        <v>-6990.1210203600003</v>
      </c>
      <c r="G208" s="222">
        <f t="shared" si="11"/>
        <v>3.3830675283210337E-4</v>
      </c>
      <c r="H208" s="217">
        <f t="shared" si="9"/>
        <v>-7240.5258201473407</v>
      </c>
      <c r="I208" s="2"/>
      <c r="K208" s="2"/>
      <c r="L208" s="2"/>
      <c r="M208" s="203"/>
    </row>
    <row r="209" spans="1:13" ht="15.5" x14ac:dyDescent="0.35">
      <c r="A209" s="221">
        <v>631</v>
      </c>
      <c r="B209" s="221" t="s">
        <v>661</v>
      </c>
      <c r="C209" s="221">
        <v>2</v>
      </c>
      <c r="D209" s="374">
        <v>-6976.8912982000002</v>
      </c>
      <c r="E209" s="374">
        <v>-7567.3149556500002</v>
      </c>
      <c r="F209" s="217">
        <f t="shared" si="10"/>
        <v>-7272.1031269249997</v>
      </c>
      <c r="G209" s="222">
        <f t="shared" si="11"/>
        <v>3.5195407747081874E-4</v>
      </c>
      <c r="H209" s="217">
        <f t="shared" si="9"/>
        <v>-7532.6092787107327</v>
      </c>
      <c r="I209" s="2"/>
      <c r="K209" s="2"/>
      <c r="L209" s="2"/>
      <c r="M209" s="203"/>
    </row>
    <row r="210" spans="1:13" ht="15.5" x14ac:dyDescent="0.35">
      <c r="A210" s="221">
        <v>635</v>
      </c>
      <c r="B210" s="221" t="s">
        <v>662</v>
      </c>
      <c r="C210" s="221">
        <v>6</v>
      </c>
      <c r="D210" s="374">
        <v>-26025.162359999998</v>
      </c>
      <c r="E210" s="374">
        <v>-27500.462589999999</v>
      </c>
      <c r="F210" s="217">
        <f t="shared" si="10"/>
        <v>-26762.812474999999</v>
      </c>
      <c r="G210" s="222">
        <f t="shared" si="11"/>
        <v>1.2952622935568951E-3</v>
      </c>
      <c r="H210" s="217">
        <f t="shared" si="9"/>
        <v>-27721.527879215329</v>
      </c>
      <c r="I210" s="2"/>
      <c r="K210" s="2"/>
      <c r="L210" s="2"/>
      <c r="M210" s="203"/>
    </row>
    <row r="211" spans="1:13" ht="15.5" x14ac:dyDescent="0.35">
      <c r="A211" s="221">
        <v>636</v>
      </c>
      <c r="B211" s="221" t="s">
        <v>663</v>
      </c>
      <c r="C211" s="221">
        <v>2</v>
      </c>
      <c r="D211" s="374">
        <v>-28058.451489720002</v>
      </c>
      <c r="E211" s="374">
        <v>-30321.488816739999</v>
      </c>
      <c r="F211" s="217">
        <f t="shared" si="10"/>
        <v>-29189.970153230002</v>
      </c>
      <c r="G211" s="222">
        <f t="shared" si="11"/>
        <v>1.4127314804768107E-3</v>
      </c>
      <c r="H211" s="217">
        <f t="shared" si="9"/>
        <v>-30235.632826412384</v>
      </c>
      <c r="I211" s="2"/>
      <c r="K211" s="2"/>
      <c r="L211" s="2"/>
      <c r="M211" s="203"/>
    </row>
    <row r="212" spans="1:13" ht="15.5" x14ac:dyDescent="0.35">
      <c r="A212" s="221">
        <v>638</v>
      </c>
      <c r="B212" s="221" t="s">
        <v>664</v>
      </c>
      <c r="C212" s="221">
        <v>34</v>
      </c>
      <c r="D212" s="374">
        <v>-161422.49349000002</v>
      </c>
      <c r="E212" s="374">
        <v>-177202.51887999999</v>
      </c>
      <c r="F212" s="217">
        <f t="shared" si="10"/>
        <v>-169312.50618500001</v>
      </c>
      <c r="G212" s="222">
        <f t="shared" si="11"/>
        <v>8.1943594416284942E-3</v>
      </c>
      <c r="H212" s="217">
        <f t="shared" si="9"/>
        <v>-175377.73225036563</v>
      </c>
      <c r="I212" s="2"/>
      <c r="K212" s="2"/>
      <c r="L212" s="2"/>
      <c r="M212" s="203"/>
    </row>
    <row r="213" spans="1:13" ht="15.5" x14ac:dyDescent="0.35">
      <c r="A213" s="221">
        <v>678</v>
      </c>
      <c r="B213" s="221" t="s">
        <v>665</v>
      </c>
      <c r="C213" s="221">
        <v>17</v>
      </c>
      <c r="D213" s="374">
        <v>-92168.001992999983</v>
      </c>
      <c r="E213" s="374">
        <v>-101827.66261332</v>
      </c>
      <c r="F213" s="217">
        <f t="shared" si="10"/>
        <v>-96997.832303159987</v>
      </c>
      <c r="G213" s="222">
        <f t="shared" si="11"/>
        <v>4.6944854863964778E-3</v>
      </c>
      <c r="H213" s="217">
        <f t="shared" si="9"/>
        <v>-100472.55365733018</v>
      </c>
      <c r="I213" s="2"/>
      <c r="K213" s="2"/>
      <c r="L213" s="2"/>
      <c r="M213" s="203"/>
    </row>
    <row r="214" spans="1:13" ht="15.5" x14ac:dyDescent="0.35">
      <c r="A214" s="221">
        <v>680</v>
      </c>
      <c r="B214" s="221" t="s">
        <v>666</v>
      </c>
      <c r="C214" s="221">
        <v>2</v>
      </c>
      <c r="D214" s="374">
        <v>-82525.773511479973</v>
      </c>
      <c r="E214" s="374">
        <v>-92566.457543659999</v>
      </c>
      <c r="F214" s="217">
        <f t="shared" si="10"/>
        <v>-87546.115527569986</v>
      </c>
      <c r="G214" s="222">
        <f t="shared" si="11"/>
        <v>4.2370428181329328E-3</v>
      </c>
      <c r="H214" s="217">
        <f t="shared" si="9"/>
        <v>-90682.251149111995</v>
      </c>
      <c r="I214" s="2"/>
      <c r="K214" s="2"/>
      <c r="L214" s="2"/>
      <c r="M214" s="203"/>
    </row>
    <row r="215" spans="1:13" ht="15.5" x14ac:dyDescent="0.35">
      <c r="A215" s="221">
        <v>681</v>
      </c>
      <c r="B215" s="221" t="s">
        <v>667</v>
      </c>
      <c r="C215" s="221">
        <v>10</v>
      </c>
      <c r="D215" s="374">
        <v>-14963.96644</v>
      </c>
      <c r="E215" s="374">
        <v>-15523.839189999999</v>
      </c>
      <c r="F215" s="217">
        <f t="shared" si="10"/>
        <v>-15243.902814999999</v>
      </c>
      <c r="G215" s="222">
        <f t="shared" si="11"/>
        <v>7.3777195656695674E-4</v>
      </c>
      <c r="H215" s="217">
        <f t="shared" si="9"/>
        <v>-15789.980117703286</v>
      </c>
      <c r="I215" s="2"/>
      <c r="K215" s="2"/>
      <c r="L215" s="2"/>
      <c r="M215" s="203"/>
    </row>
    <row r="216" spans="1:13" ht="15.5" x14ac:dyDescent="0.35">
      <c r="A216" s="221">
        <v>683</v>
      </c>
      <c r="B216" s="221" t="s">
        <v>668</v>
      </c>
      <c r="C216" s="221">
        <v>19</v>
      </c>
      <c r="D216" s="374">
        <v>-17950.00605</v>
      </c>
      <c r="E216" s="374">
        <v>-17948.903120000003</v>
      </c>
      <c r="F216" s="217">
        <f t="shared" si="10"/>
        <v>-17949.454584999999</v>
      </c>
      <c r="G216" s="222">
        <f t="shared" si="11"/>
        <v>8.6871481596264579E-4</v>
      </c>
      <c r="H216" s="217">
        <f t="shared" si="9"/>
        <v>-18592.451976398152</v>
      </c>
      <c r="I216" s="2"/>
      <c r="K216" s="2"/>
      <c r="L216" s="2"/>
      <c r="M216" s="203"/>
    </row>
    <row r="217" spans="1:13" ht="15.5" x14ac:dyDescent="0.35">
      <c r="A217" s="221">
        <v>684</v>
      </c>
      <c r="B217" s="221" t="s">
        <v>669</v>
      </c>
      <c r="C217" s="221">
        <v>4</v>
      </c>
      <c r="D217" s="374">
        <v>-143703.641</v>
      </c>
      <c r="E217" s="374">
        <v>-155588.861</v>
      </c>
      <c r="F217" s="217">
        <f t="shared" si="10"/>
        <v>-149646.25099999999</v>
      </c>
      <c r="G217" s="222">
        <f t="shared" si="11"/>
        <v>7.2425551863622203E-3</v>
      </c>
      <c r="H217" s="217">
        <f t="shared" si="9"/>
        <v>-155006.97929231948</v>
      </c>
      <c r="I217" s="2"/>
      <c r="K217" s="2"/>
      <c r="L217" s="2"/>
      <c r="M217" s="203"/>
    </row>
    <row r="218" spans="1:13" ht="15.5" x14ac:dyDescent="0.35">
      <c r="A218" s="221">
        <v>686</v>
      </c>
      <c r="B218" s="221" t="s">
        <v>670</v>
      </c>
      <c r="C218" s="221">
        <v>11</v>
      </c>
      <c r="D218" s="374">
        <v>-15126.022730000004</v>
      </c>
      <c r="E218" s="374">
        <v>-15923.619480000001</v>
      </c>
      <c r="F218" s="217">
        <f t="shared" si="10"/>
        <v>-15524.821105000003</v>
      </c>
      <c r="G218" s="222">
        <f t="shared" si="11"/>
        <v>7.5136779478266673E-4</v>
      </c>
      <c r="H218" s="217">
        <f t="shared" si="9"/>
        <v>-16080.961650951749</v>
      </c>
      <c r="I218" s="2"/>
      <c r="K218" s="2"/>
      <c r="L218" s="2"/>
      <c r="M218" s="203"/>
    </row>
    <row r="219" spans="1:13" ht="15.5" x14ac:dyDescent="0.35">
      <c r="A219" s="221">
        <v>687</v>
      </c>
      <c r="B219" s="221" t="s">
        <v>671</v>
      </c>
      <c r="C219" s="221">
        <v>11</v>
      </c>
      <c r="D219" s="374">
        <v>-8796.156530000002</v>
      </c>
      <c r="E219" s="374">
        <v>-9460.5516400000015</v>
      </c>
      <c r="F219" s="217">
        <f t="shared" si="10"/>
        <v>-9128.3540850000027</v>
      </c>
      <c r="G219" s="222">
        <f t="shared" si="11"/>
        <v>4.4179261277496043E-4</v>
      </c>
      <c r="H219" s="217">
        <f t="shared" si="9"/>
        <v>-9455.3561026166662</v>
      </c>
      <c r="I219" s="2"/>
      <c r="K219" s="2"/>
      <c r="L219" s="2"/>
      <c r="M219" s="203"/>
    </row>
    <row r="220" spans="1:13" ht="15.5" x14ac:dyDescent="0.35">
      <c r="A220" s="221">
        <v>689</v>
      </c>
      <c r="B220" s="221" t="s">
        <v>672</v>
      </c>
      <c r="C220" s="221">
        <v>9</v>
      </c>
      <c r="D220" s="374">
        <v>-14834.887210000003</v>
      </c>
      <c r="E220" s="374">
        <v>-15970.161930000002</v>
      </c>
      <c r="F220" s="217">
        <f t="shared" si="10"/>
        <v>-15402.524570000001</v>
      </c>
      <c r="G220" s="222">
        <f t="shared" si="11"/>
        <v>7.4544890675226508E-4</v>
      </c>
      <c r="H220" s="217">
        <f t="shared" si="9"/>
        <v>-15954.284127515044</v>
      </c>
      <c r="I220" s="2"/>
      <c r="K220" s="2"/>
      <c r="L220" s="2"/>
      <c r="M220" s="203"/>
    </row>
    <row r="221" spans="1:13" ht="15.5" x14ac:dyDescent="0.35">
      <c r="A221" s="221">
        <v>691</v>
      </c>
      <c r="B221" s="221" t="s">
        <v>673</v>
      </c>
      <c r="C221" s="221">
        <v>17</v>
      </c>
      <c r="D221" s="374">
        <v>-11773.795920000002</v>
      </c>
      <c r="E221" s="374">
        <v>-12162.599249999999</v>
      </c>
      <c r="F221" s="217">
        <f t="shared" si="10"/>
        <v>-11968.197585000002</v>
      </c>
      <c r="G221" s="222">
        <f t="shared" si="11"/>
        <v>5.792349017193192E-4</v>
      </c>
      <c r="H221" s="217">
        <f t="shared" si="9"/>
        <v>-12396.93037966239</v>
      </c>
      <c r="I221" s="2"/>
      <c r="K221" s="2"/>
      <c r="L221" s="2"/>
      <c r="M221" s="203"/>
    </row>
    <row r="222" spans="1:13" ht="15.5" x14ac:dyDescent="0.35">
      <c r="A222" s="221">
        <v>694</v>
      </c>
      <c r="B222" s="221" t="s">
        <v>674</v>
      </c>
      <c r="C222" s="221">
        <v>5</v>
      </c>
      <c r="D222" s="374">
        <v>-100954.60228000001</v>
      </c>
      <c r="E222" s="374">
        <v>-111237.33781999999</v>
      </c>
      <c r="F222" s="217">
        <f t="shared" si="10"/>
        <v>-106095.97005</v>
      </c>
      <c r="G222" s="222">
        <f t="shared" si="11"/>
        <v>5.1348156936972542E-3</v>
      </c>
      <c r="H222" s="217">
        <f t="shared" si="9"/>
        <v>-109896.61099187109</v>
      </c>
      <c r="I222" s="2"/>
      <c r="K222" s="2"/>
      <c r="L222" s="2"/>
      <c r="M222" s="203"/>
    </row>
    <row r="223" spans="1:13" ht="15.5" x14ac:dyDescent="0.35">
      <c r="A223" s="221">
        <v>697</v>
      </c>
      <c r="B223" s="221" t="s">
        <v>675</v>
      </c>
      <c r="C223" s="221">
        <v>18</v>
      </c>
      <c r="D223" s="374">
        <v>-7514.8510622131735</v>
      </c>
      <c r="E223" s="374">
        <v>-7449.4682424958637</v>
      </c>
      <c r="F223" s="217">
        <f t="shared" si="10"/>
        <v>-7482.1596523545186</v>
      </c>
      <c r="G223" s="222">
        <f t="shared" si="11"/>
        <v>3.6212035940245757E-4</v>
      </c>
      <c r="H223" s="217">
        <f t="shared" si="9"/>
        <v>-7750.1905897685692</v>
      </c>
      <c r="I223" s="2"/>
      <c r="K223" s="2"/>
      <c r="L223" s="2"/>
      <c r="M223" s="203"/>
    </row>
    <row r="224" spans="1:13" ht="15.5" x14ac:dyDescent="0.35">
      <c r="A224" s="221">
        <v>698</v>
      </c>
      <c r="B224" s="221" t="s">
        <v>676</v>
      </c>
      <c r="C224" s="221">
        <v>19</v>
      </c>
      <c r="D224" s="374">
        <v>-230450.81682000001</v>
      </c>
      <c r="E224" s="374">
        <v>-261483.80503999998</v>
      </c>
      <c r="F224" s="217">
        <f t="shared" si="10"/>
        <v>-245967.31092999998</v>
      </c>
      <c r="G224" s="222">
        <f t="shared" si="11"/>
        <v>1.1904286352296525E-2</v>
      </c>
      <c r="H224" s="217">
        <f t="shared" si="9"/>
        <v>-254778.51678298318</v>
      </c>
      <c r="I224" s="2"/>
      <c r="K224" s="2"/>
      <c r="L224" s="2"/>
      <c r="M224" s="203"/>
    </row>
    <row r="225" spans="1:13" ht="15.5" x14ac:dyDescent="0.35">
      <c r="A225" s="221">
        <v>700</v>
      </c>
      <c r="B225" s="221" t="s">
        <v>677</v>
      </c>
      <c r="C225" s="221">
        <v>9</v>
      </c>
      <c r="D225" s="374">
        <v>-21846.726870000002</v>
      </c>
      <c r="E225" s="374">
        <v>-21890.456740000001</v>
      </c>
      <c r="F225" s="217">
        <f t="shared" si="10"/>
        <v>-21868.591805000004</v>
      </c>
      <c r="G225" s="222">
        <f t="shared" si="11"/>
        <v>1.0583925887708416E-3</v>
      </c>
      <c r="H225" s="217">
        <f t="shared" si="9"/>
        <v>-22651.983156396102</v>
      </c>
      <c r="I225" s="2"/>
      <c r="K225" s="2"/>
      <c r="L225" s="2"/>
      <c r="M225" s="203"/>
    </row>
    <row r="226" spans="1:13" ht="15.5" x14ac:dyDescent="0.35">
      <c r="A226" s="221">
        <v>702</v>
      </c>
      <c r="B226" s="221" t="s">
        <v>678</v>
      </c>
      <c r="C226" s="221">
        <v>6</v>
      </c>
      <c r="D226" s="374">
        <v>-18773.998019999999</v>
      </c>
      <c r="E226" s="374">
        <v>-21249.824089999998</v>
      </c>
      <c r="F226" s="217">
        <f t="shared" si="10"/>
        <v>-20011.911054999997</v>
      </c>
      <c r="G226" s="222">
        <f t="shared" si="11"/>
        <v>9.6853325246624251E-4</v>
      </c>
      <c r="H226" s="217">
        <f t="shared" si="9"/>
        <v>-20728.791144270792</v>
      </c>
      <c r="I226" s="2"/>
      <c r="K226" s="2"/>
      <c r="L226" s="2"/>
      <c r="M226" s="203"/>
    </row>
    <row r="227" spans="1:13" ht="15.5" x14ac:dyDescent="0.35">
      <c r="A227" s="221">
        <v>704</v>
      </c>
      <c r="B227" s="221" t="s">
        <v>679</v>
      </c>
      <c r="C227" s="221">
        <v>2</v>
      </c>
      <c r="D227" s="374">
        <v>-17485.5818</v>
      </c>
      <c r="E227" s="374">
        <v>-18382.234370000002</v>
      </c>
      <c r="F227" s="217">
        <f t="shared" si="10"/>
        <v>-17933.908085000003</v>
      </c>
      <c r="G227" s="222">
        <f t="shared" si="11"/>
        <v>8.6796239895618992E-4</v>
      </c>
      <c r="H227" s="217">
        <f t="shared" si="9"/>
        <v>-18576.348559256297</v>
      </c>
      <c r="I227" s="2"/>
      <c r="K227" s="2"/>
      <c r="L227" s="2"/>
      <c r="M227" s="203"/>
    </row>
    <row r="228" spans="1:13" ht="15.5" x14ac:dyDescent="0.35">
      <c r="A228" s="221">
        <v>707</v>
      </c>
      <c r="B228" s="221" t="s">
        <v>680</v>
      </c>
      <c r="C228" s="221">
        <v>12</v>
      </c>
      <c r="D228" s="374">
        <v>-11602.831108678673</v>
      </c>
      <c r="E228" s="374">
        <v>-11399.179003956016</v>
      </c>
      <c r="F228" s="217">
        <f t="shared" si="10"/>
        <v>-11501.005056317344</v>
      </c>
      <c r="G228" s="222">
        <f t="shared" si="11"/>
        <v>5.5662379286073335E-4</v>
      </c>
      <c r="H228" s="217">
        <f t="shared" si="9"/>
        <v>-11913.001767117068</v>
      </c>
      <c r="I228" s="2"/>
      <c r="K228" s="2"/>
      <c r="L228" s="2"/>
      <c r="M228" s="203"/>
    </row>
    <row r="229" spans="1:13" ht="15.5" x14ac:dyDescent="0.35">
      <c r="A229" s="221">
        <v>710</v>
      </c>
      <c r="B229" s="221" t="s">
        <v>681</v>
      </c>
      <c r="C229" s="221">
        <v>33</v>
      </c>
      <c r="D229" s="374">
        <v>-102090.22840000001</v>
      </c>
      <c r="E229" s="374">
        <v>-118422.56629</v>
      </c>
      <c r="F229" s="217">
        <f t="shared" si="10"/>
        <v>-110256.397345</v>
      </c>
      <c r="G229" s="222">
        <f t="shared" si="11"/>
        <v>5.3361713847455061E-3</v>
      </c>
      <c r="H229" s="217">
        <f t="shared" si="9"/>
        <v>-114206.07590164196</v>
      </c>
      <c r="I229" s="2"/>
      <c r="K229" s="2"/>
      <c r="L229" s="2"/>
      <c r="M229" s="203"/>
    </row>
    <row r="230" spans="1:13" ht="15.5" x14ac:dyDescent="0.35">
      <c r="A230" s="221">
        <v>729</v>
      </c>
      <c r="B230" s="221" t="s">
        <v>682</v>
      </c>
      <c r="C230" s="221">
        <v>13</v>
      </c>
      <c r="D230" s="374">
        <v>-40991.165030000004</v>
      </c>
      <c r="E230" s="374">
        <v>-43852.601780000005</v>
      </c>
      <c r="F230" s="217">
        <f t="shared" si="10"/>
        <v>-42421.883405</v>
      </c>
      <c r="G230" s="222">
        <f t="shared" si="11"/>
        <v>2.0531274897767817E-3</v>
      </c>
      <c r="H230" s="217">
        <f t="shared" si="9"/>
        <v>-43941.548542368946</v>
      </c>
      <c r="I230" s="2"/>
      <c r="K230" s="2"/>
      <c r="L230" s="2"/>
      <c r="M230" s="203"/>
    </row>
    <row r="231" spans="1:13" ht="15.5" x14ac:dyDescent="0.35">
      <c r="A231" s="221">
        <v>732</v>
      </c>
      <c r="B231" s="221" t="s">
        <v>683</v>
      </c>
      <c r="C231" s="221">
        <v>19</v>
      </c>
      <c r="D231" s="374">
        <v>-22034.571769999999</v>
      </c>
      <c r="E231" s="374">
        <v>-23090.50043</v>
      </c>
      <c r="F231" s="217">
        <f t="shared" si="10"/>
        <v>-22562.536099999998</v>
      </c>
      <c r="G231" s="222">
        <f t="shared" si="11"/>
        <v>1.091977993144244E-3</v>
      </c>
      <c r="H231" s="217">
        <f t="shared" si="9"/>
        <v>-23370.786388994871</v>
      </c>
      <c r="I231" s="2"/>
      <c r="K231" s="2"/>
      <c r="L231" s="2"/>
      <c r="M231" s="203"/>
    </row>
    <row r="232" spans="1:13" ht="15.5" x14ac:dyDescent="0.35">
      <c r="A232" s="221">
        <v>734</v>
      </c>
      <c r="B232" s="221" t="s">
        <v>684</v>
      </c>
      <c r="C232" s="221">
        <v>2</v>
      </c>
      <c r="D232" s="374">
        <v>-196889.82120012</v>
      </c>
      <c r="E232" s="374">
        <v>-212906.47866029001</v>
      </c>
      <c r="F232" s="217">
        <f t="shared" si="10"/>
        <v>-204898.14993020502</v>
      </c>
      <c r="G232" s="222">
        <f t="shared" si="11"/>
        <v>9.9166277039110743E-3</v>
      </c>
      <c r="H232" s="217">
        <f t="shared" si="9"/>
        <v>-212238.14877437765</v>
      </c>
      <c r="I232" s="2"/>
      <c r="K232" s="2"/>
      <c r="L232" s="2"/>
      <c r="M232" s="203"/>
    </row>
    <row r="233" spans="1:13" ht="15.5" x14ac:dyDescent="0.35">
      <c r="A233" s="221">
        <v>738</v>
      </c>
      <c r="B233" s="221" t="s">
        <v>685</v>
      </c>
      <c r="C233" s="221">
        <v>2</v>
      </c>
      <c r="D233" s="374">
        <v>-10050.31700384</v>
      </c>
      <c r="E233" s="374">
        <v>-9892.9253667800003</v>
      </c>
      <c r="F233" s="217">
        <f t="shared" si="10"/>
        <v>-9971.6211853099994</v>
      </c>
      <c r="G233" s="222">
        <f t="shared" si="11"/>
        <v>4.8260491826224459E-4</v>
      </c>
      <c r="H233" s="217">
        <f t="shared" si="9"/>
        <v>-10328.831282129489</v>
      </c>
      <c r="I233" s="2"/>
      <c r="K233" s="2"/>
      <c r="L233" s="2"/>
      <c r="M233" s="203"/>
    </row>
    <row r="234" spans="1:13" ht="15.5" x14ac:dyDescent="0.35">
      <c r="A234" s="221">
        <v>739</v>
      </c>
      <c r="B234" s="221" t="s">
        <v>686</v>
      </c>
      <c r="C234" s="221">
        <v>9</v>
      </c>
      <c r="D234" s="374">
        <v>-14972.647039999998</v>
      </c>
      <c r="E234" s="374">
        <v>-16027.61808</v>
      </c>
      <c r="F234" s="217">
        <f t="shared" si="10"/>
        <v>-15500.132559999998</v>
      </c>
      <c r="G234" s="222">
        <f t="shared" si="11"/>
        <v>7.5017292255273355E-4</v>
      </c>
      <c r="H234" s="217">
        <f t="shared" si="9"/>
        <v>-16055.38869634714</v>
      </c>
      <c r="I234" s="2"/>
      <c r="K234" s="2"/>
      <c r="L234" s="2"/>
      <c r="M234" s="203"/>
    </row>
    <row r="235" spans="1:13" ht="15.5" x14ac:dyDescent="0.35">
      <c r="A235" s="221">
        <v>740</v>
      </c>
      <c r="B235" s="221" t="s">
        <v>687</v>
      </c>
      <c r="C235" s="221">
        <v>10</v>
      </c>
      <c r="D235" s="374">
        <v>-152596.09509000005</v>
      </c>
      <c r="E235" s="374">
        <v>-158425.12658000001</v>
      </c>
      <c r="F235" s="217">
        <f t="shared" si="10"/>
        <v>-155510.61083500003</v>
      </c>
      <c r="G235" s="222">
        <f t="shared" si="11"/>
        <v>7.5263775304159576E-3</v>
      </c>
      <c r="H235" s="217">
        <f t="shared" si="9"/>
        <v>-161081.41615546923</v>
      </c>
      <c r="I235" s="2"/>
      <c r="K235" s="2"/>
      <c r="L235" s="2"/>
      <c r="M235" s="203"/>
    </row>
    <row r="236" spans="1:13" ht="15.5" x14ac:dyDescent="0.35">
      <c r="A236" s="221">
        <v>742</v>
      </c>
      <c r="B236" s="221" t="s">
        <v>688</v>
      </c>
      <c r="C236" s="221">
        <v>19</v>
      </c>
      <c r="D236" s="374">
        <v>-5317.5141899999999</v>
      </c>
      <c r="E236" s="374">
        <v>-5202.2685300000003</v>
      </c>
      <c r="F236" s="217">
        <f t="shared" si="10"/>
        <v>-5259.8913599999996</v>
      </c>
      <c r="G236" s="222">
        <f t="shared" si="11"/>
        <v>2.5456737602514237E-4</v>
      </c>
      <c r="H236" s="217">
        <f t="shared" si="9"/>
        <v>-5448.3147133393286</v>
      </c>
      <c r="I236" s="2"/>
      <c r="K236" s="2"/>
      <c r="L236" s="2"/>
      <c r="M236" s="203"/>
    </row>
    <row r="237" spans="1:13" ht="15.5" x14ac:dyDescent="0.35">
      <c r="A237" s="221">
        <v>743</v>
      </c>
      <c r="B237" s="221" t="s">
        <v>689</v>
      </c>
      <c r="C237" s="221">
        <v>14</v>
      </c>
      <c r="D237" s="374">
        <v>-231561.74738999995</v>
      </c>
      <c r="E237" s="374">
        <v>-243755.66940000001</v>
      </c>
      <c r="F237" s="217">
        <f t="shared" si="10"/>
        <v>-237658.70839499997</v>
      </c>
      <c r="G237" s="222">
        <f t="shared" si="11"/>
        <v>1.1502167943187255E-2</v>
      </c>
      <c r="H237" s="217">
        <f t="shared" si="9"/>
        <v>-246172.27791976661</v>
      </c>
      <c r="I237" s="2"/>
      <c r="K237" s="2"/>
      <c r="L237" s="2"/>
      <c r="M237" s="203"/>
    </row>
    <row r="238" spans="1:13" ht="15.5" x14ac:dyDescent="0.35">
      <c r="A238" s="221">
        <v>746</v>
      </c>
      <c r="B238" s="221" t="s">
        <v>690</v>
      </c>
      <c r="C238" s="221">
        <v>17</v>
      </c>
      <c r="D238" s="374">
        <v>-19976.248152999997</v>
      </c>
      <c r="E238" s="374">
        <v>-20776.861306120001</v>
      </c>
      <c r="F238" s="217">
        <f t="shared" si="10"/>
        <v>-20376.554729559997</v>
      </c>
      <c r="G238" s="222">
        <f t="shared" si="11"/>
        <v>9.8618121837725425E-4</v>
      </c>
      <c r="H238" s="217">
        <f t="shared" si="9"/>
        <v>-21106.497328915517</v>
      </c>
      <c r="I238" s="2"/>
      <c r="K238" s="2"/>
      <c r="L238" s="2"/>
      <c r="M238" s="203"/>
    </row>
    <row r="239" spans="1:13" ht="15.5" x14ac:dyDescent="0.35">
      <c r="A239" s="221">
        <v>747</v>
      </c>
      <c r="B239" s="221" t="s">
        <v>691</v>
      </c>
      <c r="C239" s="221">
        <v>4</v>
      </c>
      <c r="D239" s="374">
        <v>-5742.0778800000007</v>
      </c>
      <c r="E239" s="374">
        <v>-6416.32456</v>
      </c>
      <c r="F239" s="217">
        <f t="shared" si="10"/>
        <v>-6079.2012200000008</v>
      </c>
      <c r="G239" s="222">
        <f t="shared" si="11"/>
        <v>2.9422020284925512E-4</v>
      </c>
      <c r="H239" s="217">
        <f t="shared" si="9"/>
        <v>-6296.9744402242559</v>
      </c>
      <c r="I239" s="2"/>
      <c r="K239" s="2"/>
      <c r="L239" s="2"/>
      <c r="M239" s="203"/>
    </row>
    <row r="240" spans="1:13" ht="15.5" x14ac:dyDescent="0.35">
      <c r="A240" s="221">
        <v>748</v>
      </c>
      <c r="B240" s="221" t="s">
        <v>692</v>
      </c>
      <c r="C240" s="221">
        <v>17</v>
      </c>
      <c r="D240" s="374">
        <v>-22966.952716999996</v>
      </c>
      <c r="E240" s="374">
        <v>-21110.027087479997</v>
      </c>
      <c r="F240" s="217">
        <f t="shared" si="10"/>
        <v>-22038.489902239999</v>
      </c>
      <c r="G240" s="222">
        <f t="shared" si="11"/>
        <v>1.0666152895541616E-3</v>
      </c>
      <c r="H240" s="217">
        <f t="shared" si="9"/>
        <v>-22827.967457136681</v>
      </c>
      <c r="I240" s="2"/>
      <c r="K240" s="2"/>
      <c r="L240" s="2"/>
      <c r="M240" s="203"/>
    </row>
    <row r="241" spans="1:13" ht="15.5" x14ac:dyDescent="0.35">
      <c r="A241" s="221">
        <v>749</v>
      </c>
      <c r="B241" s="221" t="s">
        <v>693</v>
      </c>
      <c r="C241" s="221">
        <v>11</v>
      </c>
      <c r="D241" s="374">
        <v>-76058.931269999957</v>
      </c>
      <c r="E241" s="374">
        <v>-82668.07058</v>
      </c>
      <c r="F241" s="217">
        <f t="shared" si="10"/>
        <v>-79363.500924999971</v>
      </c>
      <c r="G241" s="222">
        <f t="shared" si="11"/>
        <v>3.8410219527131454E-3</v>
      </c>
      <c r="H241" s="217">
        <f t="shared" si="9"/>
        <v>-82206.513442474738</v>
      </c>
      <c r="I241" s="2"/>
      <c r="K241" s="2"/>
      <c r="L241" s="2"/>
      <c r="M241" s="203"/>
    </row>
    <row r="242" spans="1:13" ht="15.5" x14ac:dyDescent="0.35">
      <c r="A242" s="221">
        <v>751</v>
      </c>
      <c r="B242" s="221" t="s">
        <v>694</v>
      </c>
      <c r="C242" s="221">
        <v>19</v>
      </c>
      <c r="D242" s="374">
        <v>-12533.495720000003</v>
      </c>
      <c r="E242" s="374">
        <v>-12356.42151</v>
      </c>
      <c r="F242" s="217">
        <f t="shared" si="10"/>
        <v>-12444.958615000001</v>
      </c>
      <c r="G242" s="222">
        <f t="shared" si="11"/>
        <v>6.0230910536563634E-4</v>
      </c>
      <c r="H242" s="217">
        <f t="shared" si="9"/>
        <v>-12890.770262791802</v>
      </c>
      <c r="I242" s="2"/>
      <c r="K242" s="2"/>
      <c r="L242" s="2"/>
      <c r="M242" s="203"/>
    </row>
    <row r="243" spans="1:13" ht="15.5" x14ac:dyDescent="0.35">
      <c r="A243" s="221">
        <v>753</v>
      </c>
      <c r="B243" s="221" t="s">
        <v>695</v>
      </c>
      <c r="C243" s="221">
        <v>34</v>
      </c>
      <c r="D243" s="374">
        <v>-59890.013310000002</v>
      </c>
      <c r="E243" s="374">
        <v>-64111.303810000005</v>
      </c>
      <c r="F243" s="217">
        <f t="shared" si="10"/>
        <v>-62000.658560000003</v>
      </c>
      <c r="G243" s="222">
        <f t="shared" si="11"/>
        <v>3.000697900621655E-3</v>
      </c>
      <c r="H243" s="217">
        <f t="shared" si="9"/>
        <v>-64221.687702153598</v>
      </c>
      <c r="I243" s="2"/>
      <c r="K243" s="2"/>
      <c r="L243" s="2"/>
      <c r="M243" s="203"/>
    </row>
    <row r="244" spans="1:13" ht="15.5" x14ac:dyDescent="0.35">
      <c r="A244" s="221">
        <v>755</v>
      </c>
      <c r="B244" s="221" t="s">
        <v>696</v>
      </c>
      <c r="C244" s="221">
        <v>33</v>
      </c>
      <c r="D244" s="374">
        <v>-18612.330360000004</v>
      </c>
      <c r="E244" s="374">
        <v>-18888.331719999998</v>
      </c>
      <c r="F244" s="217">
        <f t="shared" si="10"/>
        <v>-18750.331040000001</v>
      </c>
      <c r="G244" s="222">
        <f t="shared" si="11"/>
        <v>9.0747550581645072E-4</v>
      </c>
      <c r="H244" s="217">
        <f t="shared" si="9"/>
        <v>-19422.017964495586</v>
      </c>
      <c r="I244" s="2"/>
      <c r="K244" s="2"/>
      <c r="L244" s="2"/>
      <c r="M244" s="203"/>
    </row>
    <row r="245" spans="1:13" ht="15.5" x14ac:dyDescent="0.35">
      <c r="A245" s="221">
        <v>758</v>
      </c>
      <c r="B245" s="221" t="s">
        <v>697</v>
      </c>
      <c r="C245" s="221">
        <v>19</v>
      </c>
      <c r="D245" s="374">
        <v>-40900.343770000014</v>
      </c>
      <c r="E245" s="374">
        <v>-39245.8482</v>
      </c>
      <c r="F245" s="217">
        <f t="shared" si="10"/>
        <v>-40073.095985000007</v>
      </c>
      <c r="G245" s="222">
        <f t="shared" si="11"/>
        <v>1.9394512540093832E-3</v>
      </c>
      <c r="H245" s="217">
        <f t="shared" si="9"/>
        <v>-41508.621285313908</v>
      </c>
      <c r="I245" s="2"/>
      <c r="K245" s="2"/>
      <c r="L245" s="2"/>
      <c r="M245" s="203"/>
    </row>
    <row r="246" spans="1:13" ht="15.5" x14ac:dyDescent="0.35">
      <c r="A246" s="221">
        <v>759</v>
      </c>
      <c r="B246" s="221" t="s">
        <v>698</v>
      </c>
      <c r="C246" s="221">
        <v>14</v>
      </c>
      <c r="D246" s="374">
        <v>-9501.7498400000022</v>
      </c>
      <c r="E246" s="374">
        <v>-9574.4768100000001</v>
      </c>
      <c r="F246" s="217">
        <f t="shared" si="10"/>
        <v>-9538.1133250000021</v>
      </c>
      <c r="G246" s="222">
        <f t="shared" si="11"/>
        <v>4.6162407456561925E-4</v>
      </c>
      <c r="H246" s="217">
        <f t="shared" si="9"/>
        <v>-9879.7940127218553</v>
      </c>
      <c r="I246" s="2"/>
      <c r="K246" s="2"/>
      <c r="L246" s="2"/>
      <c r="M246" s="203"/>
    </row>
    <row r="247" spans="1:13" ht="15.5" x14ac:dyDescent="0.35">
      <c r="A247" s="221">
        <v>761</v>
      </c>
      <c r="B247" s="221" t="s">
        <v>699</v>
      </c>
      <c r="C247" s="221">
        <v>2</v>
      </c>
      <c r="D247" s="374">
        <v>-35166.761914080002</v>
      </c>
      <c r="E247" s="374">
        <v>-38874.01382036</v>
      </c>
      <c r="F247" s="217">
        <f t="shared" si="10"/>
        <v>-37020.387867220001</v>
      </c>
      <c r="G247" s="222">
        <f t="shared" si="11"/>
        <v>1.7917067775314684E-3</v>
      </c>
      <c r="H247" s="217">
        <f t="shared" si="9"/>
        <v>-38346.557011493765</v>
      </c>
      <c r="I247" s="2"/>
      <c r="K247" s="2"/>
      <c r="L247" s="2"/>
      <c r="M247" s="203"/>
    </row>
    <row r="248" spans="1:13" ht="15.5" x14ac:dyDescent="0.35">
      <c r="A248" s="221">
        <v>762</v>
      </c>
      <c r="B248" s="221" t="s">
        <v>700</v>
      </c>
      <c r="C248" s="221">
        <v>11</v>
      </c>
      <c r="D248" s="374">
        <v>-16688.603719999999</v>
      </c>
      <c r="E248" s="374">
        <v>-19304.48243</v>
      </c>
      <c r="F248" s="217">
        <f t="shared" si="10"/>
        <v>-17996.543075000001</v>
      </c>
      <c r="G248" s="222">
        <f t="shared" si="11"/>
        <v>8.7099379712781691E-4</v>
      </c>
      <c r="H248" s="217">
        <f t="shared" si="9"/>
        <v>-18641.227301844407</v>
      </c>
      <c r="I248" s="2"/>
      <c r="K248" s="2"/>
      <c r="L248" s="2"/>
      <c r="M248" s="203"/>
    </row>
    <row r="249" spans="1:13" ht="15.5" x14ac:dyDescent="0.35">
      <c r="A249" s="221">
        <v>765</v>
      </c>
      <c r="B249" s="221" t="s">
        <v>701</v>
      </c>
      <c r="C249" s="221">
        <v>18</v>
      </c>
      <c r="D249" s="374">
        <v>-43639.392513945495</v>
      </c>
      <c r="E249" s="374">
        <v>-43611.003655975088</v>
      </c>
      <c r="F249" s="217">
        <f t="shared" si="10"/>
        <v>-43625.198084960291</v>
      </c>
      <c r="G249" s="222">
        <f t="shared" si="11"/>
        <v>2.1113653201128867E-3</v>
      </c>
      <c r="H249" s="217">
        <f t="shared" si="9"/>
        <v>-45187.96916722475</v>
      </c>
      <c r="I249" s="2"/>
      <c r="K249" s="2"/>
      <c r="L249" s="2"/>
      <c r="M249" s="203"/>
    </row>
    <row r="250" spans="1:13" ht="15.5" x14ac:dyDescent="0.35">
      <c r="A250" s="221">
        <v>768</v>
      </c>
      <c r="B250" s="221" t="s">
        <v>702</v>
      </c>
      <c r="C250" s="221">
        <v>10</v>
      </c>
      <c r="D250" s="374">
        <v>-12413.723739999999</v>
      </c>
      <c r="E250" s="374">
        <v>-11705.397660000001</v>
      </c>
      <c r="F250" s="217">
        <f t="shared" si="10"/>
        <v>-12059.5607</v>
      </c>
      <c r="G250" s="222">
        <f t="shared" si="11"/>
        <v>5.8365667906398147E-4</v>
      </c>
      <c r="H250" s="217">
        <f t="shared" si="9"/>
        <v>-12491.566365397084</v>
      </c>
      <c r="I250" s="2"/>
      <c r="K250" s="2"/>
      <c r="L250" s="2"/>
      <c r="M250" s="203"/>
    </row>
    <row r="251" spans="1:13" ht="15.5" x14ac:dyDescent="0.35">
      <c r="A251" s="221">
        <v>777</v>
      </c>
      <c r="B251" s="221" t="s">
        <v>703</v>
      </c>
      <c r="C251" s="221">
        <v>18</v>
      </c>
      <c r="D251" s="374">
        <v>-38598.187725659554</v>
      </c>
      <c r="E251" s="374">
        <v>-39805.880694085186</v>
      </c>
      <c r="F251" s="217">
        <f t="shared" si="10"/>
        <v>-39202.03420987237</v>
      </c>
      <c r="G251" s="222">
        <f t="shared" si="11"/>
        <v>1.8972937463208508E-3</v>
      </c>
      <c r="H251" s="217">
        <f t="shared" si="9"/>
        <v>-40606.355751514864</v>
      </c>
      <c r="I251" s="2"/>
      <c r="K251" s="2"/>
      <c r="L251" s="2"/>
      <c r="M251" s="203"/>
    </row>
    <row r="252" spans="1:13" ht="15.5" x14ac:dyDescent="0.35">
      <c r="A252" s="221">
        <v>778</v>
      </c>
      <c r="B252" s="221" t="s">
        <v>704</v>
      </c>
      <c r="C252" s="221">
        <v>11</v>
      </c>
      <c r="D252" s="374">
        <v>-33404.704340000004</v>
      </c>
      <c r="E252" s="374">
        <v>-33760.371650000001</v>
      </c>
      <c r="F252" s="217">
        <f t="shared" si="10"/>
        <v>-33582.537995000006</v>
      </c>
      <c r="G252" s="222">
        <f t="shared" si="11"/>
        <v>1.6253222723694805E-3</v>
      </c>
      <c r="H252" s="217">
        <f t="shared" si="9"/>
        <v>-34785.554177194179</v>
      </c>
      <c r="I252" s="2"/>
      <c r="K252" s="2"/>
      <c r="L252" s="2"/>
      <c r="M252" s="203"/>
    </row>
    <row r="253" spans="1:13" ht="15.5" x14ac:dyDescent="0.35">
      <c r="A253" s="221">
        <v>781</v>
      </c>
      <c r="B253" s="221" t="s">
        <v>705</v>
      </c>
      <c r="C253" s="221">
        <v>7</v>
      </c>
      <c r="D253" s="374">
        <v>-16828.117666276696</v>
      </c>
      <c r="E253" s="374">
        <v>-18096.781984935624</v>
      </c>
      <c r="F253" s="217">
        <f t="shared" si="10"/>
        <v>-17462.44982560616</v>
      </c>
      <c r="G253" s="222">
        <f t="shared" si="11"/>
        <v>8.4514483794875664E-4</v>
      </c>
      <c r="H253" s="217">
        <f t="shared" si="9"/>
        <v>-18088.001406135474</v>
      </c>
      <c r="I253" s="2"/>
      <c r="K253" s="2"/>
      <c r="L253" s="2"/>
      <c r="M253" s="203"/>
    </row>
    <row r="254" spans="1:13" ht="15.5" x14ac:dyDescent="0.35">
      <c r="A254" s="221">
        <v>783</v>
      </c>
      <c r="B254" s="221" t="s">
        <v>706</v>
      </c>
      <c r="C254" s="221">
        <v>4</v>
      </c>
      <c r="D254" s="374">
        <v>-26133.491690000003</v>
      </c>
      <c r="E254" s="374">
        <v>-28594.058280000001</v>
      </c>
      <c r="F254" s="217">
        <f t="shared" si="10"/>
        <v>-27363.774985000004</v>
      </c>
      <c r="G254" s="222">
        <f t="shared" si="11"/>
        <v>1.3243475804553273E-3</v>
      </c>
      <c r="H254" s="217">
        <f t="shared" si="9"/>
        <v>-28344.018470997886</v>
      </c>
      <c r="I254" s="2"/>
      <c r="K254" s="2"/>
      <c r="L254" s="2"/>
      <c r="M254" s="203"/>
    </row>
    <row r="255" spans="1:13" ht="15.5" x14ac:dyDescent="0.35">
      <c r="A255" s="221">
        <v>785</v>
      </c>
      <c r="B255" s="221" t="s">
        <v>707</v>
      </c>
      <c r="C255" s="221">
        <v>17</v>
      </c>
      <c r="D255" s="374">
        <v>-13767.020086000002</v>
      </c>
      <c r="E255" s="374">
        <v>-13914.535355440001</v>
      </c>
      <c r="F255" s="217">
        <f t="shared" si="10"/>
        <v>-13840.777720720002</v>
      </c>
      <c r="G255" s="222">
        <f t="shared" si="11"/>
        <v>6.698637339366913E-4</v>
      </c>
      <c r="H255" s="217">
        <f t="shared" si="9"/>
        <v>-14336.591335958306</v>
      </c>
      <c r="I255" s="2"/>
      <c r="K255" s="2"/>
      <c r="L255" s="2"/>
      <c r="M255" s="203"/>
    </row>
    <row r="256" spans="1:13" ht="15.5" x14ac:dyDescent="0.35">
      <c r="A256" s="221">
        <v>790</v>
      </c>
      <c r="B256" s="221" t="s">
        <v>708</v>
      </c>
      <c r="C256" s="221">
        <v>6</v>
      </c>
      <c r="D256" s="374">
        <v>-98908.93574999999</v>
      </c>
      <c r="E256" s="374">
        <v>-102961.77112999999</v>
      </c>
      <c r="F256" s="217">
        <f t="shared" si="10"/>
        <v>-100935.35343999999</v>
      </c>
      <c r="G256" s="222">
        <f t="shared" si="11"/>
        <v>4.8850530010549733E-3</v>
      </c>
      <c r="H256" s="217">
        <f t="shared" si="9"/>
        <v>-104551.12731515757</v>
      </c>
      <c r="I256" s="2"/>
      <c r="K256" s="2"/>
      <c r="L256" s="2"/>
      <c r="M256" s="203"/>
    </row>
    <row r="257" spans="1:13" ht="15.5" x14ac:dyDescent="0.35">
      <c r="A257" s="221">
        <v>791</v>
      </c>
      <c r="B257" s="221" t="s">
        <v>709</v>
      </c>
      <c r="C257" s="221">
        <v>17</v>
      </c>
      <c r="D257" s="374">
        <v>-24187.573084000003</v>
      </c>
      <c r="E257" s="374">
        <v>-25752.324378159999</v>
      </c>
      <c r="F257" s="217">
        <f t="shared" si="10"/>
        <v>-24969.948731080003</v>
      </c>
      <c r="G257" s="222">
        <f t="shared" si="11"/>
        <v>1.2084915624480444E-3</v>
      </c>
      <c r="H257" s="217">
        <f t="shared" si="9"/>
        <v>-25864.438968730308</v>
      </c>
      <c r="I257" s="2"/>
      <c r="K257" s="2"/>
      <c r="L257" s="2"/>
      <c r="M257" s="203"/>
    </row>
    <row r="258" spans="1:13" ht="15.5" x14ac:dyDescent="0.35">
      <c r="A258" s="221">
        <v>831</v>
      </c>
      <c r="B258" s="221" t="s">
        <v>710</v>
      </c>
      <c r="C258" s="221">
        <v>9</v>
      </c>
      <c r="D258" s="374">
        <v>-14532.112139999999</v>
      </c>
      <c r="E258" s="374">
        <v>-15902.551639999998</v>
      </c>
      <c r="F258" s="217">
        <f t="shared" si="10"/>
        <v>-15217.331889999998</v>
      </c>
      <c r="G258" s="222">
        <f t="shared" si="11"/>
        <v>7.3648598121255104E-4</v>
      </c>
      <c r="H258" s="217">
        <f t="shared" si="9"/>
        <v>-15762.457351220797</v>
      </c>
      <c r="I258" s="2"/>
      <c r="K258" s="2"/>
      <c r="L258" s="2"/>
      <c r="M258" s="203"/>
    </row>
    <row r="259" spans="1:13" ht="15.5" x14ac:dyDescent="0.35">
      <c r="A259" s="221">
        <v>832</v>
      </c>
      <c r="B259" s="221" t="s">
        <v>711</v>
      </c>
      <c r="C259" s="221">
        <v>17</v>
      </c>
      <c r="D259" s="374">
        <v>-17476.444433000004</v>
      </c>
      <c r="E259" s="374">
        <v>-18888.82290612</v>
      </c>
      <c r="F259" s="217">
        <f t="shared" si="10"/>
        <v>-18182.633669560004</v>
      </c>
      <c r="G259" s="222">
        <f t="shared" si="11"/>
        <v>8.8000017979198255E-4</v>
      </c>
      <c r="H259" s="217">
        <f t="shared" si="9"/>
        <v>-18833.984158395779</v>
      </c>
      <c r="I259" s="2"/>
      <c r="K259" s="2"/>
      <c r="L259" s="2"/>
      <c r="M259" s="203"/>
    </row>
    <row r="260" spans="1:13" ht="15.5" x14ac:dyDescent="0.35">
      <c r="A260" s="221">
        <v>833</v>
      </c>
      <c r="B260" s="221" t="s">
        <v>712</v>
      </c>
      <c r="C260" s="221">
        <v>2</v>
      </c>
      <c r="D260" s="374">
        <v>-6447.7648938399998</v>
      </c>
      <c r="E260" s="374">
        <v>-7224.1573067799991</v>
      </c>
      <c r="F260" s="217">
        <f t="shared" si="10"/>
        <v>-6835.9611003099999</v>
      </c>
      <c r="G260" s="222">
        <f t="shared" si="11"/>
        <v>3.3084574581705083E-4</v>
      </c>
      <c r="H260" s="217">
        <f t="shared" si="9"/>
        <v>-7080.8434801273688</v>
      </c>
      <c r="I260" s="2"/>
      <c r="K260" s="2"/>
      <c r="L260" s="2"/>
      <c r="M260" s="203"/>
    </row>
    <row r="261" spans="1:13" ht="15.5" x14ac:dyDescent="0.35">
      <c r="A261" s="221">
        <v>834</v>
      </c>
      <c r="B261" s="221" t="s">
        <v>713</v>
      </c>
      <c r="C261" s="221">
        <v>5</v>
      </c>
      <c r="D261" s="374">
        <v>-21097.125270000004</v>
      </c>
      <c r="E261" s="374">
        <v>-21630.121010000003</v>
      </c>
      <c r="F261" s="217">
        <f t="shared" si="10"/>
        <v>-21363.623140000003</v>
      </c>
      <c r="G261" s="222">
        <f t="shared" si="11"/>
        <v>1.033953196542792E-3</v>
      </c>
      <c r="H261" s="217">
        <f t="shared" si="9"/>
        <v>-22128.9251654617</v>
      </c>
      <c r="I261" s="2"/>
      <c r="K261" s="2"/>
      <c r="L261" s="2"/>
      <c r="M261" s="203"/>
    </row>
    <row r="262" spans="1:13" ht="15.5" x14ac:dyDescent="0.35">
      <c r="A262" s="221">
        <v>837</v>
      </c>
      <c r="B262" s="221" t="s">
        <v>714</v>
      </c>
      <c r="C262" s="221">
        <v>6</v>
      </c>
      <c r="D262" s="374">
        <v>-856228.24288999999</v>
      </c>
      <c r="E262" s="374">
        <v>-896653.09258000006</v>
      </c>
      <c r="F262" s="217">
        <f t="shared" si="10"/>
        <v>-876440.66773500002</v>
      </c>
      <c r="G262" s="222">
        <f t="shared" si="11"/>
        <v>4.2417834467786922E-2</v>
      </c>
      <c r="H262" s="217">
        <f t="shared" si="9"/>
        <v>-907837.11270218075</v>
      </c>
      <c r="I262" s="2"/>
      <c r="K262" s="2"/>
      <c r="L262" s="2"/>
      <c r="M262" s="203"/>
    </row>
    <row r="263" spans="1:13" ht="15.5" x14ac:dyDescent="0.35">
      <c r="A263" s="221">
        <v>844</v>
      </c>
      <c r="B263" s="221" t="s">
        <v>715</v>
      </c>
      <c r="C263" s="221">
        <v>11</v>
      </c>
      <c r="D263" s="374">
        <v>-8219.1224199999997</v>
      </c>
      <c r="E263" s="374">
        <v>-8234.2439699999995</v>
      </c>
      <c r="F263" s="217">
        <f t="shared" si="10"/>
        <v>-8226.6831949999996</v>
      </c>
      <c r="G263" s="222">
        <f t="shared" si="11"/>
        <v>3.9815369006809381E-4</v>
      </c>
      <c r="H263" s="217">
        <f t="shared" si="9"/>
        <v>-8521.3849537188707</v>
      </c>
      <c r="I263" s="2"/>
      <c r="K263" s="2"/>
      <c r="L263" s="2"/>
      <c r="M263" s="203"/>
    </row>
    <row r="264" spans="1:13" ht="15.5" x14ac:dyDescent="0.35">
      <c r="A264" s="221">
        <v>845</v>
      </c>
      <c r="B264" s="221" t="s">
        <v>716</v>
      </c>
      <c r="C264" s="221">
        <v>19</v>
      </c>
      <c r="D264" s="374">
        <v>-12504.293440000001</v>
      </c>
      <c r="E264" s="374">
        <v>-13629.481614998016</v>
      </c>
      <c r="F264" s="217">
        <f t="shared" si="10"/>
        <v>-13066.88752749901</v>
      </c>
      <c r="G264" s="222">
        <f t="shared" si="11"/>
        <v>6.3240912083991848E-4</v>
      </c>
      <c r="H264" s="217">
        <f t="shared" si="9"/>
        <v>-13534.978329594816</v>
      </c>
      <c r="I264" s="2"/>
      <c r="K264" s="2"/>
      <c r="L264" s="2"/>
      <c r="M264" s="203"/>
    </row>
    <row r="265" spans="1:13" ht="15.5" x14ac:dyDescent="0.35">
      <c r="A265" s="221">
        <v>846</v>
      </c>
      <c r="B265" s="221" t="s">
        <v>717</v>
      </c>
      <c r="C265" s="221">
        <v>14</v>
      </c>
      <c r="D265" s="374">
        <v>-21687.3478</v>
      </c>
      <c r="E265" s="374">
        <v>-23779.697670000001</v>
      </c>
      <c r="F265" s="217">
        <f t="shared" si="10"/>
        <v>-22733.522734999999</v>
      </c>
      <c r="G265" s="222">
        <f t="shared" si="11"/>
        <v>1.1002533768029892E-3</v>
      </c>
      <c r="H265" s="217">
        <f t="shared" ref="H265:H301" si="12">G265*E$8</f>
        <v>-23547.898221824609</v>
      </c>
      <c r="I265" s="2"/>
      <c r="K265" s="2"/>
      <c r="L265" s="2"/>
      <c r="M265" s="203"/>
    </row>
    <row r="266" spans="1:13" ht="15.5" x14ac:dyDescent="0.35">
      <c r="A266" s="221">
        <v>848</v>
      </c>
      <c r="B266" s="221" t="s">
        <v>718</v>
      </c>
      <c r="C266" s="221">
        <v>12</v>
      </c>
      <c r="D266" s="374">
        <v>-19833.345984926964</v>
      </c>
      <c r="E266" s="374">
        <v>-20087.015590739873</v>
      </c>
      <c r="F266" s="217">
        <f t="shared" ref="F266:F301" si="13">(D266+E266)/2</f>
        <v>-19960.180787833418</v>
      </c>
      <c r="G266" s="222">
        <f t="shared" ref="G266:G301" si="14">F266/F$8</f>
        <v>9.6602961931636022E-4</v>
      </c>
      <c r="H266" s="217">
        <f t="shared" si="12"/>
        <v>-20675.207760805501</v>
      </c>
      <c r="I266" s="2"/>
      <c r="K266" s="2"/>
      <c r="L266" s="2"/>
      <c r="M266" s="203"/>
    </row>
    <row r="267" spans="1:13" ht="15.5" x14ac:dyDescent="0.35">
      <c r="A267" s="221">
        <v>849</v>
      </c>
      <c r="B267" s="221" t="s">
        <v>719</v>
      </c>
      <c r="C267" s="221">
        <v>16</v>
      </c>
      <c r="D267" s="374">
        <v>-11140.445659999999</v>
      </c>
      <c r="E267" s="374">
        <v>-11371.561730000001</v>
      </c>
      <c r="F267" s="217">
        <f t="shared" si="13"/>
        <v>-11256.003694999999</v>
      </c>
      <c r="G267" s="222">
        <f t="shared" si="14"/>
        <v>5.4476625638242399E-4</v>
      </c>
      <c r="H267" s="217">
        <f t="shared" si="12"/>
        <v>-11659.223802841119</v>
      </c>
      <c r="I267" s="2"/>
      <c r="K267" s="2"/>
      <c r="L267" s="2"/>
      <c r="M267" s="203"/>
    </row>
    <row r="268" spans="1:13" ht="15.5" x14ac:dyDescent="0.35">
      <c r="A268" s="221">
        <v>850</v>
      </c>
      <c r="B268" s="221" t="s">
        <v>720</v>
      </c>
      <c r="C268" s="221">
        <v>13</v>
      </c>
      <c r="D268" s="374">
        <v>-8307.7264500000001</v>
      </c>
      <c r="E268" s="374">
        <v>-9478.0473299999994</v>
      </c>
      <c r="F268" s="217">
        <f t="shared" si="13"/>
        <v>-8892.8868899999998</v>
      </c>
      <c r="G268" s="222">
        <f t="shared" si="14"/>
        <v>4.3039650934457492E-4</v>
      </c>
      <c r="H268" s="217">
        <f t="shared" si="12"/>
        <v>-9211.4538439534281</v>
      </c>
      <c r="I268" s="2"/>
      <c r="K268" s="2"/>
      <c r="L268" s="2"/>
      <c r="M268" s="203"/>
    </row>
    <row r="269" spans="1:13" ht="15.5" x14ac:dyDescent="0.35">
      <c r="A269" s="221">
        <v>851</v>
      </c>
      <c r="B269" s="221" t="s">
        <v>721</v>
      </c>
      <c r="C269" s="221">
        <v>19</v>
      </c>
      <c r="D269" s="374">
        <v>-77627.556909999999</v>
      </c>
      <c r="E269" s="374">
        <v>-86550.517779999995</v>
      </c>
      <c r="F269" s="217">
        <f t="shared" si="13"/>
        <v>-82089.03734499999</v>
      </c>
      <c r="G269" s="222">
        <f t="shared" si="14"/>
        <v>3.9729320259851465E-3</v>
      </c>
      <c r="H269" s="217">
        <f t="shared" si="12"/>
        <v>-85029.685854695112</v>
      </c>
      <c r="I269" s="2"/>
      <c r="K269" s="2"/>
      <c r="L269" s="2"/>
      <c r="M269" s="203"/>
    </row>
    <row r="270" spans="1:13" ht="15.5" x14ac:dyDescent="0.35">
      <c r="A270" s="221">
        <v>853</v>
      </c>
      <c r="B270" s="221" t="s">
        <v>722</v>
      </c>
      <c r="C270" s="221">
        <v>2</v>
      </c>
      <c r="D270" s="374">
        <v>-688626.28867000015</v>
      </c>
      <c r="E270" s="374">
        <v>-744346.03374999994</v>
      </c>
      <c r="F270" s="217">
        <f t="shared" si="13"/>
        <v>-716486.16121000005</v>
      </c>
      <c r="G270" s="222">
        <f t="shared" si="14"/>
        <v>3.4676381988535378E-2</v>
      </c>
      <c r="H270" s="217">
        <f t="shared" si="12"/>
        <v>-742152.60864712182</v>
      </c>
      <c r="I270" s="2"/>
      <c r="K270" s="2"/>
      <c r="L270" s="2"/>
      <c r="M270" s="203"/>
    </row>
    <row r="271" spans="1:13" ht="15.5" x14ac:dyDescent="0.35">
      <c r="A271" s="221">
        <v>854</v>
      </c>
      <c r="B271" s="221" t="s">
        <v>723</v>
      </c>
      <c r="C271" s="221">
        <v>19</v>
      </c>
      <c r="D271" s="374">
        <v>-19275.300159999999</v>
      </c>
      <c r="E271" s="374">
        <v>-21158.67153</v>
      </c>
      <c r="F271" s="217">
        <f t="shared" si="13"/>
        <v>-20216.985844999999</v>
      </c>
      <c r="G271" s="222">
        <f t="shared" si="14"/>
        <v>9.7845842916784035E-4</v>
      </c>
      <c r="H271" s="217">
        <f t="shared" si="12"/>
        <v>-20941.212260833927</v>
      </c>
      <c r="I271" s="2"/>
      <c r="K271" s="2"/>
      <c r="L271" s="2"/>
      <c r="M271" s="203"/>
    </row>
    <row r="272" spans="1:13" ht="15.5" x14ac:dyDescent="0.35">
      <c r="A272" s="221">
        <v>857</v>
      </c>
      <c r="B272" s="221" t="s">
        <v>724</v>
      </c>
      <c r="C272" s="221">
        <v>11</v>
      </c>
      <c r="D272" s="374">
        <v>-14369.508159999998</v>
      </c>
      <c r="E272" s="374">
        <v>-14581.327869999999</v>
      </c>
      <c r="F272" s="217">
        <f t="shared" si="13"/>
        <v>-14475.418014999999</v>
      </c>
      <c r="G272" s="222">
        <f t="shared" si="14"/>
        <v>7.0057895282187434E-4</v>
      </c>
      <c r="H272" s="217">
        <f t="shared" si="12"/>
        <v>-14993.966140179304</v>
      </c>
      <c r="I272" s="2"/>
      <c r="K272" s="2"/>
      <c r="L272" s="2"/>
      <c r="M272" s="203"/>
    </row>
    <row r="273" spans="1:13" ht="15.5" x14ac:dyDescent="0.35">
      <c r="A273" s="221">
        <v>858</v>
      </c>
      <c r="B273" s="221" t="s">
        <v>725</v>
      </c>
      <c r="C273" s="221">
        <v>35</v>
      </c>
      <c r="D273" s="374">
        <v>-118500.28898999997</v>
      </c>
      <c r="E273" s="374">
        <v>-133131.51854000002</v>
      </c>
      <c r="F273" s="217">
        <f t="shared" si="13"/>
        <v>-125815.903765</v>
      </c>
      <c r="G273" s="222">
        <f t="shared" si="14"/>
        <v>6.0892178738246559E-3</v>
      </c>
      <c r="H273" s="217">
        <f t="shared" si="12"/>
        <v>-130322.96538819282</v>
      </c>
      <c r="I273" s="2"/>
      <c r="K273" s="2"/>
      <c r="L273" s="2"/>
      <c r="M273" s="203"/>
    </row>
    <row r="274" spans="1:13" ht="15.5" x14ac:dyDescent="0.35">
      <c r="A274" s="221">
        <v>859</v>
      </c>
      <c r="B274" s="221" t="s">
        <v>726</v>
      </c>
      <c r="C274" s="221">
        <v>17</v>
      </c>
      <c r="D274" s="374">
        <v>-21725.346087999991</v>
      </c>
      <c r="E274" s="374">
        <v>-22417.277749519999</v>
      </c>
      <c r="F274" s="217">
        <f t="shared" si="13"/>
        <v>-22071.311918759995</v>
      </c>
      <c r="G274" s="222">
        <f t="shared" si="14"/>
        <v>1.0682038042305084E-3</v>
      </c>
      <c r="H274" s="217">
        <f t="shared" si="12"/>
        <v>-22861.965245928914</v>
      </c>
      <c r="I274" s="2"/>
      <c r="K274" s="2"/>
      <c r="L274" s="2"/>
      <c r="M274" s="203"/>
    </row>
    <row r="275" spans="1:13" ht="15.5" x14ac:dyDescent="0.35">
      <c r="A275" s="221">
        <v>886</v>
      </c>
      <c r="B275" s="221" t="s">
        <v>727</v>
      </c>
      <c r="C275" s="221">
        <v>4</v>
      </c>
      <c r="D275" s="374">
        <v>-44050.259879999998</v>
      </c>
      <c r="E275" s="374">
        <v>-48999.251479999999</v>
      </c>
      <c r="F275" s="217">
        <f t="shared" si="13"/>
        <v>-46524.755680000002</v>
      </c>
      <c r="G275" s="222">
        <f t="shared" si="14"/>
        <v>2.2516976422243895E-3</v>
      </c>
      <c r="H275" s="217">
        <f t="shared" si="12"/>
        <v>-48191.396657641511</v>
      </c>
      <c r="I275" s="2"/>
      <c r="K275" s="2"/>
      <c r="L275" s="2"/>
      <c r="M275" s="203"/>
    </row>
    <row r="276" spans="1:13" ht="15.5" x14ac:dyDescent="0.35">
      <c r="A276" s="221">
        <v>887</v>
      </c>
      <c r="B276" s="221" t="s">
        <v>728</v>
      </c>
      <c r="C276" s="221">
        <v>6</v>
      </c>
      <c r="D276" s="374">
        <v>-20854.708859999992</v>
      </c>
      <c r="E276" s="374">
        <v>-21601.27679</v>
      </c>
      <c r="F276" s="217">
        <f t="shared" si="13"/>
        <v>-21227.992824999994</v>
      </c>
      <c r="G276" s="222">
        <f t="shared" si="14"/>
        <v>1.0273889823725936E-3</v>
      </c>
      <c r="H276" s="217">
        <f t="shared" si="12"/>
        <v>-21988.436210421874</v>
      </c>
      <c r="I276" s="2"/>
      <c r="K276" s="2"/>
      <c r="L276" s="2"/>
      <c r="M276" s="203"/>
    </row>
    <row r="277" spans="1:13" ht="15.5" x14ac:dyDescent="0.35">
      <c r="A277" s="221">
        <v>889</v>
      </c>
      <c r="B277" s="221" t="s">
        <v>729</v>
      </c>
      <c r="C277" s="221">
        <v>17</v>
      </c>
      <c r="D277" s="374">
        <v>-10989.436691999999</v>
      </c>
      <c r="E277" s="374">
        <v>-11845.13561408</v>
      </c>
      <c r="F277" s="217">
        <f t="shared" si="13"/>
        <v>-11417.28615304</v>
      </c>
      <c r="G277" s="222">
        <f t="shared" si="14"/>
        <v>5.52571978845507E-4</v>
      </c>
      <c r="H277" s="217">
        <f t="shared" si="12"/>
        <v>-11826.283829180307</v>
      </c>
      <c r="I277" s="2"/>
      <c r="K277" s="2"/>
      <c r="L277" s="2"/>
      <c r="M277" s="203"/>
    </row>
    <row r="278" spans="1:13" ht="15.5" x14ac:dyDescent="0.35">
      <c r="A278" s="221">
        <v>890</v>
      </c>
      <c r="B278" s="221" t="s">
        <v>730</v>
      </c>
      <c r="C278" s="221">
        <v>19</v>
      </c>
      <c r="D278" s="374">
        <v>-6641.0465999999988</v>
      </c>
      <c r="E278" s="374">
        <v>-7049.12907</v>
      </c>
      <c r="F278" s="217">
        <f t="shared" si="13"/>
        <v>-6845.0878349999994</v>
      </c>
      <c r="G278" s="222">
        <f t="shared" si="14"/>
        <v>3.3128746005460697E-4</v>
      </c>
      <c r="H278" s="217">
        <f t="shared" si="12"/>
        <v>-7090.2971588239307</v>
      </c>
      <c r="I278" s="2"/>
      <c r="J278" s="50"/>
      <c r="K278" s="2"/>
      <c r="L278" s="2"/>
      <c r="M278" s="203"/>
    </row>
    <row r="279" spans="1:13" ht="15.5" x14ac:dyDescent="0.35">
      <c r="A279" s="221">
        <v>892</v>
      </c>
      <c r="B279" s="221" t="s">
        <v>731</v>
      </c>
      <c r="C279" s="221">
        <v>13</v>
      </c>
      <c r="D279" s="374">
        <v>-10007.29463</v>
      </c>
      <c r="E279" s="374">
        <v>-10817.45592</v>
      </c>
      <c r="F279" s="217">
        <f t="shared" si="13"/>
        <v>-10412.375275</v>
      </c>
      <c r="G279" s="222">
        <f t="shared" si="14"/>
        <v>5.0393646380289883E-4</v>
      </c>
      <c r="H279" s="217">
        <f t="shared" si="12"/>
        <v>-10785.374360202211</v>
      </c>
      <c r="I279" s="2"/>
      <c r="J279" s="229"/>
      <c r="K279" s="2"/>
      <c r="L279" s="2"/>
      <c r="M279" s="203"/>
    </row>
    <row r="280" spans="1:13" ht="15.5" x14ac:dyDescent="0.35">
      <c r="A280" s="221">
        <v>893</v>
      </c>
      <c r="B280" s="221" t="s">
        <v>732</v>
      </c>
      <c r="C280" s="221">
        <v>15</v>
      </c>
      <c r="D280" s="374">
        <v>-28656.021390000002</v>
      </c>
      <c r="E280" s="374">
        <v>-29908.250319999999</v>
      </c>
      <c r="F280" s="217">
        <f t="shared" si="13"/>
        <v>-29282.135855</v>
      </c>
      <c r="G280" s="222">
        <f t="shared" si="14"/>
        <v>1.417192101286877E-3</v>
      </c>
      <c r="H280" s="217">
        <f t="shared" si="12"/>
        <v>-30331.100149718226</v>
      </c>
      <c r="I280" s="2"/>
      <c r="J280" s="229"/>
      <c r="K280" s="2"/>
      <c r="L280" s="2"/>
      <c r="M280" s="203"/>
    </row>
    <row r="281" spans="1:13" ht="15.5" x14ac:dyDescent="0.35">
      <c r="A281" s="221">
        <v>895</v>
      </c>
      <c r="B281" s="221" t="s">
        <v>733</v>
      </c>
      <c r="C281" s="221">
        <v>2</v>
      </c>
      <c r="D281" s="374">
        <v>-58337.233468400009</v>
      </c>
      <c r="E281" s="374">
        <v>-64779.1305278</v>
      </c>
      <c r="F281" s="217">
        <f t="shared" si="13"/>
        <v>-61558.181998100001</v>
      </c>
      <c r="G281" s="222">
        <f t="shared" si="14"/>
        <v>2.9792829911480289E-3</v>
      </c>
      <c r="H281" s="217">
        <f t="shared" si="12"/>
        <v>-63763.36044831702</v>
      </c>
      <c r="I281" s="2"/>
      <c r="J281" s="229"/>
      <c r="K281" s="2"/>
      <c r="L281" s="2"/>
      <c r="M281" s="203"/>
    </row>
    <row r="282" spans="1:13" ht="15.5" x14ac:dyDescent="0.35">
      <c r="A282" s="221">
        <v>905</v>
      </c>
      <c r="B282" s="221" t="s">
        <v>734</v>
      </c>
      <c r="C282" s="221">
        <v>15</v>
      </c>
      <c r="D282" s="374">
        <v>-251300.84965000011</v>
      </c>
      <c r="E282" s="374">
        <v>-262574.71169999999</v>
      </c>
      <c r="F282" s="217">
        <f t="shared" si="13"/>
        <v>-256937.78067500005</v>
      </c>
      <c r="G282" s="222">
        <f t="shared" si="14"/>
        <v>1.243523338249296E-2</v>
      </c>
      <c r="H282" s="217">
        <f t="shared" si="12"/>
        <v>-266141.97804731008</v>
      </c>
      <c r="I282" s="2"/>
      <c r="J282" s="230"/>
      <c r="K282" s="2"/>
      <c r="L282" s="2"/>
      <c r="M282" s="203"/>
    </row>
    <row r="283" spans="1:13" ht="15.5" x14ac:dyDescent="0.35">
      <c r="A283" s="221">
        <v>908</v>
      </c>
      <c r="B283" s="221" t="s">
        <v>735</v>
      </c>
      <c r="C283" s="221">
        <v>6</v>
      </c>
      <c r="D283" s="374">
        <v>-80852.897640000025</v>
      </c>
      <c r="E283" s="374">
        <v>-89312.268660000002</v>
      </c>
      <c r="F283" s="217">
        <f t="shared" si="13"/>
        <v>-85082.58315000002</v>
      </c>
      <c r="G283" s="222">
        <f t="shared" si="14"/>
        <v>4.1178131743649735E-3</v>
      </c>
      <c r="H283" s="217">
        <f t="shared" si="12"/>
        <v>-88130.468463717843</v>
      </c>
      <c r="I283" s="2"/>
      <c r="J283" s="229"/>
      <c r="K283" s="2"/>
      <c r="L283" s="2"/>
      <c r="M283" s="203"/>
    </row>
    <row r="284" spans="1:13" ht="15.5" x14ac:dyDescent="0.35">
      <c r="A284" s="221">
        <v>915</v>
      </c>
      <c r="B284" s="221" t="s">
        <v>736</v>
      </c>
      <c r="C284" s="221">
        <v>11</v>
      </c>
      <c r="D284" s="374">
        <v>-90147.666799999963</v>
      </c>
      <c r="E284" s="374">
        <v>-97910.039879999997</v>
      </c>
      <c r="F284" s="217">
        <f t="shared" si="13"/>
        <v>-94028.853339999972</v>
      </c>
      <c r="G284" s="222">
        <f t="shared" si="14"/>
        <v>4.5507933200766215E-3</v>
      </c>
      <c r="H284" s="217">
        <f t="shared" si="12"/>
        <v>-97397.217940019895</v>
      </c>
      <c r="I284" s="2"/>
      <c r="J284" s="229"/>
      <c r="K284" s="2"/>
      <c r="L284" s="2"/>
      <c r="M284" s="203"/>
    </row>
    <row r="285" spans="1:13" ht="15.5" x14ac:dyDescent="0.35">
      <c r="A285" s="221">
        <v>918</v>
      </c>
      <c r="B285" s="221" t="s">
        <v>737</v>
      </c>
      <c r="C285" s="221">
        <v>2</v>
      </c>
      <c r="D285" s="374">
        <v>-9104.2897964000022</v>
      </c>
      <c r="E285" s="374">
        <v>-9902.6788637999998</v>
      </c>
      <c r="F285" s="217">
        <f t="shared" si="13"/>
        <v>-9503.4843301000001</v>
      </c>
      <c r="G285" s="222">
        <f t="shared" si="14"/>
        <v>4.5994810604027667E-4</v>
      </c>
      <c r="H285" s="217">
        <f t="shared" si="12"/>
        <v>-9843.9245147591009</v>
      </c>
      <c r="I285" s="2"/>
      <c r="J285" s="5"/>
      <c r="K285" s="2"/>
      <c r="L285" s="2"/>
      <c r="M285" s="203"/>
    </row>
    <row r="286" spans="1:13" ht="15.5" x14ac:dyDescent="0.35">
      <c r="A286" s="221">
        <v>921</v>
      </c>
      <c r="B286" s="221" t="s">
        <v>738</v>
      </c>
      <c r="C286" s="221">
        <v>11</v>
      </c>
      <c r="D286" s="374">
        <v>-10810.945599999997</v>
      </c>
      <c r="E286" s="374">
        <v>-11787.785240000001</v>
      </c>
      <c r="F286" s="217">
        <f t="shared" si="13"/>
        <v>-11299.365419999998</v>
      </c>
      <c r="G286" s="222">
        <f t="shared" si="14"/>
        <v>5.4686487017454872E-4</v>
      </c>
      <c r="H286" s="217">
        <f t="shared" si="12"/>
        <v>-11704.138860613961</v>
      </c>
      <c r="I286" s="2"/>
      <c r="K286" s="2"/>
      <c r="L286" s="2"/>
      <c r="M286" s="203"/>
    </row>
    <row r="287" spans="1:13" ht="15.5" x14ac:dyDescent="0.35">
      <c r="A287" s="221">
        <v>922</v>
      </c>
      <c r="B287" s="221" t="s">
        <v>739</v>
      </c>
      <c r="C287" s="221">
        <v>6</v>
      </c>
      <c r="D287" s="374">
        <v>-13698.854449999997</v>
      </c>
      <c r="E287" s="374">
        <v>-15352.912679999999</v>
      </c>
      <c r="F287" s="217">
        <f t="shared" si="13"/>
        <v>-14525.883564999998</v>
      </c>
      <c r="G287" s="222">
        <f t="shared" si="14"/>
        <v>7.0302137639374936E-4</v>
      </c>
      <c r="H287" s="217">
        <f t="shared" si="12"/>
        <v>-15046.239500932094</v>
      </c>
      <c r="I287" s="2"/>
      <c r="K287" s="2"/>
      <c r="L287" s="2"/>
      <c r="M287" s="203"/>
    </row>
    <row r="288" spans="1:13" ht="15.5" x14ac:dyDescent="0.35">
      <c r="A288" s="221">
        <v>924</v>
      </c>
      <c r="B288" s="221" t="s">
        <v>740</v>
      </c>
      <c r="C288" s="221">
        <v>16</v>
      </c>
      <c r="D288" s="374">
        <v>-13419.057409999999</v>
      </c>
      <c r="E288" s="374">
        <v>-13218.820599999999</v>
      </c>
      <c r="F288" s="217">
        <f t="shared" si="13"/>
        <v>-13318.939005</v>
      </c>
      <c r="G288" s="222">
        <f t="shared" si="14"/>
        <v>6.4460786770732283E-4</v>
      </c>
      <c r="H288" s="217">
        <f t="shared" si="12"/>
        <v>-13796.058964041145</v>
      </c>
      <c r="I288" s="2"/>
      <c r="K288" s="2"/>
      <c r="L288" s="2"/>
      <c r="M288" s="203"/>
    </row>
    <row r="289" spans="1:13" ht="15.5" x14ac:dyDescent="0.35">
      <c r="A289" s="221">
        <v>925</v>
      </c>
      <c r="B289" s="221" t="s">
        <v>741</v>
      </c>
      <c r="C289" s="221">
        <v>11</v>
      </c>
      <c r="D289" s="374">
        <v>-13211.641399999997</v>
      </c>
      <c r="E289" s="374">
        <v>-14092.75974</v>
      </c>
      <c r="F289" s="217">
        <f t="shared" si="13"/>
        <v>-13652.200569999997</v>
      </c>
      <c r="G289" s="222">
        <f t="shared" si="14"/>
        <v>6.6073700732743879E-4</v>
      </c>
      <c r="H289" s="217">
        <f t="shared" si="12"/>
        <v>-14141.258848165744</v>
      </c>
      <c r="I289" s="2"/>
      <c r="K289" s="2"/>
      <c r="L289" s="2"/>
      <c r="M289" s="203"/>
    </row>
    <row r="290" spans="1:13" ht="15.5" x14ac:dyDescent="0.35">
      <c r="A290" s="221">
        <v>927</v>
      </c>
      <c r="B290" s="221" t="s">
        <v>742</v>
      </c>
      <c r="C290" s="221">
        <v>33</v>
      </c>
      <c r="D290" s="374">
        <v>-90062.436000000002</v>
      </c>
      <c r="E290" s="374">
        <v>-93046.15913</v>
      </c>
      <c r="F290" s="217">
        <f t="shared" si="13"/>
        <v>-91554.297565000001</v>
      </c>
      <c r="G290" s="222">
        <f t="shared" si="14"/>
        <v>4.4310301676928803E-3</v>
      </c>
      <c r="H290" s="217">
        <f t="shared" si="12"/>
        <v>-94834.016969665434</v>
      </c>
      <c r="I290" s="2"/>
      <c r="K290" s="2"/>
      <c r="L290" s="2"/>
      <c r="M290" s="203"/>
    </row>
    <row r="291" spans="1:13" ht="15.5" x14ac:dyDescent="0.35">
      <c r="A291" s="221">
        <v>931</v>
      </c>
      <c r="B291" s="221" t="s">
        <v>743</v>
      </c>
      <c r="C291" s="221">
        <v>13</v>
      </c>
      <c r="D291" s="374">
        <v>-25862.688469999994</v>
      </c>
      <c r="E291" s="374">
        <v>-33075.991759999997</v>
      </c>
      <c r="F291" s="217">
        <f t="shared" si="13"/>
        <v>-29469.340114999995</v>
      </c>
      <c r="G291" s="222">
        <f t="shared" si="14"/>
        <v>1.426252382951882E-3</v>
      </c>
      <c r="H291" s="217">
        <f t="shared" si="12"/>
        <v>-30525.010566179328</v>
      </c>
      <c r="I291" s="2"/>
      <c r="K291" s="2"/>
      <c r="L291" s="2"/>
      <c r="M291" s="203"/>
    </row>
    <row r="292" spans="1:13" ht="15.5" x14ac:dyDescent="0.35">
      <c r="A292" s="221">
        <v>934</v>
      </c>
      <c r="B292" s="221" t="s">
        <v>744</v>
      </c>
      <c r="C292" s="221">
        <v>14</v>
      </c>
      <c r="D292" s="374">
        <v>-12106.692630000001</v>
      </c>
      <c r="E292" s="374">
        <v>-11600.633330000001</v>
      </c>
      <c r="F292" s="217">
        <f t="shared" si="13"/>
        <v>-11853.662980000001</v>
      </c>
      <c r="G292" s="222">
        <f t="shared" si="14"/>
        <v>5.7369167432860628E-4</v>
      </c>
      <c r="H292" s="217">
        <f t="shared" si="12"/>
        <v>-12278.292839283988</v>
      </c>
      <c r="I292" s="2"/>
      <c r="K292" s="2"/>
      <c r="L292" s="2"/>
      <c r="M292" s="203"/>
    </row>
    <row r="293" spans="1:13" ht="15.5" x14ac:dyDescent="0.35">
      <c r="A293" s="221">
        <v>935</v>
      </c>
      <c r="B293" s="221" t="s">
        <v>745</v>
      </c>
      <c r="C293" s="221">
        <v>8</v>
      </c>
      <c r="D293" s="374">
        <v>-13037.882500000002</v>
      </c>
      <c r="E293" s="374">
        <v>-13885.538689999999</v>
      </c>
      <c r="F293" s="217">
        <f t="shared" si="13"/>
        <v>-13461.710595</v>
      </c>
      <c r="G293" s="222">
        <f t="shared" si="14"/>
        <v>6.5151770415634749E-4</v>
      </c>
      <c r="H293" s="217">
        <f t="shared" si="12"/>
        <v>-13943.945013619907</v>
      </c>
      <c r="I293" s="2"/>
      <c r="K293" s="2"/>
      <c r="L293" s="2"/>
      <c r="M293" s="203"/>
    </row>
    <row r="294" spans="1:13" ht="15.5" x14ac:dyDescent="0.35">
      <c r="A294" s="221">
        <v>936</v>
      </c>
      <c r="B294" s="221" t="s">
        <v>746</v>
      </c>
      <c r="C294" s="221">
        <v>6</v>
      </c>
      <c r="D294" s="374">
        <v>-31209.234469999999</v>
      </c>
      <c r="E294" s="374">
        <v>-31987.523550000002</v>
      </c>
      <c r="F294" s="217">
        <f t="shared" si="13"/>
        <v>-31598.379010000001</v>
      </c>
      <c r="G294" s="222">
        <f t="shared" si="14"/>
        <v>1.5292932649513195E-3</v>
      </c>
      <c r="H294" s="217">
        <f t="shared" si="12"/>
        <v>-32730.317319302125</v>
      </c>
      <c r="I294" s="2"/>
      <c r="K294" s="2"/>
      <c r="L294" s="2"/>
      <c r="M294" s="203"/>
    </row>
    <row r="295" spans="1:13" ht="15.5" x14ac:dyDescent="0.35">
      <c r="A295" s="221">
        <v>946</v>
      </c>
      <c r="B295" s="221" t="s">
        <v>747</v>
      </c>
      <c r="C295" s="221">
        <v>15</v>
      </c>
      <c r="D295" s="374">
        <v>-24485.444749999999</v>
      </c>
      <c r="E295" s="374">
        <v>-26981.60903</v>
      </c>
      <c r="F295" s="217">
        <f t="shared" si="13"/>
        <v>-25733.526890000001</v>
      </c>
      <c r="G295" s="222">
        <f t="shared" si="14"/>
        <v>1.2454470953673351E-3</v>
      </c>
      <c r="H295" s="217">
        <f t="shared" si="12"/>
        <v>-26655.370536189221</v>
      </c>
      <c r="I295" s="2"/>
      <c r="K295" s="2"/>
      <c r="L295" s="2"/>
      <c r="M295" s="203"/>
    </row>
    <row r="296" spans="1:13" ht="15.5" x14ac:dyDescent="0.35">
      <c r="A296" s="221">
        <v>976</v>
      </c>
      <c r="B296" s="221" t="s">
        <v>748</v>
      </c>
      <c r="C296" s="221">
        <v>19</v>
      </c>
      <c r="D296" s="374">
        <v>-21699.877319999996</v>
      </c>
      <c r="E296" s="374">
        <v>-25006.450629999999</v>
      </c>
      <c r="F296" s="217">
        <f t="shared" si="13"/>
        <v>-23353.163974999996</v>
      </c>
      <c r="G296" s="222">
        <f t="shared" si="14"/>
        <v>1.13024267387162E-3</v>
      </c>
      <c r="H296" s="217">
        <f t="shared" si="12"/>
        <v>-24189.736665591212</v>
      </c>
      <c r="I296" s="2"/>
      <c r="K296" s="2"/>
      <c r="L296" s="2"/>
      <c r="M296" s="203"/>
    </row>
    <row r="297" spans="1:13" ht="15.5" x14ac:dyDescent="0.35">
      <c r="A297" s="221">
        <v>977</v>
      </c>
      <c r="B297" s="221" t="s">
        <v>749</v>
      </c>
      <c r="C297" s="221">
        <v>17</v>
      </c>
      <c r="D297" s="374">
        <v>-55853.85049199999</v>
      </c>
      <c r="E297" s="374">
        <v>-59318.91374448</v>
      </c>
      <c r="F297" s="217">
        <f t="shared" si="13"/>
        <v>-57586.382118239999</v>
      </c>
      <c r="G297" s="222">
        <f t="shared" si="14"/>
        <v>2.7870564593983431E-3</v>
      </c>
      <c r="H297" s="217">
        <f t="shared" si="12"/>
        <v>-59649.280091364431</v>
      </c>
      <c r="I297" s="2"/>
      <c r="K297" s="2"/>
      <c r="L297" s="2"/>
      <c r="M297" s="203"/>
    </row>
    <row r="298" spans="1:13" ht="15.5" x14ac:dyDescent="0.35">
      <c r="A298" s="221">
        <v>980</v>
      </c>
      <c r="B298" s="221" t="s">
        <v>750</v>
      </c>
      <c r="C298" s="221">
        <v>6</v>
      </c>
      <c r="D298" s="374">
        <v>-99817.065539999981</v>
      </c>
      <c r="E298" s="374">
        <v>-108150.19326999999</v>
      </c>
      <c r="F298" s="217">
        <f t="shared" si="13"/>
        <v>-103983.62940499999</v>
      </c>
      <c r="G298" s="222">
        <f t="shared" si="14"/>
        <v>5.0325829709155214E-3</v>
      </c>
      <c r="H298" s="217">
        <f t="shared" si="12"/>
        <v>-107708.60066465051</v>
      </c>
      <c r="I298" s="2"/>
      <c r="K298" s="2"/>
      <c r="L298" s="2"/>
      <c r="M298" s="203"/>
    </row>
    <row r="299" spans="1:13" ht="15.5" x14ac:dyDescent="0.35">
      <c r="A299" s="221">
        <v>981</v>
      </c>
      <c r="B299" s="221" t="s">
        <v>751</v>
      </c>
      <c r="C299" s="221">
        <v>5</v>
      </c>
      <c r="D299" s="374">
        <v>-7817.9301799999994</v>
      </c>
      <c r="E299" s="374">
        <v>-8254.8094600000004</v>
      </c>
      <c r="F299" s="217">
        <f t="shared" si="13"/>
        <v>-8036.3698199999999</v>
      </c>
      <c r="G299" s="222">
        <f t="shared" si="14"/>
        <v>3.8894293395539743E-4</v>
      </c>
      <c r="H299" s="217">
        <f t="shared" si="12"/>
        <v>-8324.2540454565824</v>
      </c>
      <c r="I299" s="2"/>
      <c r="K299" s="2"/>
      <c r="L299" s="2"/>
      <c r="M299" s="203"/>
    </row>
    <row r="300" spans="1:13" ht="15.5" x14ac:dyDescent="0.35">
      <c r="A300" s="221">
        <v>989</v>
      </c>
      <c r="B300" s="221" t="s">
        <v>752</v>
      </c>
      <c r="C300" s="221">
        <v>14</v>
      </c>
      <c r="D300" s="374">
        <v>-27322.2379</v>
      </c>
      <c r="E300" s="374">
        <v>-27420.28844</v>
      </c>
      <c r="F300" s="217">
        <f t="shared" si="13"/>
        <v>-27371.263169999998</v>
      </c>
      <c r="G300" s="222">
        <f t="shared" si="14"/>
        <v>1.3247099924285355E-3</v>
      </c>
      <c r="H300" s="217">
        <f t="shared" si="12"/>
        <v>-28351.774902779332</v>
      </c>
      <c r="I300" s="2"/>
      <c r="K300" s="2"/>
      <c r="L300" s="2"/>
      <c r="M300" s="203"/>
    </row>
    <row r="301" spans="1:13" ht="15.5" x14ac:dyDescent="0.35">
      <c r="A301" s="221">
        <v>992</v>
      </c>
      <c r="B301" s="221" t="s">
        <v>753</v>
      </c>
      <c r="C301" s="221">
        <v>13</v>
      </c>
      <c r="D301" s="374">
        <v>-74230.651570000002</v>
      </c>
      <c r="E301" s="374">
        <v>-82080.909769999998</v>
      </c>
      <c r="F301" s="217">
        <f t="shared" si="13"/>
        <v>-78155.780670000007</v>
      </c>
      <c r="G301" s="222">
        <f t="shared" si="14"/>
        <v>3.7825709020648753E-3</v>
      </c>
      <c r="H301" s="217">
        <f t="shared" si="12"/>
        <v>-80955.529423117681</v>
      </c>
      <c r="I301" s="2"/>
      <c r="K301" s="2"/>
      <c r="L301" s="2"/>
      <c r="M301" s="203"/>
    </row>
    <row r="302" spans="1:13" ht="15.5" x14ac:dyDescent="0.35">
      <c r="A302" s="2"/>
      <c r="B302" s="2"/>
      <c r="C302" s="2"/>
      <c r="D302" s="2"/>
      <c r="E302" s="2"/>
      <c r="F302" s="2"/>
      <c r="G302" s="2"/>
      <c r="H302" s="2"/>
      <c r="I302" s="2"/>
      <c r="K302" s="2"/>
      <c r="L302" s="2"/>
      <c r="M302" s="203"/>
    </row>
    <row r="303" spans="1:13" ht="15.5" x14ac:dyDescent="0.35">
      <c r="A303" s="2"/>
      <c r="B303" s="2"/>
      <c r="C303" s="2"/>
      <c r="D303" s="2"/>
      <c r="E303" s="2"/>
      <c r="F303" s="2"/>
      <c r="G303" s="2"/>
      <c r="H303" s="2"/>
      <c r="I303" s="2"/>
      <c r="K303" s="2"/>
      <c r="L303" s="2"/>
      <c r="M303" s="203"/>
    </row>
    <row r="304" spans="1:13" ht="15.5" x14ac:dyDescent="0.35">
      <c r="A304" s="2"/>
      <c r="B304" s="2"/>
      <c r="C304" s="2"/>
      <c r="D304" s="2"/>
      <c r="E304" s="2"/>
      <c r="F304" s="2"/>
      <c r="G304" s="2"/>
      <c r="H304" s="2"/>
      <c r="I304" s="2"/>
      <c r="K304" s="2"/>
      <c r="L304" s="2"/>
      <c r="M304" s="203"/>
    </row>
    <row r="305" spans="1:13" ht="15.5" x14ac:dyDescent="0.35">
      <c r="A305" s="2"/>
      <c r="B305" s="2"/>
      <c r="C305" s="2"/>
      <c r="D305" s="2"/>
      <c r="E305" s="2"/>
      <c r="F305" s="2"/>
      <c r="G305" s="2"/>
      <c r="H305" s="2"/>
      <c r="I305" s="2"/>
      <c r="K305" s="2"/>
      <c r="L305" s="2"/>
      <c r="M305" s="203"/>
    </row>
  </sheetData>
  <mergeCells count="2">
    <mergeCell ref="A3:D3"/>
    <mergeCell ref="A4:D4"/>
  </mergeCells>
  <pageMargins left="0.7" right="0.7" top="0.75" bottom="0.75" header="0.3" footer="0.3"/>
  <pageSetup paperSize="9"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N302"/>
  <sheetViews>
    <sheetView zoomScale="130" zoomScaleNormal="80" workbookViewId="0">
      <selection activeCell="E4" sqref="E4"/>
    </sheetView>
  </sheetViews>
  <sheetFormatPr defaultRowHeight="14" x14ac:dyDescent="0.3"/>
  <cols>
    <col min="1" max="1" width="18.83203125" style="287" customWidth="1"/>
    <col min="2" max="2" width="20.08203125" style="287" customWidth="1"/>
    <col min="3" max="3" width="20" style="287" customWidth="1"/>
    <col min="4" max="5" width="25.5" style="287" customWidth="1"/>
    <col min="6" max="6" width="34.33203125" style="287" customWidth="1"/>
    <col min="7" max="7" width="47.58203125" style="287" customWidth="1"/>
    <col min="8" max="8" width="40.83203125" style="287" customWidth="1"/>
    <col min="9" max="9" width="8.33203125" style="287"/>
    <col min="10" max="10" width="20" style="288" customWidth="1"/>
    <col min="11" max="11" width="23.83203125" style="287" customWidth="1"/>
    <col min="12" max="12" width="35.33203125" style="287" customWidth="1"/>
    <col min="13" max="13" width="8.58203125" style="288"/>
    <col min="14" max="14" width="8.58203125" style="289"/>
  </cols>
  <sheetData>
    <row r="1" spans="1:12" ht="23" x14ac:dyDescent="0.5">
      <c r="A1" s="555" t="s">
        <v>850</v>
      </c>
      <c r="B1" s="286"/>
      <c r="C1" s="286"/>
    </row>
    <row r="2" spans="1:12" x14ac:dyDescent="0.3">
      <c r="A2" s="291" t="str">
        <f>INFO!A2</f>
        <v>VM/KAO 10.10.2023</v>
      </c>
      <c r="B2" s="286"/>
      <c r="C2" s="286"/>
    </row>
    <row r="3" spans="1:12" ht="58" customHeight="1" x14ac:dyDescent="0.3">
      <c r="A3" s="572" t="s">
        <v>882</v>
      </c>
      <c r="B3" s="572"/>
      <c r="C3" s="572"/>
      <c r="D3" s="572"/>
    </row>
    <row r="4" spans="1:12" ht="61" customHeight="1" x14ac:dyDescent="0.3">
      <c r="A4" s="568" t="s">
        <v>887</v>
      </c>
      <c r="B4" s="568"/>
      <c r="C4" s="568"/>
      <c r="D4" s="568"/>
    </row>
    <row r="5" spans="1:12" x14ac:dyDescent="0.3">
      <c r="B5" s="292"/>
      <c r="C5" s="292"/>
      <c r="D5" s="293"/>
      <c r="E5" s="293"/>
      <c r="G5" s="294"/>
      <c r="H5" s="294"/>
      <c r="L5" s="295"/>
    </row>
    <row r="6" spans="1:12" x14ac:dyDescent="0.3">
      <c r="A6" s="296" t="s">
        <v>797</v>
      </c>
      <c r="B6" s="297"/>
      <c r="C6" s="298"/>
      <c r="D6" s="299"/>
      <c r="E6" s="299"/>
      <c r="F6" s="299"/>
      <c r="G6" s="299"/>
      <c r="H6" s="299"/>
      <c r="J6" s="296" t="s">
        <v>798</v>
      </c>
      <c r="K6" s="300"/>
      <c r="L6" s="300"/>
    </row>
    <row r="7" spans="1:12" ht="26" x14ac:dyDescent="0.3">
      <c r="A7" s="301" t="s">
        <v>455</v>
      </c>
      <c r="B7" s="302" t="s">
        <v>456</v>
      </c>
      <c r="C7" s="302" t="s">
        <v>3</v>
      </c>
      <c r="D7" s="303" t="s">
        <v>803</v>
      </c>
      <c r="E7" s="303" t="s">
        <v>851</v>
      </c>
      <c r="F7" s="301" t="s">
        <v>756</v>
      </c>
      <c r="G7" s="303" t="s">
        <v>757</v>
      </c>
      <c r="H7" s="304" t="s">
        <v>758</v>
      </c>
      <c r="J7" s="303" t="s">
        <v>3</v>
      </c>
      <c r="K7" s="303" t="s">
        <v>4</v>
      </c>
      <c r="L7" s="303" t="s">
        <v>759</v>
      </c>
    </row>
    <row r="8" spans="1:12" x14ac:dyDescent="0.3">
      <c r="C8" s="287" t="s">
        <v>461</v>
      </c>
      <c r="D8" s="321">
        <f>SUM(D9:D301)</f>
        <v>-456979.29704999953</v>
      </c>
      <c r="E8" s="321">
        <f>SUM(E9:E301)</f>
        <v>-481593.68936999992</v>
      </c>
      <c r="F8" s="305">
        <f>SUM(F9:F301)</f>
        <v>-469286.49321000022</v>
      </c>
      <c r="G8" s="287">
        <f>F8/F$8</f>
        <v>1</v>
      </c>
      <c r="H8" s="305">
        <f>(G8*E$8)*(-1)</f>
        <v>481593.68936999992</v>
      </c>
      <c r="J8" s="306"/>
      <c r="K8" s="307" t="s">
        <v>34</v>
      </c>
      <c r="L8" s="316">
        <f>SUM(L9:L30)</f>
        <v>481593689.36999965</v>
      </c>
    </row>
    <row r="9" spans="1:12" x14ac:dyDescent="0.3">
      <c r="A9" s="285">
        <v>5</v>
      </c>
      <c r="B9" s="285" t="s">
        <v>462</v>
      </c>
      <c r="C9" s="285">
        <v>14</v>
      </c>
      <c r="D9" s="321">
        <v>-955.75607000000002</v>
      </c>
      <c r="E9" s="321">
        <v>-964.18197999999995</v>
      </c>
      <c r="F9" s="305">
        <f>(D9+E9)/2</f>
        <v>-959.96902499999999</v>
      </c>
      <c r="G9" s="308">
        <f>F9/F$8</f>
        <v>2.0455927005988326E-3</v>
      </c>
      <c r="H9" s="305">
        <f t="shared" ref="H9:H72" si="0">(G9*E$8)*(-1)</f>
        <v>985.14453562973347</v>
      </c>
      <c r="J9" s="309">
        <v>31</v>
      </c>
      <c r="K9" s="310" t="s">
        <v>12</v>
      </c>
      <c r="L9" s="311">
        <f>SUMIF($C$9:$C$301,Taulukko31[[#This Row],[Hyvinvointialuekoodi]],$H$9:$H$301)*(1000)</f>
        <v>47308693.405147254</v>
      </c>
    </row>
    <row r="10" spans="1:12" x14ac:dyDescent="0.3">
      <c r="A10" s="285">
        <v>9</v>
      </c>
      <c r="B10" s="285" t="s">
        <v>463</v>
      </c>
      <c r="C10" s="285">
        <v>17</v>
      </c>
      <c r="D10" s="321">
        <v>-333.52196999999995</v>
      </c>
      <c r="E10" s="321">
        <v>-433.05975999999998</v>
      </c>
      <c r="F10" s="305">
        <f t="shared" ref="F10:F73" si="1">(D10+E10)/2</f>
        <v>-383.29086499999994</v>
      </c>
      <c r="G10" s="308">
        <f t="shared" ref="G10:G73" si="2">F10/F$8</f>
        <v>8.1675239016197674E-4</v>
      </c>
      <c r="H10" s="305">
        <f t="shared" si="0"/>
        <v>393.34279687987203</v>
      </c>
      <c r="J10" s="309">
        <v>32</v>
      </c>
      <c r="K10" s="310" t="s">
        <v>13</v>
      </c>
      <c r="L10" s="311">
        <f>SUMIF($C$9:$C$301,Taulukko31[[#This Row],[Hyvinvointialuekoodi]],$H$9:$H$301)*(1000)</f>
        <v>13798969.2741051</v>
      </c>
    </row>
    <row r="11" spans="1:12" x14ac:dyDescent="0.3">
      <c r="A11" s="285">
        <v>10</v>
      </c>
      <c r="B11" s="285" t="s">
        <v>464</v>
      </c>
      <c r="C11" s="285">
        <v>14</v>
      </c>
      <c r="D11" s="321">
        <v>-1205.71678</v>
      </c>
      <c r="E11" s="321">
        <v>-1154.6726299999998</v>
      </c>
      <c r="F11" s="305">
        <f t="shared" si="1"/>
        <v>-1180.1947049999999</v>
      </c>
      <c r="G11" s="308">
        <f t="shared" si="2"/>
        <v>2.514870387441295E-3</v>
      </c>
      <c r="H11" s="305">
        <f t="shared" si="0"/>
        <v>1211.1457081752144</v>
      </c>
      <c r="J11" s="309">
        <v>33</v>
      </c>
      <c r="K11" s="310" t="s">
        <v>14</v>
      </c>
      <c r="L11" s="311">
        <f>SUMIF($C$9:$C$301,Taulukko31[[#This Row],[Hyvinvointialuekoodi]],$H$9:$H$301)*(1000)</f>
        <v>30346960.782721329</v>
      </c>
    </row>
    <row r="12" spans="1:12" x14ac:dyDescent="0.3">
      <c r="A12" s="285">
        <v>16</v>
      </c>
      <c r="B12" s="285" t="s">
        <v>465</v>
      </c>
      <c r="C12" s="285">
        <v>7</v>
      </c>
      <c r="D12" s="321">
        <v>-846.01258000000007</v>
      </c>
      <c r="E12" s="321">
        <v>-879.72001</v>
      </c>
      <c r="F12" s="305">
        <f t="shared" si="1"/>
        <v>-862.86629500000004</v>
      </c>
      <c r="G12" s="308">
        <f t="shared" si="2"/>
        <v>1.8386770288184651E-3</v>
      </c>
      <c r="H12" s="305">
        <f t="shared" si="0"/>
        <v>885.4952538685543</v>
      </c>
      <c r="J12" s="309">
        <v>34</v>
      </c>
      <c r="K12" s="310" t="s">
        <v>15</v>
      </c>
      <c r="L12" s="311">
        <f>SUMIF($C$9:$C$301,Taulukko31[[#This Row],[Hyvinvointialuekoodi]],$H$9:$H$301)*(1000)</f>
        <v>11439095.340525186</v>
      </c>
    </row>
    <row r="13" spans="1:12" x14ac:dyDescent="0.3">
      <c r="A13" s="285">
        <v>18</v>
      </c>
      <c r="B13" s="285" t="s">
        <v>466</v>
      </c>
      <c r="C13" s="285">
        <v>34</v>
      </c>
      <c r="D13" s="321">
        <v>-461.46639999999996</v>
      </c>
      <c r="E13" s="321">
        <v>-428.21676000000002</v>
      </c>
      <c r="F13" s="305">
        <f t="shared" si="1"/>
        <v>-444.84158000000002</v>
      </c>
      <c r="G13" s="308">
        <f t="shared" si="2"/>
        <v>9.4791046926837204E-4</v>
      </c>
      <c r="H13" s="305">
        <f t="shared" si="0"/>
        <v>456.50770008740324</v>
      </c>
      <c r="J13" s="309">
        <v>35</v>
      </c>
      <c r="K13" s="310" t="s">
        <v>16</v>
      </c>
      <c r="L13" s="311">
        <f>SUMIF($C$9:$C$301,Taulukko31[[#This Row],[Hyvinvointialuekoodi]],$H$9:$H$301)*(1000)</f>
        <v>14053873.175041318</v>
      </c>
    </row>
    <row r="14" spans="1:12" x14ac:dyDescent="0.3">
      <c r="A14" s="285">
        <v>19</v>
      </c>
      <c r="B14" s="285" t="s">
        <v>467</v>
      </c>
      <c r="C14" s="285">
        <v>2</v>
      </c>
      <c r="D14" s="321">
        <v>-318.41458</v>
      </c>
      <c r="E14" s="321">
        <v>-344.46627000000001</v>
      </c>
      <c r="F14" s="305">
        <f t="shared" si="1"/>
        <v>-331.440425</v>
      </c>
      <c r="G14" s="308">
        <f t="shared" si="2"/>
        <v>7.0626457355056301E-4</v>
      </c>
      <c r="H14" s="305">
        <f t="shared" si="0"/>
        <v>340.13256164754529</v>
      </c>
      <c r="J14" s="312">
        <v>2</v>
      </c>
      <c r="K14" s="313" t="s">
        <v>17</v>
      </c>
      <c r="L14" s="311">
        <f>SUMIF($C$9:$C$301,Taulukko31[[#This Row],[Hyvinvointialuekoodi]],$H$9:$H$301)*(1000)</f>
        <v>38560764.213524751</v>
      </c>
    </row>
    <row r="15" spans="1:12" x14ac:dyDescent="0.3">
      <c r="A15" s="285">
        <v>20</v>
      </c>
      <c r="B15" s="285" t="s">
        <v>468</v>
      </c>
      <c r="C15" s="285">
        <v>6</v>
      </c>
      <c r="D15" s="321">
        <v>-1305.2985800000001</v>
      </c>
      <c r="E15" s="321">
        <v>-1355.1121000000001</v>
      </c>
      <c r="F15" s="305">
        <f t="shared" si="1"/>
        <v>-1330.20534</v>
      </c>
      <c r="G15" s="308">
        <f t="shared" si="2"/>
        <v>2.8345272221690569E-3</v>
      </c>
      <c r="H15" s="305">
        <f t="shared" si="0"/>
        <v>1365.0904225440936</v>
      </c>
      <c r="J15" s="312">
        <v>4</v>
      </c>
      <c r="K15" s="313" t="s">
        <v>18</v>
      </c>
      <c r="L15" s="311">
        <f>SUMIF($C$9:$C$301,Taulukko31[[#This Row],[Hyvinvointialuekoodi]],$H$9:$H$301)*(1000)</f>
        <v>22168332.697956923</v>
      </c>
    </row>
    <row r="16" spans="1:12" x14ac:dyDescent="0.3">
      <c r="A16" s="285">
        <v>46</v>
      </c>
      <c r="B16" s="285" t="s">
        <v>469</v>
      </c>
      <c r="C16" s="285">
        <v>10</v>
      </c>
      <c r="D16" s="321">
        <v>-136.42814999999999</v>
      </c>
      <c r="E16" s="321">
        <v>-153.20061999999999</v>
      </c>
      <c r="F16" s="305">
        <f t="shared" si="1"/>
        <v>-144.81438499999999</v>
      </c>
      <c r="G16" s="308">
        <f t="shared" si="2"/>
        <v>3.0858417426302793E-4</v>
      </c>
      <c r="H16" s="305">
        <f t="shared" si="0"/>
        <v>148.6121909645266</v>
      </c>
      <c r="J16" s="312">
        <v>5</v>
      </c>
      <c r="K16" s="313" t="s">
        <v>19</v>
      </c>
      <c r="L16" s="311">
        <f>SUMIF($C$9:$C$301,Taulukko31[[#This Row],[Hyvinvointialuekoodi]],$H$9:$H$301)*(1000)</f>
        <v>13610595.951694371</v>
      </c>
    </row>
    <row r="17" spans="1:12" x14ac:dyDescent="0.3">
      <c r="A17" s="285">
        <v>47</v>
      </c>
      <c r="B17" s="285" t="s">
        <v>470</v>
      </c>
      <c r="C17" s="285">
        <v>19</v>
      </c>
      <c r="D17" s="321">
        <v>-333.25182000000001</v>
      </c>
      <c r="E17" s="321">
        <v>-372.26776000000001</v>
      </c>
      <c r="F17" s="305">
        <f t="shared" si="1"/>
        <v>-352.75979000000001</v>
      </c>
      <c r="G17" s="308">
        <f t="shared" si="2"/>
        <v>7.5169389084067271E-4</v>
      </c>
      <c r="H17" s="305">
        <f t="shared" si="0"/>
        <v>362.01103416684958</v>
      </c>
      <c r="J17" s="312">
        <v>6</v>
      </c>
      <c r="K17" s="313" t="s">
        <v>20</v>
      </c>
      <c r="L17" s="311">
        <f>SUMIF($C$9:$C$301,Taulukko31[[#This Row],[Hyvinvointialuekoodi]],$H$9:$H$301)*(1000)</f>
        <v>42069718.865519047</v>
      </c>
    </row>
    <row r="18" spans="1:12" x14ac:dyDescent="0.3">
      <c r="A18" s="285">
        <v>49</v>
      </c>
      <c r="B18" s="285" t="s">
        <v>471</v>
      </c>
      <c r="C18" s="285">
        <v>33</v>
      </c>
      <c r="D18" s="321">
        <v>-21524.130320000004</v>
      </c>
      <c r="E18" s="321">
        <v>-10426.02845</v>
      </c>
      <c r="F18" s="305">
        <f t="shared" si="1"/>
        <v>-15975.079385000001</v>
      </c>
      <c r="G18" s="308">
        <f t="shared" si="2"/>
        <v>3.4041208549872623E-2</v>
      </c>
      <c r="H18" s="305">
        <f t="shared" si="0"/>
        <v>16394.031216146741</v>
      </c>
      <c r="J18" s="312">
        <v>7</v>
      </c>
      <c r="K18" s="313" t="s">
        <v>21</v>
      </c>
      <c r="L18" s="311">
        <f>SUMIF($C$9:$C$301,Taulukko31[[#This Row],[Hyvinvointialuekoodi]],$H$9:$H$301)*(1000)</f>
        <v>21348295.786464483</v>
      </c>
    </row>
    <row r="19" spans="1:12" x14ac:dyDescent="0.3">
      <c r="A19" s="285">
        <v>50</v>
      </c>
      <c r="B19" s="285" t="s">
        <v>472</v>
      </c>
      <c r="C19" s="285">
        <v>4</v>
      </c>
      <c r="D19" s="321">
        <v>-1335.2553500000001</v>
      </c>
      <c r="E19" s="321">
        <v>-1429.6747800000001</v>
      </c>
      <c r="F19" s="305">
        <f t="shared" si="1"/>
        <v>-1382.4650650000001</v>
      </c>
      <c r="G19" s="308">
        <f t="shared" si="2"/>
        <v>2.9458871819295321E-3</v>
      </c>
      <c r="H19" s="305">
        <f t="shared" si="0"/>
        <v>1418.7206764132354</v>
      </c>
      <c r="J19" s="312">
        <v>8</v>
      </c>
      <c r="K19" s="313" t="s">
        <v>22</v>
      </c>
      <c r="L19" s="311">
        <f>SUMIF($C$9:$C$301,Taulukko31[[#This Row],[Hyvinvointialuekoodi]],$H$9:$H$301)*(1000)</f>
        <v>18865007.732239697</v>
      </c>
    </row>
    <row r="20" spans="1:12" x14ac:dyDescent="0.3">
      <c r="A20" s="285">
        <v>51</v>
      </c>
      <c r="B20" s="285" t="s">
        <v>473</v>
      </c>
      <c r="C20" s="285">
        <v>4</v>
      </c>
      <c r="D20" s="321">
        <v>-916.2579300000001</v>
      </c>
      <c r="E20" s="321">
        <v>-965.12341000000004</v>
      </c>
      <c r="F20" s="305">
        <f t="shared" si="1"/>
        <v>-940.69067000000007</v>
      </c>
      <c r="G20" s="308">
        <f t="shared" si="2"/>
        <v>2.0045125602603953E-3</v>
      </c>
      <c r="H20" s="305">
        <f t="shared" si="0"/>
        <v>965.36059928430802</v>
      </c>
      <c r="J20" s="312">
        <v>9</v>
      </c>
      <c r="K20" s="313" t="s">
        <v>23</v>
      </c>
      <c r="L20" s="311">
        <f>SUMIF($C$9:$C$301,Taulukko31[[#This Row],[Hyvinvointialuekoodi]],$H$9:$H$301)*(1000)</f>
        <v>13786773.335126288</v>
      </c>
    </row>
    <row r="21" spans="1:12" x14ac:dyDescent="0.3">
      <c r="A21" s="285">
        <v>52</v>
      </c>
      <c r="B21" s="285" t="s">
        <v>474</v>
      </c>
      <c r="C21" s="285">
        <v>14</v>
      </c>
      <c r="D21" s="321">
        <v>-253.21259999999998</v>
      </c>
      <c r="E21" s="321">
        <v>-275.31777</v>
      </c>
      <c r="F21" s="305">
        <f t="shared" si="1"/>
        <v>-264.26518499999997</v>
      </c>
      <c r="G21" s="308">
        <f t="shared" si="2"/>
        <v>5.631212251441134E-4</v>
      </c>
      <c r="H21" s="305">
        <f t="shared" si="0"/>
        <v>271.19562837970795</v>
      </c>
      <c r="J21" s="312">
        <v>10</v>
      </c>
      <c r="K21" s="313" t="s">
        <v>24</v>
      </c>
      <c r="L21" s="311">
        <f>SUMIF($C$9:$C$301,Taulukko31[[#This Row],[Hyvinvointialuekoodi]],$H$9:$H$301)*(1000)</f>
        <v>14117325.005721785</v>
      </c>
    </row>
    <row r="22" spans="1:12" x14ac:dyDescent="0.3">
      <c r="A22" s="285">
        <v>61</v>
      </c>
      <c r="B22" s="285" t="s">
        <v>475</v>
      </c>
      <c r="C22" s="285">
        <v>5</v>
      </c>
      <c r="D22" s="321">
        <v>-1568.3684900000001</v>
      </c>
      <c r="E22" s="321">
        <v>-1659.58727</v>
      </c>
      <c r="F22" s="305">
        <f t="shared" si="1"/>
        <v>-1613.9778799999999</v>
      </c>
      <c r="G22" s="308">
        <f t="shared" si="2"/>
        <v>3.4392165624885429E-3</v>
      </c>
      <c r="H22" s="305">
        <f t="shared" si="0"/>
        <v>1656.3049928712662</v>
      </c>
      <c r="J22" s="312">
        <v>11</v>
      </c>
      <c r="K22" s="313" t="s">
        <v>25</v>
      </c>
      <c r="L22" s="311">
        <f>SUMIF($C$9:$C$301,Taulukko31[[#This Row],[Hyvinvointialuekoodi]],$H$9:$H$301)*(1000)</f>
        <v>24751003.748992588</v>
      </c>
    </row>
    <row r="23" spans="1:12" x14ac:dyDescent="0.3">
      <c r="A23" s="285">
        <v>69</v>
      </c>
      <c r="B23" s="285" t="s">
        <v>476</v>
      </c>
      <c r="C23" s="285">
        <v>17</v>
      </c>
      <c r="D23" s="321">
        <v>-879.80144999999993</v>
      </c>
      <c r="E23" s="321">
        <v>-1069.3633600000001</v>
      </c>
      <c r="F23" s="305">
        <f t="shared" si="1"/>
        <v>-974.58240499999999</v>
      </c>
      <c r="G23" s="308">
        <f t="shared" si="2"/>
        <v>2.076732271439753E-3</v>
      </c>
      <c r="H23" s="305">
        <f t="shared" si="0"/>
        <v>1000.1411564364108</v>
      </c>
      <c r="J23" s="312">
        <v>12</v>
      </c>
      <c r="K23" s="313" t="s">
        <v>26</v>
      </c>
      <c r="L23" s="311">
        <f>SUMIF($C$9:$C$301,Taulukko31[[#This Row],[Hyvinvointialuekoodi]],$H$9:$H$301)*(1000)</f>
        <v>16566425.548154132</v>
      </c>
    </row>
    <row r="24" spans="1:12" x14ac:dyDescent="0.3">
      <c r="A24" s="285">
        <v>71</v>
      </c>
      <c r="B24" s="285" t="s">
        <v>477</v>
      </c>
      <c r="C24" s="285">
        <v>17</v>
      </c>
      <c r="D24" s="321">
        <v>-855.59752000000003</v>
      </c>
      <c r="E24" s="321">
        <v>-1063.4392800000001</v>
      </c>
      <c r="F24" s="305">
        <f t="shared" si="1"/>
        <v>-959.51840000000004</v>
      </c>
      <c r="G24" s="308">
        <f t="shared" si="2"/>
        <v>2.0446324662717849E-3</v>
      </c>
      <c r="H24" s="305">
        <f t="shared" si="0"/>
        <v>984.68209283751082</v>
      </c>
      <c r="J24" s="312">
        <v>13</v>
      </c>
      <c r="K24" s="313" t="s">
        <v>27</v>
      </c>
      <c r="L24" s="311">
        <f>SUMIF($C$9:$C$301,Taulukko31[[#This Row],[Hyvinvointialuekoodi]],$H$9:$H$301)*(1000)</f>
        <v>26689162.962094903</v>
      </c>
    </row>
    <row r="25" spans="1:12" x14ac:dyDescent="0.3">
      <c r="A25" s="285">
        <v>72</v>
      </c>
      <c r="B25" s="285" t="s">
        <v>478</v>
      </c>
      <c r="C25" s="285">
        <v>17</v>
      </c>
      <c r="D25" s="321">
        <v>-66.739320000000006</v>
      </c>
      <c r="E25" s="321">
        <v>-66.983740000000012</v>
      </c>
      <c r="F25" s="305">
        <f t="shared" si="1"/>
        <v>-66.861530000000016</v>
      </c>
      <c r="G25" s="308">
        <f t="shared" si="2"/>
        <v>1.4247486549773822E-4</v>
      </c>
      <c r="H25" s="305">
        <f t="shared" si="0"/>
        <v>68.614996117550263</v>
      </c>
      <c r="J25" s="312">
        <v>14</v>
      </c>
      <c r="K25" s="313" t="s">
        <v>28</v>
      </c>
      <c r="L25" s="311">
        <f>SUMIF($C$9:$C$301,Taulukko31[[#This Row],[Hyvinvointialuekoodi]],$H$9:$H$301)*(1000)</f>
        <v>19833311.597100109</v>
      </c>
    </row>
    <row r="26" spans="1:12" x14ac:dyDescent="0.3">
      <c r="A26" s="285">
        <v>74</v>
      </c>
      <c r="B26" s="285" t="s">
        <v>479</v>
      </c>
      <c r="C26" s="285">
        <v>16</v>
      </c>
      <c r="D26" s="321">
        <v>-146.52079000000001</v>
      </c>
      <c r="E26" s="321">
        <v>-162.13920999999999</v>
      </c>
      <c r="F26" s="305">
        <f t="shared" si="1"/>
        <v>-154.32999999999998</v>
      </c>
      <c r="G26" s="308">
        <f t="shared" si="2"/>
        <v>3.2886094578251393E-4</v>
      </c>
      <c r="H26" s="305">
        <f t="shared" si="0"/>
        <v>158.3773561691084</v>
      </c>
      <c r="J26" s="312">
        <v>15</v>
      </c>
      <c r="K26" s="313" t="s">
        <v>29</v>
      </c>
      <c r="L26" s="311">
        <f>SUMIF($C$9:$C$301,Taulukko31[[#This Row],[Hyvinvointialuekoodi]],$H$9:$H$301)*(1000)</f>
        <v>16552513.216513405</v>
      </c>
    </row>
    <row r="27" spans="1:12" x14ac:dyDescent="0.3">
      <c r="A27" s="285">
        <v>75</v>
      </c>
      <c r="B27" s="285" t="s">
        <v>480</v>
      </c>
      <c r="C27" s="285">
        <v>8</v>
      </c>
      <c r="D27" s="321">
        <v>-2650.5326800000003</v>
      </c>
      <c r="E27" s="321">
        <v>-3186.63274</v>
      </c>
      <c r="F27" s="305">
        <f t="shared" si="1"/>
        <v>-2918.5827100000001</v>
      </c>
      <c r="G27" s="308">
        <f t="shared" si="2"/>
        <v>6.2191917990999336E-3</v>
      </c>
      <c r="H27" s="305">
        <f t="shared" si="0"/>
        <v>2995.1235234281844</v>
      </c>
      <c r="J27" s="312">
        <v>16</v>
      </c>
      <c r="K27" s="313" t="s">
        <v>30</v>
      </c>
      <c r="L27" s="311">
        <f>SUMIF($C$9:$C$301,Taulukko31[[#This Row],[Hyvinvointialuekoodi]],$H$9:$H$301)*(1000)</f>
        <v>6886130.1640702616</v>
      </c>
    </row>
    <row r="28" spans="1:12" x14ac:dyDescent="0.3">
      <c r="A28" s="285">
        <v>77</v>
      </c>
      <c r="B28" s="285" t="s">
        <v>481</v>
      </c>
      <c r="C28" s="285">
        <v>13</v>
      </c>
      <c r="D28" s="321">
        <v>-463.38308000000001</v>
      </c>
      <c r="E28" s="321">
        <v>-471.92753000000005</v>
      </c>
      <c r="F28" s="305">
        <f t="shared" si="1"/>
        <v>-467.655305</v>
      </c>
      <c r="G28" s="308">
        <f t="shared" si="2"/>
        <v>9.9652411004023879E-4</v>
      </c>
      <c r="H28" s="305">
        <f t="shared" si="0"/>
        <v>479.91972270043436</v>
      </c>
      <c r="J28" s="312">
        <v>17</v>
      </c>
      <c r="K28" s="313" t="s">
        <v>31</v>
      </c>
      <c r="L28" s="311">
        <f>SUMIF($C$9:$C$301,Taulukko31[[#This Row],[Hyvinvointialuekoodi]],$H$9:$H$301)*(1000)</f>
        <v>39563766.593952738</v>
      </c>
    </row>
    <row r="29" spans="1:12" x14ac:dyDescent="0.3">
      <c r="A29" s="285">
        <v>78</v>
      </c>
      <c r="B29" s="285" t="s">
        <v>482</v>
      </c>
      <c r="C29" s="285">
        <v>33</v>
      </c>
      <c r="D29" s="321">
        <v>-747.34657000000004</v>
      </c>
      <c r="E29" s="321">
        <v>-761.48455000000001</v>
      </c>
      <c r="F29" s="305">
        <f t="shared" si="1"/>
        <v>-754.41556000000003</v>
      </c>
      <c r="G29" s="308">
        <f t="shared" si="2"/>
        <v>1.607579955774282E-3</v>
      </c>
      <c r="H29" s="305">
        <f t="shared" si="0"/>
        <v>774.20036185859783</v>
      </c>
      <c r="J29" s="312">
        <v>18</v>
      </c>
      <c r="K29" s="313" t="s">
        <v>32</v>
      </c>
      <c r="L29" s="311">
        <f>SUMIF($C$9:$C$301,Taulukko31[[#This Row],[Hyvinvointialuekoodi]],$H$9:$H$301)*(1000)</f>
        <v>10123351.301937021</v>
      </c>
    </row>
    <row r="30" spans="1:12" x14ac:dyDescent="0.3">
      <c r="A30" s="285">
        <v>79</v>
      </c>
      <c r="B30" s="285" t="s">
        <v>483</v>
      </c>
      <c r="C30" s="285">
        <v>4</v>
      </c>
      <c r="D30" s="321">
        <v>-717.85041999999999</v>
      </c>
      <c r="E30" s="321">
        <v>-736.98636999999997</v>
      </c>
      <c r="F30" s="305">
        <f t="shared" si="1"/>
        <v>-727.41839499999992</v>
      </c>
      <c r="G30" s="308">
        <f t="shared" si="2"/>
        <v>1.5500518457804595E-3</v>
      </c>
      <c r="H30" s="305">
        <f t="shared" si="0"/>
        <v>746.49518712418967</v>
      </c>
      <c r="J30" s="314">
        <v>19</v>
      </c>
      <c r="K30" s="315" t="s">
        <v>33</v>
      </c>
      <c r="L30" s="311">
        <f>SUMIF($C$9:$C$301,Taulukko31[[#This Row],[Hyvinvointialuekoodi]],$H$9:$H$301)*(1000)</f>
        <v>19153618.671396978</v>
      </c>
    </row>
    <row r="31" spans="1:12" x14ac:dyDescent="0.3">
      <c r="A31" s="285">
        <v>81</v>
      </c>
      <c r="B31" s="285" t="s">
        <v>484</v>
      </c>
      <c r="C31" s="285">
        <v>7</v>
      </c>
      <c r="D31" s="321">
        <v>-268.71994000000001</v>
      </c>
      <c r="E31" s="321">
        <v>-280.84535999999997</v>
      </c>
      <c r="F31" s="305">
        <f t="shared" si="1"/>
        <v>-274.78264999999999</v>
      </c>
      <c r="G31" s="308">
        <f t="shared" si="2"/>
        <v>5.8553283330282848E-4</v>
      </c>
      <c r="H31" s="305">
        <f t="shared" si="0"/>
        <v>281.98891743757832</v>
      </c>
    </row>
    <row r="32" spans="1:12" x14ac:dyDescent="0.3">
      <c r="A32" s="285">
        <v>82</v>
      </c>
      <c r="B32" s="285" t="s">
        <v>485</v>
      </c>
      <c r="C32" s="285">
        <v>5</v>
      </c>
      <c r="D32" s="321">
        <v>-708.63995999999997</v>
      </c>
      <c r="E32" s="321">
        <v>-768.38099999999997</v>
      </c>
      <c r="F32" s="305">
        <f t="shared" si="1"/>
        <v>-738.51047999999992</v>
      </c>
      <c r="G32" s="308">
        <f t="shared" si="2"/>
        <v>1.5736879085278192E-3</v>
      </c>
      <c r="H32" s="305">
        <f t="shared" si="0"/>
        <v>757.87816578487138</v>
      </c>
    </row>
    <row r="33" spans="1:8" x14ac:dyDescent="0.3">
      <c r="A33" s="285">
        <v>86</v>
      </c>
      <c r="B33" s="285" t="s">
        <v>486</v>
      </c>
      <c r="C33" s="285">
        <v>5</v>
      </c>
      <c r="D33" s="321">
        <v>-681.81521999999995</v>
      </c>
      <c r="E33" s="321">
        <v>-760.73635000000002</v>
      </c>
      <c r="F33" s="305">
        <f t="shared" si="1"/>
        <v>-721.27578500000004</v>
      </c>
      <c r="G33" s="308">
        <f t="shared" si="2"/>
        <v>1.5369625920114379E-3</v>
      </c>
      <c r="H33" s="305">
        <f t="shared" si="0"/>
        <v>740.19148511046637</v>
      </c>
    </row>
    <row r="34" spans="1:8" x14ac:dyDescent="0.3">
      <c r="A34" s="285">
        <v>90</v>
      </c>
      <c r="B34" s="285" t="s">
        <v>487</v>
      </c>
      <c r="C34" s="285">
        <v>12</v>
      </c>
      <c r="D34" s="321">
        <v>-317.78080999999997</v>
      </c>
      <c r="E34" s="321">
        <v>-329.20800000000003</v>
      </c>
      <c r="F34" s="305">
        <f t="shared" si="1"/>
        <v>-323.49440500000003</v>
      </c>
      <c r="G34" s="308">
        <f t="shared" si="2"/>
        <v>6.8933244335937034E-4</v>
      </c>
      <c r="H34" s="305">
        <f t="shared" si="0"/>
        <v>331.97815459987567</v>
      </c>
    </row>
    <row r="35" spans="1:8" x14ac:dyDescent="0.3">
      <c r="A35" s="285">
        <v>91</v>
      </c>
      <c r="B35" s="285" t="s">
        <v>12</v>
      </c>
      <c r="C35" s="285">
        <v>31</v>
      </c>
      <c r="D35" s="321">
        <v>-44093.601219999997</v>
      </c>
      <c r="E35" s="321">
        <v>-48105.824630000003</v>
      </c>
      <c r="F35" s="305">
        <f t="shared" si="1"/>
        <v>-46099.712925</v>
      </c>
      <c r="G35" s="308">
        <f t="shared" si="2"/>
        <v>9.8233624005817949E-2</v>
      </c>
      <c r="H35" s="305">
        <f t="shared" si="0"/>
        <v>47308.693405147256</v>
      </c>
    </row>
    <row r="36" spans="1:8" x14ac:dyDescent="0.3">
      <c r="A36" s="285">
        <v>92</v>
      </c>
      <c r="B36" s="285" t="s">
        <v>488</v>
      </c>
      <c r="C36" s="285">
        <v>32</v>
      </c>
      <c r="D36" s="321">
        <v>-9918.7145800000017</v>
      </c>
      <c r="E36" s="321">
        <v>-11967.28557</v>
      </c>
      <c r="F36" s="305">
        <f t="shared" si="1"/>
        <v>-10943.000075</v>
      </c>
      <c r="G36" s="308">
        <f t="shared" si="2"/>
        <v>2.3318378502965215E-2</v>
      </c>
      <c r="H36" s="305">
        <f t="shared" si="0"/>
        <v>11229.983933369114</v>
      </c>
    </row>
    <row r="37" spans="1:8" x14ac:dyDescent="0.3">
      <c r="A37" s="285">
        <v>97</v>
      </c>
      <c r="B37" s="285" t="s">
        <v>489</v>
      </c>
      <c r="C37" s="285">
        <v>10</v>
      </c>
      <c r="D37" s="321">
        <v>-208.93567000000002</v>
      </c>
      <c r="E37" s="321">
        <v>-223.54495</v>
      </c>
      <c r="F37" s="305">
        <f t="shared" si="1"/>
        <v>-216.24031000000002</v>
      </c>
      <c r="G37" s="308">
        <f t="shared" si="2"/>
        <v>4.6078528389103884E-4</v>
      </c>
      <c r="H37" s="305">
        <f t="shared" si="0"/>
        <v>221.9112848764882</v>
      </c>
    </row>
    <row r="38" spans="1:8" x14ac:dyDescent="0.3">
      <c r="A38" s="285">
        <v>98</v>
      </c>
      <c r="B38" s="285" t="s">
        <v>490</v>
      </c>
      <c r="C38" s="285">
        <v>7</v>
      </c>
      <c r="D38" s="321">
        <v>-2365.6574000000001</v>
      </c>
      <c r="E38" s="321">
        <v>-2442.5496600000001</v>
      </c>
      <c r="F38" s="305">
        <f t="shared" si="1"/>
        <v>-2404.1035300000003</v>
      </c>
      <c r="G38" s="308">
        <f t="shared" si="2"/>
        <v>5.1228909520824248E-3</v>
      </c>
      <c r="H38" s="305">
        <f t="shared" si="0"/>
        <v>2467.1519538535663</v>
      </c>
    </row>
    <row r="39" spans="1:8" x14ac:dyDescent="0.3">
      <c r="A39" s="285">
        <v>102</v>
      </c>
      <c r="B39" s="285" t="s">
        <v>491</v>
      </c>
      <c r="C39" s="285">
        <v>4</v>
      </c>
      <c r="D39" s="321">
        <v>-1147.8568700000001</v>
      </c>
      <c r="E39" s="321">
        <v>-1179.55133</v>
      </c>
      <c r="F39" s="305">
        <f t="shared" si="1"/>
        <v>-1163.7040999999999</v>
      </c>
      <c r="G39" s="308">
        <f t="shared" si="2"/>
        <v>2.479730648201835E-3</v>
      </c>
      <c r="H39" s="305">
        <f t="shared" si="0"/>
        <v>1194.222631511383</v>
      </c>
    </row>
    <row r="40" spans="1:8" x14ac:dyDescent="0.3">
      <c r="A40" s="285">
        <v>103</v>
      </c>
      <c r="B40" s="285" t="s">
        <v>492</v>
      </c>
      <c r="C40" s="285">
        <v>5</v>
      </c>
      <c r="D40" s="321">
        <v>-197.64731</v>
      </c>
      <c r="E40" s="321">
        <v>-217.00854000000001</v>
      </c>
      <c r="F40" s="305">
        <f t="shared" si="1"/>
        <v>-207.32792499999999</v>
      </c>
      <c r="G40" s="308">
        <f t="shared" si="2"/>
        <v>4.4179393185139716E-4</v>
      </c>
      <c r="H40" s="305">
        <f t="shared" si="0"/>
        <v>212.76516958159269</v>
      </c>
    </row>
    <row r="41" spans="1:8" x14ac:dyDescent="0.3">
      <c r="A41" s="285">
        <v>105</v>
      </c>
      <c r="B41" s="285" t="s">
        <v>493</v>
      </c>
      <c r="C41" s="285">
        <v>18</v>
      </c>
      <c r="D41" s="321">
        <v>-307.99718999999999</v>
      </c>
      <c r="E41" s="321">
        <v>-297.79796000000005</v>
      </c>
      <c r="F41" s="305">
        <f t="shared" si="1"/>
        <v>-302.89757500000002</v>
      </c>
      <c r="G41" s="308">
        <f t="shared" si="2"/>
        <v>6.4544277191557029E-4</v>
      </c>
      <c r="H41" s="305">
        <f t="shared" si="0"/>
        <v>310.84116580401889</v>
      </c>
    </row>
    <row r="42" spans="1:8" x14ac:dyDescent="0.3">
      <c r="A42" s="285">
        <v>106</v>
      </c>
      <c r="B42" s="285" t="s">
        <v>494</v>
      </c>
      <c r="C42" s="285">
        <v>35</v>
      </c>
      <c r="D42" s="321">
        <v>-3486.3023899999998</v>
      </c>
      <c r="E42" s="321">
        <v>-2770.88067</v>
      </c>
      <c r="F42" s="305">
        <f t="shared" si="1"/>
        <v>-3128.5915299999997</v>
      </c>
      <c r="G42" s="308">
        <f t="shared" si="2"/>
        <v>6.6666984353201736E-3</v>
      </c>
      <c r="H42" s="305">
        <f t="shared" si="0"/>
        <v>3210.639895383048</v>
      </c>
    </row>
    <row r="43" spans="1:8" x14ac:dyDescent="0.3">
      <c r="A43" s="285">
        <v>108</v>
      </c>
      <c r="B43" s="285" t="s">
        <v>495</v>
      </c>
      <c r="C43" s="285">
        <v>6</v>
      </c>
      <c r="D43" s="321">
        <v>-783.76800000000003</v>
      </c>
      <c r="E43" s="321">
        <v>-819.5246800000001</v>
      </c>
      <c r="F43" s="305">
        <f t="shared" si="1"/>
        <v>-801.64634000000001</v>
      </c>
      <c r="G43" s="308">
        <f t="shared" si="2"/>
        <v>1.7082237643717408E-3</v>
      </c>
      <c r="H43" s="305">
        <f t="shared" si="0"/>
        <v>822.66978495329613</v>
      </c>
    </row>
    <row r="44" spans="1:8" x14ac:dyDescent="0.3">
      <c r="A44" s="285">
        <v>109</v>
      </c>
      <c r="B44" s="285" t="s">
        <v>496</v>
      </c>
      <c r="C44" s="285">
        <v>5</v>
      </c>
      <c r="D44" s="321">
        <v>-4939.5757500000009</v>
      </c>
      <c r="E44" s="321">
        <v>-4762.6428800000003</v>
      </c>
      <c r="F44" s="305">
        <f t="shared" si="1"/>
        <v>-4851.1093150000006</v>
      </c>
      <c r="G44" s="308">
        <f t="shared" si="2"/>
        <v>1.0337202082714079E-2</v>
      </c>
      <c r="H44" s="305">
        <f t="shared" si="0"/>
        <v>4978.3312887775201</v>
      </c>
    </row>
    <row r="45" spans="1:8" x14ac:dyDescent="0.3">
      <c r="A45" s="285">
        <v>111</v>
      </c>
      <c r="B45" s="285" t="s">
        <v>497</v>
      </c>
      <c r="C45" s="285">
        <v>7</v>
      </c>
      <c r="D45" s="321">
        <v>-2253.6149100000002</v>
      </c>
      <c r="E45" s="321">
        <v>-2108.3283500000002</v>
      </c>
      <c r="F45" s="305">
        <f t="shared" si="1"/>
        <v>-2180.97163</v>
      </c>
      <c r="G45" s="308">
        <f t="shared" si="2"/>
        <v>4.6474204170714132E-3</v>
      </c>
      <c r="H45" s="305">
        <f t="shared" si="0"/>
        <v>2238.1683447108858</v>
      </c>
    </row>
    <row r="46" spans="1:8" x14ac:dyDescent="0.3">
      <c r="A46" s="285">
        <v>139</v>
      </c>
      <c r="B46" s="285" t="s">
        <v>498</v>
      </c>
      <c r="C46" s="285">
        <v>17</v>
      </c>
      <c r="D46" s="321">
        <v>-830.67823999999996</v>
      </c>
      <c r="E46" s="321">
        <v>-775.48920999999996</v>
      </c>
      <c r="F46" s="305">
        <f t="shared" si="1"/>
        <v>-803.08372499999996</v>
      </c>
      <c r="G46" s="308">
        <f t="shared" si="2"/>
        <v>1.7112866801402473E-3</v>
      </c>
      <c r="H46" s="305">
        <f t="shared" si="0"/>
        <v>824.14486585848067</v>
      </c>
    </row>
    <row r="47" spans="1:8" x14ac:dyDescent="0.3">
      <c r="A47" s="285">
        <v>140</v>
      </c>
      <c r="B47" s="285" t="s">
        <v>499</v>
      </c>
      <c r="C47" s="285">
        <v>11</v>
      </c>
      <c r="D47" s="321">
        <v>-1975.5450000000001</v>
      </c>
      <c r="E47" s="321">
        <v>-2234.5579500000003</v>
      </c>
      <c r="F47" s="305">
        <f t="shared" si="1"/>
        <v>-2105.0514750000002</v>
      </c>
      <c r="G47" s="308">
        <f t="shared" si="2"/>
        <v>4.4856425775246303E-3</v>
      </c>
      <c r="H47" s="305">
        <f t="shared" si="0"/>
        <v>2160.2571581052425</v>
      </c>
    </row>
    <row r="48" spans="1:8" x14ac:dyDescent="0.3">
      <c r="A48" s="285">
        <v>142</v>
      </c>
      <c r="B48" s="285" t="s">
        <v>500</v>
      </c>
      <c r="C48" s="285">
        <v>7</v>
      </c>
      <c r="D48" s="321">
        <v>-666.42807999999991</v>
      </c>
      <c r="E48" s="321">
        <v>-683.23714000000007</v>
      </c>
      <c r="F48" s="305">
        <f t="shared" si="1"/>
        <v>-674.83260999999993</v>
      </c>
      <c r="G48" s="308">
        <f t="shared" si="2"/>
        <v>1.4379970865643905E-3</v>
      </c>
      <c r="H48" s="305">
        <f t="shared" si="0"/>
        <v>692.53032222185595</v>
      </c>
    </row>
    <row r="49" spans="1:8" x14ac:dyDescent="0.3">
      <c r="A49" s="285">
        <v>143</v>
      </c>
      <c r="B49" s="285" t="s">
        <v>501</v>
      </c>
      <c r="C49" s="285">
        <v>6</v>
      </c>
      <c r="D49" s="321">
        <v>-545.82168000000001</v>
      </c>
      <c r="E49" s="321">
        <v>-563.36767000000009</v>
      </c>
      <c r="F49" s="305">
        <f t="shared" si="1"/>
        <v>-554.59467500000005</v>
      </c>
      <c r="G49" s="308">
        <f t="shared" si="2"/>
        <v>1.1817827340533011E-3</v>
      </c>
      <c r="H49" s="305">
        <f t="shared" si="0"/>
        <v>569.13910692649472</v>
      </c>
    </row>
    <row r="50" spans="1:8" x14ac:dyDescent="0.3">
      <c r="A50" s="285">
        <v>145</v>
      </c>
      <c r="B50" s="285" t="s">
        <v>502</v>
      </c>
      <c r="C50" s="285">
        <v>14</v>
      </c>
      <c r="D50" s="321">
        <v>-1204.84016</v>
      </c>
      <c r="E50" s="321">
        <v>-1236.7724900000001</v>
      </c>
      <c r="F50" s="305">
        <f t="shared" si="1"/>
        <v>-1220.806325</v>
      </c>
      <c r="G50" s="308">
        <f t="shared" si="2"/>
        <v>2.6014094645031762E-3</v>
      </c>
      <c r="H50" s="305">
        <f t="shared" si="0"/>
        <v>1252.8223815721205</v>
      </c>
    </row>
    <row r="51" spans="1:8" x14ac:dyDescent="0.3">
      <c r="A51" s="285">
        <v>146</v>
      </c>
      <c r="B51" s="285" t="s">
        <v>503</v>
      </c>
      <c r="C51" s="285">
        <v>12</v>
      </c>
      <c r="D51" s="321">
        <v>-574.01612</v>
      </c>
      <c r="E51" s="321">
        <v>-478.74281999999999</v>
      </c>
      <c r="F51" s="305">
        <f t="shared" si="1"/>
        <v>-526.37946999999997</v>
      </c>
      <c r="G51" s="308">
        <f t="shared" si="2"/>
        <v>1.1216591093416604E-3</v>
      </c>
      <c r="H51" s="305">
        <f t="shared" si="0"/>
        <v>540.18394868331836</v>
      </c>
    </row>
    <row r="52" spans="1:8" x14ac:dyDescent="0.3">
      <c r="A52" s="285">
        <v>148</v>
      </c>
      <c r="B52" s="285" t="s">
        <v>504</v>
      </c>
      <c r="C52" s="285">
        <v>19</v>
      </c>
      <c r="D52" s="321">
        <v>-845.09633000000008</v>
      </c>
      <c r="E52" s="321">
        <v>-869.77463999999998</v>
      </c>
      <c r="F52" s="305">
        <f t="shared" si="1"/>
        <v>-857.43548499999997</v>
      </c>
      <c r="G52" s="308">
        <f t="shared" si="2"/>
        <v>1.8271045457434625E-3</v>
      </c>
      <c r="H52" s="305">
        <f t="shared" si="0"/>
        <v>879.92201904929186</v>
      </c>
    </row>
    <row r="53" spans="1:8" x14ac:dyDescent="0.3">
      <c r="A53" s="285">
        <v>149</v>
      </c>
      <c r="B53" s="285" t="s">
        <v>505</v>
      </c>
      <c r="C53" s="285">
        <v>33</v>
      </c>
      <c r="D53" s="321">
        <v>-372.45231999999999</v>
      </c>
      <c r="E53" s="321">
        <v>-392.83269000000001</v>
      </c>
      <c r="F53" s="305">
        <f t="shared" si="1"/>
        <v>-382.64250500000003</v>
      </c>
      <c r="G53" s="308">
        <f t="shared" si="2"/>
        <v>8.1537080341405007E-4</v>
      </c>
      <c r="H53" s="305">
        <f t="shared" si="0"/>
        <v>392.67743342075329</v>
      </c>
    </row>
    <row r="54" spans="1:8" x14ac:dyDescent="0.3">
      <c r="A54" s="285">
        <v>151</v>
      </c>
      <c r="B54" s="285" t="s">
        <v>506</v>
      </c>
      <c r="C54" s="285">
        <v>14</v>
      </c>
      <c r="D54" s="321">
        <v>-193.57710999999998</v>
      </c>
      <c r="E54" s="321">
        <v>-195.61079999999998</v>
      </c>
      <c r="F54" s="305">
        <f t="shared" si="1"/>
        <v>-194.59395499999999</v>
      </c>
      <c r="G54" s="308">
        <f t="shared" si="2"/>
        <v>4.1465918541346442E-4</v>
      </c>
      <c r="H54" s="305">
        <f t="shared" si="0"/>
        <v>199.69724693442919</v>
      </c>
    </row>
    <row r="55" spans="1:8" x14ac:dyDescent="0.3">
      <c r="A55" s="285">
        <v>152</v>
      </c>
      <c r="B55" s="285" t="s">
        <v>507</v>
      </c>
      <c r="C55" s="285">
        <v>14</v>
      </c>
      <c r="D55" s="321">
        <v>-510.37022000000002</v>
      </c>
      <c r="E55" s="321">
        <v>-452.52132</v>
      </c>
      <c r="F55" s="305">
        <f t="shared" si="1"/>
        <v>-481.44577000000004</v>
      </c>
      <c r="G55" s="308">
        <f t="shared" si="2"/>
        <v>1.0259101358465023E-3</v>
      </c>
      <c r="H55" s="305">
        <f t="shared" si="0"/>
        <v>494.07184728439489</v>
      </c>
    </row>
    <row r="56" spans="1:8" x14ac:dyDescent="0.3">
      <c r="A56" s="285">
        <v>153</v>
      </c>
      <c r="B56" s="285" t="s">
        <v>508</v>
      </c>
      <c r="C56" s="285">
        <v>9</v>
      </c>
      <c r="D56" s="321">
        <v>-2794.34926</v>
      </c>
      <c r="E56" s="321">
        <v>-3025.6285800000001</v>
      </c>
      <c r="F56" s="305">
        <f t="shared" si="1"/>
        <v>-2909.9889199999998</v>
      </c>
      <c r="G56" s="308">
        <f t="shared" si="2"/>
        <v>6.2008793393885592E-3</v>
      </c>
      <c r="H56" s="305">
        <f t="shared" si="0"/>
        <v>2986.304358394344</v>
      </c>
    </row>
    <row r="57" spans="1:8" x14ac:dyDescent="0.3">
      <c r="A57" s="285">
        <v>165</v>
      </c>
      <c r="B57" s="285" t="s">
        <v>509</v>
      </c>
      <c r="C57" s="285">
        <v>5</v>
      </c>
      <c r="D57" s="321">
        <v>-1255.6337900000001</v>
      </c>
      <c r="E57" s="321">
        <v>-1353.4523300000001</v>
      </c>
      <c r="F57" s="305">
        <f t="shared" si="1"/>
        <v>-1304.54306</v>
      </c>
      <c r="G57" s="308">
        <f t="shared" si="2"/>
        <v>2.7798436112590869E-3</v>
      </c>
      <c r="H57" s="305">
        <f t="shared" si="0"/>
        <v>1338.7551406178875</v>
      </c>
    </row>
    <row r="58" spans="1:8" x14ac:dyDescent="0.3">
      <c r="A58" s="285">
        <v>167</v>
      </c>
      <c r="B58" s="285" t="s">
        <v>510</v>
      </c>
      <c r="C58" s="285">
        <v>12</v>
      </c>
      <c r="D58" s="321">
        <v>-6674.7289199999996</v>
      </c>
      <c r="E58" s="321">
        <v>-8178.0255999999999</v>
      </c>
      <c r="F58" s="305">
        <f t="shared" si="1"/>
        <v>-7426.3772599999993</v>
      </c>
      <c r="G58" s="308">
        <f t="shared" si="2"/>
        <v>1.5824826342651168E-2</v>
      </c>
      <c r="H58" s="305">
        <f t="shared" si="0"/>
        <v>7621.1365019969389</v>
      </c>
    </row>
    <row r="59" spans="1:8" x14ac:dyDescent="0.3">
      <c r="A59" s="285">
        <v>169</v>
      </c>
      <c r="B59" s="285" t="s">
        <v>511</v>
      </c>
      <c r="C59" s="285">
        <v>5</v>
      </c>
      <c r="D59" s="321">
        <v>-413.71264000000002</v>
      </c>
      <c r="E59" s="321">
        <v>-315.10896000000002</v>
      </c>
      <c r="F59" s="305">
        <f t="shared" si="1"/>
        <v>-364.41079999999999</v>
      </c>
      <c r="G59" s="308">
        <f t="shared" si="2"/>
        <v>7.7652096378774411E-4</v>
      </c>
      <c r="H59" s="305">
        <f t="shared" si="0"/>
        <v>373.96759582368782</v>
      </c>
    </row>
    <row r="60" spans="1:8" x14ac:dyDescent="0.3">
      <c r="A60" s="285">
        <v>171</v>
      </c>
      <c r="B60" s="285" t="s">
        <v>512</v>
      </c>
      <c r="C60" s="285">
        <v>11</v>
      </c>
      <c r="D60" s="321">
        <v>-414.88749000000001</v>
      </c>
      <c r="E60" s="321">
        <v>-469.50584000000003</v>
      </c>
      <c r="F60" s="305">
        <f t="shared" si="1"/>
        <v>-442.19666500000005</v>
      </c>
      <c r="G60" s="308">
        <f t="shared" si="2"/>
        <v>9.4227443448307853E-4</v>
      </c>
      <c r="H60" s="305">
        <f t="shared" si="0"/>
        <v>453.79342130173609</v>
      </c>
    </row>
    <row r="61" spans="1:8" x14ac:dyDescent="0.3">
      <c r="A61" s="285">
        <v>172</v>
      </c>
      <c r="B61" s="285" t="s">
        <v>513</v>
      </c>
      <c r="C61" s="285">
        <v>13</v>
      </c>
      <c r="D61" s="321">
        <v>-365.38659000000001</v>
      </c>
      <c r="E61" s="321">
        <v>-386.58553999999998</v>
      </c>
      <c r="F61" s="305">
        <f t="shared" si="1"/>
        <v>-375.986065</v>
      </c>
      <c r="G61" s="308">
        <f t="shared" si="2"/>
        <v>8.0118663213209218E-4</v>
      </c>
      <c r="H61" s="305">
        <f t="shared" si="0"/>
        <v>385.84642604241918</v>
      </c>
    </row>
    <row r="62" spans="1:8" x14ac:dyDescent="0.3">
      <c r="A62" s="285">
        <v>176</v>
      </c>
      <c r="B62" s="285" t="s">
        <v>514</v>
      </c>
      <c r="C62" s="285">
        <v>12</v>
      </c>
      <c r="D62" s="321">
        <v>-392.76096000000001</v>
      </c>
      <c r="E62" s="321">
        <v>-526.61171999999999</v>
      </c>
      <c r="F62" s="305">
        <f t="shared" si="1"/>
        <v>-459.68633999999997</v>
      </c>
      <c r="G62" s="308">
        <f t="shared" si="2"/>
        <v>9.7954308647510055E-4</v>
      </c>
      <c r="H62" s="305">
        <f t="shared" si="0"/>
        <v>471.74176891242053</v>
      </c>
    </row>
    <row r="63" spans="1:8" x14ac:dyDescent="0.3">
      <c r="A63" s="285">
        <v>177</v>
      </c>
      <c r="B63" s="285" t="s">
        <v>515</v>
      </c>
      <c r="C63" s="285">
        <v>6</v>
      </c>
      <c r="D63" s="321">
        <v>-129.50889999999998</v>
      </c>
      <c r="E63" s="321">
        <v>-140.04660999999999</v>
      </c>
      <c r="F63" s="305">
        <f t="shared" si="1"/>
        <v>-134.77775499999998</v>
      </c>
      <c r="G63" s="308">
        <f t="shared" si="2"/>
        <v>2.8719717475373519E-4</v>
      </c>
      <c r="H63" s="305">
        <f t="shared" si="0"/>
        <v>138.31234696629193</v>
      </c>
    </row>
    <row r="64" spans="1:8" x14ac:dyDescent="0.3">
      <c r="A64" s="285">
        <v>178</v>
      </c>
      <c r="B64" s="285" t="s">
        <v>516</v>
      </c>
      <c r="C64" s="285">
        <v>10</v>
      </c>
      <c r="D64" s="321">
        <v>-516.30365000000006</v>
      </c>
      <c r="E64" s="321">
        <v>-548.96132999999998</v>
      </c>
      <c r="F64" s="305">
        <f t="shared" si="1"/>
        <v>-532.63248999999996</v>
      </c>
      <c r="G64" s="308">
        <f t="shared" si="2"/>
        <v>1.1349836351707083E-3</v>
      </c>
      <c r="H64" s="305">
        <f t="shared" si="0"/>
        <v>546.60095623643542</v>
      </c>
    </row>
    <row r="65" spans="1:8" x14ac:dyDescent="0.3">
      <c r="A65" s="285">
        <v>179</v>
      </c>
      <c r="B65" s="285" t="s">
        <v>517</v>
      </c>
      <c r="C65" s="285">
        <v>13</v>
      </c>
      <c r="D65" s="321">
        <v>-13283.139610000002</v>
      </c>
      <c r="E65" s="321">
        <v>-14284.958789999999</v>
      </c>
      <c r="F65" s="305">
        <f t="shared" si="1"/>
        <v>-13784.049200000001</v>
      </c>
      <c r="G65" s="308">
        <f t="shared" si="2"/>
        <v>2.9372354413430349E-2</v>
      </c>
      <c r="H65" s="305">
        <f t="shared" si="0"/>
        <v>14145.540527447121</v>
      </c>
    </row>
    <row r="66" spans="1:8" x14ac:dyDescent="0.3">
      <c r="A66" s="285">
        <v>181</v>
      </c>
      <c r="B66" s="285" t="s">
        <v>518</v>
      </c>
      <c r="C66" s="285">
        <v>4</v>
      </c>
      <c r="D66" s="321">
        <v>-146.28751</v>
      </c>
      <c r="E66" s="321">
        <v>-172.81126</v>
      </c>
      <c r="F66" s="305">
        <f t="shared" si="1"/>
        <v>-159.549385</v>
      </c>
      <c r="G66" s="308">
        <f t="shared" si="2"/>
        <v>3.399829044911453E-4</v>
      </c>
      <c r="H66" s="305">
        <f t="shared" si="0"/>
        <v>163.73362129661899</v>
      </c>
    </row>
    <row r="67" spans="1:8" x14ac:dyDescent="0.3">
      <c r="A67" s="285">
        <v>182</v>
      </c>
      <c r="B67" s="285" t="s">
        <v>519</v>
      </c>
      <c r="C67" s="285">
        <v>13</v>
      </c>
      <c r="D67" s="321">
        <v>-1849.8960300000001</v>
      </c>
      <c r="E67" s="321">
        <v>-2049.7814399999997</v>
      </c>
      <c r="F67" s="305">
        <f t="shared" si="1"/>
        <v>-1949.8387349999998</v>
      </c>
      <c r="G67" s="308">
        <f t="shared" si="2"/>
        <v>4.1549006059449275E-3</v>
      </c>
      <c r="H67" s="305">
        <f t="shared" si="0"/>
        <v>2000.9739117826659</v>
      </c>
    </row>
    <row r="68" spans="1:8" x14ac:dyDescent="0.3">
      <c r="A68" s="285">
        <v>186</v>
      </c>
      <c r="B68" s="285" t="s">
        <v>520</v>
      </c>
      <c r="C68" s="285">
        <v>35</v>
      </c>
      <c r="D68" s="321">
        <v>-3062.3876399999999</v>
      </c>
      <c r="E68" s="321">
        <v>-2347.1874800000001</v>
      </c>
      <c r="F68" s="305">
        <f t="shared" si="1"/>
        <v>-2704.7875599999998</v>
      </c>
      <c r="G68" s="308">
        <f t="shared" si="2"/>
        <v>5.7636168931664497E-3</v>
      </c>
      <c r="H68" s="305">
        <f t="shared" si="0"/>
        <v>2775.721523695287</v>
      </c>
    </row>
    <row r="69" spans="1:8" x14ac:dyDescent="0.3">
      <c r="A69" s="285">
        <v>202</v>
      </c>
      <c r="B69" s="285" t="s">
        <v>521</v>
      </c>
      <c r="C69" s="285">
        <v>2</v>
      </c>
      <c r="D69" s="321">
        <v>-2535.89572</v>
      </c>
      <c r="E69" s="321">
        <v>-2695.6471699999997</v>
      </c>
      <c r="F69" s="305">
        <f t="shared" si="1"/>
        <v>-2615.7714449999999</v>
      </c>
      <c r="G69" s="308">
        <f t="shared" si="2"/>
        <v>5.5739329446873147E-3</v>
      </c>
      <c r="H69" s="305">
        <f t="shared" si="0"/>
        <v>2684.3709311329517</v>
      </c>
    </row>
    <row r="70" spans="1:8" x14ac:dyDescent="0.3">
      <c r="A70" s="285">
        <v>204</v>
      </c>
      <c r="B70" s="285" t="s">
        <v>522</v>
      </c>
      <c r="C70" s="285">
        <v>11</v>
      </c>
      <c r="D70" s="321">
        <v>-300.32515999999998</v>
      </c>
      <c r="E70" s="321">
        <v>-339.40253000000001</v>
      </c>
      <c r="F70" s="305">
        <f t="shared" si="1"/>
        <v>-319.86384499999997</v>
      </c>
      <c r="G70" s="308">
        <f t="shared" si="2"/>
        <v>6.8159610307996787E-4</v>
      </c>
      <c r="H70" s="305">
        <f t="shared" si="0"/>
        <v>328.25238194249647</v>
      </c>
    </row>
    <row r="71" spans="1:8" x14ac:dyDescent="0.3">
      <c r="A71" s="285">
        <v>205</v>
      </c>
      <c r="B71" s="285" t="s">
        <v>523</v>
      </c>
      <c r="C71" s="285">
        <v>18</v>
      </c>
      <c r="D71" s="321">
        <v>-5071.9212600000001</v>
      </c>
      <c r="E71" s="321">
        <v>-4842.4068200000002</v>
      </c>
      <c r="F71" s="305">
        <f t="shared" si="1"/>
        <v>-4957.1640399999997</v>
      </c>
      <c r="G71" s="308">
        <f t="shared" si="2"/>
        <v>1.0563193511264614E-2</v>
      </c>
      <c r="H71" s="305">
        <f t="shared" si="0"/>
        <v>5087.1673346191692</v>
      </c>
    </row>
    <row r="72" spans="1:8" x14ac:dyDescent="0.3">
      <c r="A72" s="285">
        <v>208</v>
      </c>
      <c r="B72" s="285" t="s">
        <v>524</v>
      </c>
      <c r="C72" s="285">
        <v>17</v>
      </c>
      <c r="D72" s="321">
        <v>-1461.02252</v>
      </c>
      <c r="E72" s="321">
        <v>-1827.99721</v>
      </c>
      <c r="F72" s="305">
        <f t="shared" si="1"/>
        <v>-1644.509865</v>
      </c>
      <c r="G72" s="308">
        <f t="shared" si="2"/>
        <v>3.5042770009238279E-3</v>
      </c>
      <c r="H72" s="305">
        <f t="shared" si="0"/>
        <v>1687.6376894493449</v>
      </c>
    </row>
    <row r="73" spans="1:8" x14ac:dyDescent="0.3">
      <c r="A73" s="285">
        <v>211</v>
      </c>
      <c r="B73" s="285" t="s">
        <v>525</v>
      </c>
      <c r="C73" s="285">
        <v>6</v>
      </c>
      <c r="D73" s="321">
        <v>-2400.79421</v>
      </c>
      <c r="E73" s="321">
        <v>-2572.4761600000002</v>
      </c>
      <c r="F73" s="305">
        <f t="shared" si="1"/>
        <v>-2486.6351850000001</v>
      </c>
      <c r="G73" s="308">
        <f t="shared" si="2"/>
        <v>5.2987572005130344E-3</v>
      </c>
      <c r="H73" s="305">
        <f t="shared" ref="H73:H136" si="3">(G73*E$8)*(-1)</f>
        <v>2551.8480292709246</v>
      </c>
    </row>
    <row r="74" spans="1:8" x14ac:dyDescent="0.3">
      <c r="A74" s="285">
        <v>213</v>
      </c>
      <c r="B74" s="285" t="s">
        <v>526</v>
      </c>
      <c r="C74" s="285">
        <v>10</v>
      </c>
      <c r="D74" s="321">
        <v>-452.79108000000002</v>
      </c>
      <c r="E74" s="321">
        <v>-395.88569999999999</v>
      </c>
      <c r="F74" s="305">
        <f t="shared" ref="F74:F137" si="4">(D74+E74)/2</f>
        <v>-424.33839</v>
      </c>
      <c r="G74" s="308">
        <f t="shared" ref="G74:G137" si="5">F74/F$8</f>
        <v>9.0422033478409429E-4</v>
      </c>
      <c r="H74" s="305">
        <f t="shared" si="3"/>
        <v>435.46680703204845</v>
      </c>
    </row>
    <row r="75" spans="1:8" x14ac:dyDescent="0.3">
      <c r="A75" s="285">
        <v>214</v>
      </c>
      <c r="B75" s="285" t="s">
        <v>527</v>
      </c>
      <c r="C75" s="285">
        <v>4</v>
      </c>
      <c r="D75" s="321">
        <v>-1339.6714999999999</v>
      </c>
      <c r="E75" s="321">
        <v>-1423.8792900000001</v>
      </c>
      <c r="F75" s="305">
        <f t="shared" si="4"/>
        <v>-1381.7753950000001</v>
      </c>
      <c r="G75" s="308">
        <f t="shared" si="5"/>
        <v>2.9444175679304535E-3</v>
      </c>
      <c r="H75" s="305">
        <f t="shared" si="3"/>
        <v>1418.0129195854695</v>
      </c>
    </row>
    <row r="76" spans="1:8" x14ac:dyDescent="0.3">
      <c r="A76" s="285">
        <v>216</v>
      </c>
      <c r="B76" s="285" t="s">
        <v>528</v>
      </c>
      <c r="C76" s="285">
        <v>13</v>
      </c>
      <c r="D76" s="321">
        <v>-127.61604</v>
      </c>
      <c r="E76" s="321">
        <v>-130.94300000000001</v>
      </c>
      <c r="F76" s="305">
        <f t="shared" si="4"/>
        <v>-129.27951999999999</v>
      </c>
      <c r="G76" s="308">
        <f t="shared" si="5"/>
        <v>2.7548101611811981E-4</v>
      </c>
      <c r="H76" s="305">
        <f t="shared" si="3"/>
        <v>132.66991890372174</v>
      </c>
    </row>
    <row r="77" spans="1:8" x14ac:dyDescent="0.3">
      <c r="A77" s="285">
        <v>217</v>
      </c>
      <c r="B77" s="285" t="s">
        <v>529</v>
      </c>
      <c r="C77" s="285">
        <v>16</v>
      </c>
      <c r="D77" s="321">
        <v>-611.34299999999996</v>
      </c>
      <c r="E77" s="321">
        <v>-683.09397000000001</v>
      </c>
      <c r="F77" s="305">
        <f t="shared" si="4"/>
        <v>-647.21848499999999</v>
      </c>
      <c r="G77" s="308">
        <f t="shared" si="5"/>
        <v>1.3791542999094528E-3</v>
      </c>
      <c r="H77" s="305">
        <f t="shared" si="3"/>
        <v>664.19200750389268</v>
      </c>
    </row>
    <row r="78" spans="1:8" x14ac:dyDescent="0.3">
      <c r="A78" s="285">
        <v>218</v>
      </c>
      <c r="B78" s="285" t="s">
        <v>530</v>
      </c>
      <c r="C78" s="285">
        <v>14</v>
      </c>
      <c r="D78" s="321">
        <v>-125.11528999999999</v>
      </c>
      <c r="E78" s="321">
        <v>-124.91717999999999</v>
      </c>
      <c r="F78" s="305">
        <f t="shared" si="4"/>
        <v>-125.01623499999999</v>
      </c>
      <c r="G78" s="308">
        <f t="shared" si="5"/>
        <v>2.6639640562605473E-4</v>
      </c>
      <c r="H78" s="305">
        <f t="shared" si="3"/>
        <v>128.29482782035871</v>
      </c>
    </row>
    <row r="79" spans="1:8" x14ac:dyDescent="0.3">
      <c r="A79" s="285">
        <v>224</v>
      </c>
      <c r="B79" s="285" t="s">
        <v>531</v>
      </c>
      <c r="C79" s="285">
        <v>33</v>
      </c>
      <c r="D79" s="321">
        <v>-628.47611000000006</v>
      </c>
      <c r="E79" s="321">
        <v>-672.84345999999994</v>
      </c>
      <c r="F79" s="305">
        <f t="shared" si="4"/>
        <v>-650.65978500000006</v>
      </c>
      <c r="G79" s="308">
        <f t="shared" si="5"/>
        <v>1.3864873470987315E-3</v>
      </c>
      <c r="H79" s="305">
        <f t="shared" si="3"/>
        <v>667.72355675410176</v>
      </c>
    </row>
    <row r="80" spans="1:8" x14ac:dyDescent="0.3">
      <c r="A80" s="285">
        <v>226</v>
      </c>
      <c r="B80" s="285" t="s">
        <v>532</v>
      </c>
      <c r="C80" s="285">
        <v>13</v>
      </c>
      <c r="D80" s="321">
        <v>-361.041</v>
      </c>
      <c r="E80" s="321">
        <v>-366.29528000000005</v>
      </c>
      <c r="F80" s="305">
        <f t="shared" si="4"/>
        <v>-363.66813999999999</v>
      </c>
      <c r="G80" s="308">
        <f t="shared" si="5"/>
        <v>7.7493843368993528E-4</v>
      </c>
      <c r="H80" s="305">
        <f t="shared" si="3"/>
        <v>373.20545931534497</v>
      </c>
    </row>
    <row r="81" spans="1:8" x14ac:dyDescent="0.3">
      <c r="A81" s="285">
        <v>230</v>
      </c>
      <c r="B81" s="285" t="s">
        <v>533</v>
      </c>
      <c r="C81" s="285">
        <v>4</v>
      </c>
      <c r="D81" s="321">
        <v>-350.59568999999999</v>
      </c>
      <c r="E81" s="321">
        <v>-365.42086999999998</v>
      </c>
      <c r="F81" s="305">
        <f t="shared" si="4"/>
        <v>-358.00828000000001</v>
      </c>
      <c r="G81" s="308">
        <f t="shared" si="5"/>
        <v>7.6287786923327349E-4</v>
      </c>
      <c r="H81" s="305">
        <f t="shared" si="3"/>
        <v>367.39716758277655</v>
      </c>
    </row>
    <row r="82" spans="1:8" x14ac:dyDescent="0.3">
      <c r="A82" s="285">
        <v>231</v>
      </c>
      <c r="B82" s="285" t="s">
        <v>534</v>
      </c>
      <c r="C82" s="285">
        <v>15</v>
      </c>
      <c r="D82" s="321">
        <v>-124.75942999999999</v>
      </c>
      <c r="E82" s="321">
        <v>-122.60683</v>
      </c>
      <c r="F82" s="305">
        <f t="shared" si="4"/>
        <v>-123.68313000000001</v>
      </c>
      <c r="G82" s="308">
        <f t="shared" si="5"/>
        <v>2.6355569953438496E-4</v>
      </c>
      <c r="H82" s="305">
        <f t="shared" si="3"/>
        <v>126.92676169325563</v>
      </c>
    </row>
    <row r="83" spans="1:8" x14ac:dyDescent="0.3">
      <c r="A83" s="285">
        <v>232</v>
      </c>
      <c r="B83" s="285" t="s">
        <v>535</v>
      </c>
      <c r="C83" s="285">
        <v>14</v>
      </c>
      <c r="D83" s="321">
        <v>-1345.57214</v>
      </c>
      <c r="E83" s="321">
        <v>-1350.8964699999999</v>
      </c>
      <c r="F83" s="305">
        <f t="shared" si="4"/>
        <v>-1348.2343049999999</v>
      </c>
      <c r="G83" s="308">
        <f t="shared" si="5"/>
        <v>2.8729450442475891E-3</v>
      </c>
      <c r="H83" s="305">
        <f t="shared" si="3"/>
        <v>1383.5922032164542</v>
      </c>
    </row>
    <row r="84" spans="1:8" x14ac:dyDescent="0.3">
      <c r="A84" s="285">
        <v>233</v>
      </c>
      <c r="B84" s="285" t="s">
        <v>536</v>
      </c>
      <c r="C84" s="285">
        <v>14</v>
      </c>
      <c r="D84" s="321">
        <v>-1548.43796</v>
      </c>
      <c r="E84" s="321">
        <v>-1562.68884</v>
      </c>
      <c r="F84" s="305">
        <f t="shared" si="4"/>
        <v>-1555.5634</v>
      </c>
      <c r="G84" s="308">
        <f t="shared" si="5"/>
        <v>3.314741469245533E-3</v>
      </c>
      <c r="H84" s="305">
        <f t="shared" si="3"/>
        <v>1596.3585734816904</v>
      </c>
    </row>
    <row r="85" spans="1:8" x14ac:dyDescent="0.3">
      <c r="A85" s="285">
        <v>235</v>
      </c>
      <c r="B85" s="285" t="s">
        <v>537</v>
      </c>
      <c r="C85" s="285">
        <v>33</v>
      </c>
      <c r="D85" s="321">
        <v>-1009.1812199999999</v>
      </c>
      <c r="E85" s="321">
        <v>-1236.6226200000001</v>
      </c>
      <c r="F85" s="305">
        <f t="shared" si="4"/>
        <v>-1122.90192</v>
      </c>
      <c r="G85" s="308">
        <f t="shared" si="5"/>
        <v>2.3927855078870008E-3</v>
      </c>
      <c r="H85" s="305">
        <f t="shared" si="3"/>
        <v>1152.3504006143698</v>
      </c>
    </row>
    <row r="86" spans="1:8" x14ac:dyDescent="0.3">
      <c r="A86" s="285">
        <v>236</v>
      </c>
      <c r="B86" s="285" t="s">
        <v>538</v>
      </c>
      <c r="C86" s="285">
        <v>16</v>
      </c>
      <c r="D86" s="321">
        <v>-333.75443999999999</v>
      </c>
      <c r="E86" s="321">
        <v>-388.46922999999998</v>
      </c>
      <c r="F86" s="305">
        <f t="shared" si="4"/>
        <v>-361.11183499999999</v>
      </c>
      <c r="G86" s="308">
        <f t="shared" si="5"/>
        <v>7.6949121746490727E-4</v>
      </c>
      <c r="H86" s="305">
        <f t="shared" si="3"/>
        <v>370.58211435673763</v>
      </c>
    </row>
    <row r="87" spans="1:8" x14ac:dyDescent="0.3">
      <c r="A87" s="285">
        <v>239</v>
      </c>
      <c r="B87" s="285" t="s">
        <v>539</v>
      </c>
      <c r="C87" s="285">
        <v>11</v>
      </c>
      <c r="D87" s="321">
        <v>-237.31058000000002</v>
      </c>
      <c r="E87" s="321">
        <v>-270.41674999999998</v>
      </c>
      <c r="F87" s="305">
        <f t="shared" si="4"/>
        <v>-253.863665</v>
      </c>
      <c r="G87" s="308">
        <f t="shared" si="5"/>
        <v>5.4095668354639602E-4</v>
      </c>
      <c r="H87" s="305">
        <f t="shared" si="3"/>
        <v>260.52132501846842</v>
      </c>
    </row>
    <row r="88" spans="1:8" x14ac:dyDescent="0.3">
      <c r="A88" s="285">
        <v>240</v>
      </c>
      <c r="B88" s="285" t="s">
        <v>540</v>
      </c>
      <c r="C88" s="285">
        <v>19</v>
      </c>
      <c r="D88" s="321">
        <v>-2379.6142400000003</v>
      </c>
      <c r="E88" s="321">
        <v>-2539.91804</v>
      </c>
      <c r="F88" s="305">
        <f t="shared" si="4"/>
        <v>-2459.7661400000002</v>
      </c>
      <c r="G88" s="308">
        <f t="shared" si="5"/>
        <v>5.2415021007205581E-3</v>
      </c>
      <c r="H88" s="305">
        <f t="shared" si="3"/>
        <v>2524.2743345266185</v>
      </c>
    </row>
    <row r="89" spans="1:8" x14ac:dyDescent="0.3">
      <c r="A89" s="285">
        <v>241</v>
      </c>
      <c r="B89" s="285" t="s">
        <v>541</v>
      </c>
      <c r="C89" s="285">
        <v>19</v>
      </c>
      <c r="D89" s="321">
        <v>-552.80984000000001</v>
      </c>
      <c r="E89" s="321">
        <v>-587.32483999999999</v>
      </c>
      <c r="F89" s="305">
        <f t="shared" si="4"/>
        <v>-570.06734000000006</v>
      </c>
      <c r="G89" s="308">
        <f t="shared" si="5"/>
        <v>1.2147533505612778E-3</v>
      </c>
      <c r="H89" s="305">
        <f t="shared" si="3"/>
        <v>585.01754777137467</v>
      </c>
    </row>
    <row r="90" spans="1:8" x14ac:dyDescent="0.3">
      <c r="A90" s="285">
        <v>244</v>
      </c>
      <c r="B90" s="285" t="s">
        <v>542</v>
      </c>
      <c r="C90" s="285">
        <v>17</v>
      </c>
      <c r="D90" s="321">
        <v>-1348.7777699999999</v>
      </c>
      <c r="E90" s="321">
        <v>-1388.3917099999999</v>
      </c>
      <c r="F90" s="305">
        <f t="shared" si="4"/>
        <v>-1368.5847399999998</v>
      </c>
      <c r="G90" s="308">
        <f t="shared" si="5"/>
        <v>2.916309673944897E-3</v>
      </c>
      <c r="H90" s="305">
        <f t="shared" si="3"/>
        <v>1404.4763352205446</v>
      </c>
    </row>
    <row r="91" spans="1:8" x14ac:dyDescent="0.3">
      <c r="A91" s="285">
        <v>245</v>
      </c>
      <c r="B91" s="285" t="s">
        <v>543</v>
      </c>
      <c r="C91" s="285">
        <v>32</v>
      </c>
      <c r="D91" s="321">
        <v>-2842.0368900000003</v>
      </c>
      <c r="E91" s="321">
        <v>-2164.6322099999998</v>
      </c>
      <c r="F91" s="305">
        <f t="shared" si="4"/>
        <v>-2503.33455</v>
      </c>
      <c r="G91" s="308">
        <f t="shared" si="5"/>
        <v>5.3343417852850647E-3</v>
      </c>
      <c r="H91" s="305">
        <f t="shared" si="3"/>
        <v>2568.985340735986</v>
      </c>
    </row>
    <row r="92" spans="1:8" x14ac:dyDescent="0.3">
      <c r="A92" s="285">
        <v>249</v>
      </c>
      <c r="B92" s="285" t="s">
        <v>544</v>
      </c>
      <c r="C92" s="285">
        <v>13</v>
      </c>
      <c r="D92" s="321">
        <v>-836.36245999999994</v>
      </c>
      <c r="E92" s="321">
        <v>-890.62469999999996</v>
      </c>
      <c r="F92" s="305">
        <f t="shared" si="4"/>
        <v>-863.49357999999995</v>
      </c>
      <c r="G92" s="308">
        <f t="shared" si="5"/>
        <v>1.8400137069651324E-3</v>
      </c>
      <c r="H92" s="305">
        <f t="shared" si="3"/>
        <v>886.13898962870803</v>
      </c>
    </row>
    <row r="93" spans="1:8" x14ac:dyDescent="0.3">
      <c r="A93" s="285">
        <v>250</v>
      </c>
      <c r="B93" s="285" t="s">
        <v>545</v>
      </c>
      <c r="C93" s="285">
        <v>6</v>
      </c>
      <c r="D93" s="321">
        <v>-158.55348000000001</v>
      </c>
      <c r="E93" s="321">
        <v>-162.90254000000002</v>
      </c>
      <c r="F93" s="305">
        <f t="shared" si="4"/>
        <v>-160.72801000000001</v>
      </c>
      <c r="G93" s="308">
        <f t="shared" si="5"/>
        <v>3.4249443000285992E-4</v>
      </c>
      <c r="H93" s="305">
        <f t="shared" si="3"/>
        <v>164.9431561337525</v>
      </c>
    </row>
    <row r="94" spans="1:8" x14ac:dyDescent="0.3">
      <c r="A94" s="285">
        <v>256</v>
      </c>
      <c r="B94" s="285" t="s">
        <v>546</v>
      </c>
      <c r="C94" s="285">
        <v>13</v>
      </c>
      <c r="D94" s="321">
        <v>-143.82382000000001</v>
      </c>
      <c r="E94" s="321">
        <v>-185.88723999999999</v>
      </c>
      <c r="F94" s="305">
        <f t="shared" si="4"/>
        <v>-164.85552999999999</v>
      </c>
      <c r="G94" s="308">
        <f t="shared" si="5"/>
        <v>3.5128973960524593E-4</v>
      </c>
      <c r="H94" s="305">
        <f t="shared" si="3"/>
        <v>169.17892173431696</v>
      </c>
    </row>
    <row r="95" spans="1:8" x14ac:dyDescent="0.3">
      <c r="A95" s="285">
        <v>257</v>
      </c>
      <c r="B95" s="285" t="s">
        <v>547</v>
      </c>
      <c r="C95" s="285">
        <v>33</v>
      </c>
      <c r="D95" s="321">
        <v>-2815.9346900000005</v>
      </c>
      <c r="E95" s="321">
        <v>-3075.0875499999997</v>
      </c>
      <c r="F95" s="305">
        <f t="shared" si="4"/>
        <v>-2945.5111200000001</v>
      </c>
      <c r="G95" s="308">
        <f t="shared" si="5"/>
        <v>6.2765733994434789E-3</v>
      </c>
      <c r="H95" s="305">
        <f t="shared" si="3"/>
        <v>3022.758140039587</v>
      </c>
    </row>
    <row r="96" spans="1:8" x14ac:dyDescent="0.3">
      <c r="A96" s="285">
        <v>260</v>
      </c>
      <c r="B96" s="285" t="s">
        <v>548</v>
      </c>
      <c r="C96" s="285">
        <v>12</v>
      </c>
      <c r="D96" s="321">
        <v>-892.54293999999993</v>
      </c>
      <c r="E96" s="321">
        <v>-989.68709000000001</v>
      </c>
      <c r="F96" s="305">
        <f t="shared" si="4"/>
        <v>-941.11501499999997</v>
      </c>
      <c r="G96" s="308">
        <f t="shared" si="5"/>
        <v>2.0054167946803917E-3</v>
      </c>
      <c r="H96" s="305">
        <f t="shared" si="3"/>
        <v>965.79607287468946</v>
      </c>
    </row>
    <row r="97" spans="1:8" x14ac:dyDescent="0.3">
      <c r="A97" s="285">
        <v>261</v>
      </c>
      <c r="B97" s="285" t="s">
        <v>549</v>
      </c>
      <c r="C97" s="285">
        <v>19</v>
      </c>
      <c r="D97" s="321">
        <v>-949.66356000000007</v>
      </c>
      <c r="E97" s="321">
        <v>-983.92957999999999</v>
      </c>
      <c r="F97" s="305">
        <f t="shared" si="4"/>
        <v>-966.79656999999997</v>
      </c>
      <c r="G97" s="308">
        <f t="shared" si="5"/>
        <v>2.0601414785815491E-3</v>
      </c>
      <c r="H97" s="305">
        <f t="shared" si="3"/>
        <v>992.15113529425491</v>
      </c>
    </row>
    <row r="98" spans="1:8" x14ac:dyDescent="0.3">
      <c r="A98" s="285">
        <v>263</v>
      </c>
      <c r="B98" s="285" t="s">
        <v>550</v>
      </c>
      <c r="C98" s="285">
        <v>11</v>
      </c>
      <c r="D98" s="321">
        <v>-743.26296000000013</v>
      </c>
      <c r="E98" s="321">
        <v>-770.53865000000008</v>
      </c>
      <c r="F98" s="305">
        <f t="shared" si="4"/>
        <v>-756.9008050000001</v>
      </c>
      <c r="G98" s="308">
        <f t="shared" si="5"/>
        <v>1.6128757506372463E-3</v>
      </c>
      <c r="H98" s="305">
        <f t="shared" si="3"/>
        <v>776.75078324479944</v>
      </c>
    </row>
    <row r="99" spans="1:8" x14ac:dyDescent="0.3">
      <c r="A99" s="285">
        <v>265</v>
      </c>
      <c r="B99" s="285" t="s">
        <v>551</v>
      </c>
      <c r="C99" s="285">
        <v>13</v>
      </c>
      <c r="D99" s="321">
        <v>-98.779950000000014</v>
      </c>
      <c r="E99" s="321">
        <v>-108.95288000000001</v>
      </c>
      <c r="F99" s="305">
        <f t="shared" si="4"/>
        <v>-103.86641500000002</v>
      </c>
      <c r="G99" s="308">
        <f t="shared" si="5"/>
        <v>2.2132837084130826E-4</v>
      </c>
      <c r="H99" s="305">
        <f t="shared" si="3"/>
        <v>106.59034667571716</v>
      </c>
    </row>
    <row r="100" spans="1:8" x14ac:dyDescent="0.3">
      <c r="A100" s="285">
        <v>271</v>
      </c>
      <c r="B100" s="285" t="s">
        <v>552</v>
      </c>
      <c r="C100" s="285">
        <v>4</v>
      </c>
      <c r="D100" s="321">
        <v>-840.79779000000008</v>
      </c>
      <c r="E100" s="321">
        <v>-839.08181999999999</v>
      </c>
      <c r="F100" s="305">
        <f t="shared" si="4"/>
        <v>-839.93980499999998</v>
      </c>
      <c r="G100" s="308">
        <f t="shared" si="5"/>
        <v>1.7898230977300613E-3</v>
      </c>
      <c r="H100" s="305">
        <f t="shared" si="3"/>
        <v>861.96750895546211</v>
      </c>
    </row>
    <row r="101" spans="1:8" x14ac:dyDescent="0.3">
      <c r="A101" s="285">
        <v>272</v>
      </c>
      <c r="B101" s="285" t="s">
        <v>553</v>
      </c>
      <c r="C101" s="285">
        <v>16</v>
      </c>
      <c r="D101" s="321">
        <v>-4139.2484399999985</v>
      </c>
      <c r="E101" s="321">
        <v>-4619.4032400000006</v>
      </c>
      <c r="F101" s="305">
        <f t="shared" si="4"/>
        <v>-4379.3258399999995</v>
      </c>
      <c r="G101" s="308">
        <f t="shared" si="5"/>
        <v>9.3318812779900374E-3</v>
      </c>
      <c r="H101" s="305">
        <f t="shared" si="3"/>
        <v>4494.1751334300516</v>
      </c>
    </row>
    <row r="102" spans="1:8" x14ac:dyDescent="0.3">
      <c r="A102" s="285">
        <v>273</v>
      </c>
      <c r="B102" s="285" t="s">
        <v>554</v>
      </c>
      <c r="C102" s="285">
        <v>19</v>
      </c>
      <c r="D102" s="321">
        <v>-523.19100000000003</v>
      </c>
      <c r="E102" s="321">
        <v>-559.58799999999997</v>
      </c>
      <c r="F102" s="305">
        <f t="shared" si="4"/>
        <v>-541.3895</v>
      </c>
      <c r="G102" s="308">
        <f t="shared" si="5"/>
        <v>1.1536438994798313E-3</v>
      </c>
      <c r="H102" s="305">
        <f t="shared" si="3"/>
        <v>555.58762176968526</v>
      </c>
    </row>
    <row r="103" spans="1:8" x14ac:dyDescent="0.3">
      <c r="A103" s="285">
        <v>275</v>
      </c>
      <c r="B103" s="285" t="s">
        <v>555</v>
      </c>
      <c r="C103" s="285">
        <v>13</v>
      </c>
      <c r="D103" s="321">
        <v>-242.69694999999999</v>
      </c>
      <c r="E103" s="321">
        <v>-255.60357999999999</v>
      </c>
      <c r="F103" s="305">
        <f t="shared" si="4"/>
        <v>-249.15026499999999</v>
      </c>
      <c r="G103" s="308">
        <f t="shared" si="5"/>
        <v>5.3091292548347038E-4</v>
      </c>
      <c r="H103" s="305">
        <f t="shared" si="3"/>
        <v>255.68431451780435</v>
      </c>
    </row>
    <row r="104" spans="1:8" x14ac:dyDescent="0.3">
      <c r="A104" s="285">
        <v>276</v>
      </c>
      <c r="B104" s="285" t="s">
        <v>556</v>
      </c>
      <c r="C104" s="285">
        <v>12</v>
      </c>
      <c r="D104" s="321">
        <v>-1263.124</v>
      </c>
      <c r="E104" s="321">
        <v>-1574.29414</v>
      </c>
      <c r="F104" s="305">
        <f t="shared" si="4"/>
        <v>-1418.7090699999999</v>
      </c>
      <c r="G104" s="308">
        <f t="shared" si="5"/>
        <v>3.0231193322777868E-3</v>
      </c>
      <c r="H104" s="305">
        <f t="shared" si="3"/>
        <v>1455.91519263743</v>
      </c>
    </row>
    <row r="105" spans="1:8" x14ac:dyDescent="0.3">
      <c r="A105" s="285">
        <v>280</v>
      </c>
      <c r="B105" s="285" t="s">
        <v>557</v>
      </c>
      <c r="C105" s="285">
        <v>15</v>
      </c>
      <c r="D105" s="321">
        <v>-164.50361999999998</v>
      </c>
      <c r="E105" s="321">
        <v>-168.45876000000001</v>
      </c>
      <c r="F105" s="305">
        <f t="shared" si="4"/>
        <v>-166.48119</v>
      </c>
      <c r="G105" s="308">
        <f t="shared" si="5"/>
        <v>3.5475384953280898E-4</v>
      </c>
      <c r="H105" s="305">
        <f t="shared" si="3"/>
        <v>170.84721521471531</v>
      </c>
    </row>
    <row r="106" spans="1:8" x14ac:dyDescent="0.3">
      <c r="A106" s="285">
        <v>284</v>
      </c>
      <c r="B106" s="285" t="s">
        <v>558</v>
      </c>
      <c r="C106" s="285">
        <v>2</v>
      </c>
      <c r="D106" s="321">
        <v>-157.71473</v>
      </c>
      <c r="E106" s="321">
        <v>-228.59076999999999</v>
      </c>
      <c r="F106" s="305">
        <f t="shared" si="4"/>
        <v>-193.15275</v>
      </c>
      <c r="G106" s="308">
        <f t="shared" si="5"/>
        <v>4.1158812962802745E-4</v>
      </c>
      <c r="H106" s="305">
        <f t="shared" si="3"/>
        <v>198.2182458484595</v>
      </c>
    </row>
    <row r="107" spans="1:8" x14ac:dyDescent="0.3">
      <c r="A107" s="285">
        <v>285</v>
      </c>
      <c r="B107" s="285" t="s">
        <v>559</v>
      </c>
      <c r="C107" s="285">
        <v>8</v>
      </c>
      <c r="D107" s="321">
        <v>-6227.9417999999987</v>
      </c>
      <c r="E107" s="321">
        <v>-5368.1781799999999</v>
      </c>
      <c r="F107" s="305">
        <f t="shared" si="4"/>
        <v>-5798.0599899999997</v>
      </c>
      <c r="G107" s="308">
        <f t="shared" si="5"/>
        <v>1.2355054053101494E-2</v>
      </c>
      <c r="H107" s="305">
        <f t="shared" si="3"/>
        <v>5950.1160637989196</v>
      </c>
    </row>
    <row r="108" spans="1:8" x14ac:dyDescent="0.3">
      <c r="A108" s="285">
        <v>286</v>
      </c>
      <c r="B108" s="285" t="s">
        <v>560</v>
      </c>
      <c r="C108" s="285">
        <v>8</v>
      </c>
      <c r="D108" s="321">
        <v>-7852.4964499999996</v>
      </c>
      <c r="E108" s="321">
        <v>-9181.6573000000008</v>
      </c>
      <c r="F108" s="305">
        <f t="shared" si="4"/>
        <v>-8517.0768750000007</v>
      </c>
      <c r="G108" s="308">
        <f t="shared" si="5"/>
        <v>1.8148992136427646E-2</v>
      </c>
      <c r="H108" s="305">
        <f t="shared" si="3"/>
        <v>8740.4400813293068</v>
      </c>
    </row>
    <row r="109" spans="1:8" x14ac:dyDescent="0.3">
      <c r="A109" s="285">
        <v>287</v>
      </c>
      <c r="B109" s="285" t="s">
        <v>561</v>
      </c>
      <c r="C109" s="285">
        <v>15</v>
      </c>
      <c r="D109" s="321">
        <v>-498.76248000000004</v>
      </c>
      <c r="E109" s="321">
        <v>-535.37356000000011</v>
      </c>
      <c r="F109" s="305">
        <f t="shared" si="4"/>
        <v>-517.06802000000005</v>
      </c>
      <c r="G109" s="308">
        <f t="shared" si="5"/>
        <v>1.1018173918945888E-3</v>
      </c>
      <c r="H109" s="305">
        <f t="shared" si="3"/>
        <v>530.628302774546</v>
      </c>
    </row>
    <row r="110" spans="1:8" x14ac:dyDescent="0.3">
      <c r="A110" s="285">
        <v>288</v>
      </c>
      <c r="B110" s="285" t="s">
        <v>562</v>
      </c>
      <c r="C110" s="285">
        <v>15</v>
      </c>
      <c r="D110" s="321">
        <v>-595.10154</v>
      </c>
      <c r="E110" s="321">
        <v>-754.09142000000008</v>
      </c>
      <c r="F110" s="305">
        <f t="shared" si="4"/>
        <v>-674.59648000000004</v>
      </c>
      <c r="G110" s="308">
        <f t="shared" si="5"/>
        <v>1.4374939184497817E-3</v>
      </c>
      <c r="H110" s="305">
        <f t="shared" si="3"/>
        <v>692.28799963316817</v>
      </c>
    </row>
    <row r="111" spans="1:8" x14ac:dyDescent="0.3">
      <c r="A111" s="285">
        <v>290</v>
      </c>
      <c r="B111" s="285" t="s">
        <v>563</v>
      </c>
      <c r="C111" s="285">
        <v>18</v>
      </c>
      <c r="D111" s="321">
        <v>-1094.9425200000001</v>
      </c>
      <c r="E111" s="321">
        <v>-1083.4499099999998</v>
      </c>
      <c r="F111" s="305">
        <f t="shared" si="4"/>
        <v>-1089.1962149999999</v>
      </c>
      <c r="G111" s="308">
        <f t="shared" si="5"/>
        <v>2.3209622070085819E-3</v>
      </c>
      <c r="H111" s="305">
        <f t="shared" si="3"/>
        <v>1117.7607521616005</v>
      </c>
    </row>
    <row r="112" spans="1:8" x14ac:dyDescent="0.3">
      <c r="A112" s="285">
        <v>291</v>
      </c>
      <c r="B112" s="285" t="s">
        <v>564</v>
      </c>
      <c r="C112" s="285">
        <v>6</v>
      </c>
      <c r="D112" s="321">
        <v>-170.47920000000002</v>
      </c>
      <c r="E112" s="321">
        <v>-176.71720000000002</v>
      </c>
      <c r="F112" s="305">
        <f t="shared" si="4"/>
        <v>-173.59820000000002</v>
      </c>
      <c r="G112" s="308">
        <f t="shared" si="5"/>
        <v>3.6991944688746211E-4</v>
      </c>
      <c r="H112" s="305">
        <f t="shared" si="3"/>
        <v>178.1508711962426</v>
      </c>
    </row>
    <row r="113" spans="1:8" x14ac:dyDescent="0.3">
      <c r="A113" s="285">
        <v>297</v>
      </c>
      <c r="B113" s="285" t="s">
        <v>565</v>
      </c>
      <c r="C113" s="285">
        <v>11</v>
      </c>
      <c r="D113" s="321">
        <v>-7630.3223799999987</v>
      </c>
      <c r="E113" s="321">
        <v>-13824.33469</v>
      </c>
      <c r="F113" s="305">
        <f t="shared" si="4"/>
        <v>-10727.328534999999</v>
      </c>
      <c r="G113" s="308">
        <f t="shared" si="5"/>
        <v>2.2858805207930082E-2</v>
      </c>
      <c r="H113" s="305">
        <f t="shared" si="3"/>
        <v>11008.656334677216</v>
      </c>
    </row>
    <row r="114" spans="1:8" x14ac:dyDescent="0.3">
      <c r="A114" s="285">
        <v>300</v>
      </c>
      <c r="B114" s="285" t="s">
        <v>566</v>
      </c>
      <c r="C114" s="285">
        <v>14</v>
      </c>
      <c r="D114" s="321">
        <v>-295.62583000000001</v>
      </c>
      <c r="E114" s="321">
        <v>-299.52093000000002</v>
      </c>
      <c r="F114" s="305">
        <f t="shared" si="4"/>
        <v>-297.57338000000004</v>
      </c>
      <c r="G114" s="308">
        <f t="shared" si="5"/>
        <v>6.3409747415602566E-4</v>
      </c>
      <c r="H114" s="305">
        <f t="shared" si="3"/>
        <v>305.37734199899859</v>
      </c>
    </row>
    <row r="115" spans="1:8" x14ac:dyDescent="0.3">
      <c r="A115" s="285">
        <v>301</v>
      </c>
      <c r="B115" s="285" t="s">
        <v>567</v>
      </c>
      <c r="C115" s="285">
        <v>14</v>
      </c>
      <c r="D115" s="321">
        <v>-2058.26251</v>
      </c>
      <c r="E115" s="321">
        <v>-2085.7521400000001</v>
      </c>
      <c r="F115" s="305">
        <f t="shared" si="4"/>
        <v>-2072.007325</v>
      </c>
      <c r="G115" s="308">
        <f t="shared" si="5"/>
        <v>4.4152289805468601E-3</v>
      </c>
      <c r="H115" s="305">
        <f t="shared" si="3"/>
        <v>2126.3464141549061</v>
      </c>
    </row>
    <row r="116" spans="1:8" x14ac:dyDescent="0.3">
      <c r="A116" s="285">
        <v>304</v>
      </c>
      <c r="B116" s="285" t="s">
        <v>568</v>
      </c>
      <c r="C116" s="285">
        <v>2</v>
      </c>
      <c r="D116" s="321">
        <v>-96.069299999999998</v>
      </c>
      <c r="E116" s="321">
        <v>-102.39621000000001</v>
      </c>
      <c r="F116" s="305">
        <f t="shared" si="4"/>
        <v>-99.232754999999997</v>
      </c>
      <c r="G116" s="308">
        <f t="shared" si="5"/>
        <v>2.1145453030457133E-4</v>
      </c>
      <c r="H116" s="305">
        <f t="shared" si="3"/>
        <v>101.83516738337896</v>
      </c>
    </row>
    <row r="117" spans="1:8" x14ac:dyDescent="0.3">
      <c r="A117" s="285">
        <v>305</v>
      </c>
      <c r="B117" s="285" t="s">
        <v>569</v>
      </c>
      <c r="C117" s="285">
        <v>17</v>
      </c>
      <c r="D117" s="321">
        <v>-1054.7001599999999</v>
      </c>
      <c r="E117" s="321">
        <v>-1173.5693100000001</v>
      </c>
      <c r="F117" s="305">
        <f t="shared" si="4"/>
        <v>-1114.1347350000001</v>
      </c>
      <c r="G117" s="308">
        <f t="shared" si="5"/>
        <v>2.3741035617264993E-3</v>
      </c>
      <c r="H117" s="305">
        <f t="shared" si="3"/>
        <v>1143.3532932383221</v>
      </c>
    </row>
    <row r="118" spans="1:8" x14ac:dyDescent="0.3">
      <c r="A118" s="285">
        <v>309</v>
      </c>
      <c r="B118" s="285" t="s">
        <v>570</v>
      </c>
      <c r="C118" s="285">
        <v>12</v>
      </c>
      <c r="D118" s="321">
        <v>-579.952</v>
      </c>
      <c r="E118" s="321">
        <v>-689.00903000000005</v>
      </c>
      <c r="F118" s="305">
        <f t="shared" si="4"/>
        <v>-634.48051499999997</v>
      </c>
      <c r="G118" s="308">
        <f t="shared" si="5"/>
        <v>1.3520110298935822E-3</v>
      </c>
      <c r="H118" s="305">
        <f t="shared" si="3"/>
        <v>651.11997995538343</v>
      </c>
    </row>
    <row r="119" spans="1:8" x14ac:dyDescent="0.3">
      <c r="A119" s="285">
        <v>312</v>
      </c>
      <c r="B119" s="285" t="s">
        <v>571</v>
      </c>
      <c r="C119" s="285">
        <v>13</v>
      </c>
      <c r="D119" s="321">
        <v>-120.96039999999999</v>
      </c>
      <c r="E119" s="321">
        <v>-124.66028</v>
      </c>
      <c r="F119" s="305">
        <f t="shared" si="4"/>
        <v>-122.81034</v>
      </c>
      <c r="G119" s="308">
        <f t="shared" si="5"/>
        <v>2.6169587613731682E-4</v>
      </c>
      <c r="H119" s="305">
        <f t="shared" si="3"/>
        <v>126.03108248188494</v>
      </c>
    </row>
    <row r="120" spans="1:8" x14ac:dyDescent="0.3">
      <c r="A120" s="285">
        <v>316</v>
      </c>
      <c r="B120" s="285" t="s">
        <v>572</v>
      </c>
      <c r="C120" s="285">
        <v>7</v>
      </c>
      <c r="D120" s="321">
        <v>-432.49099999999999</v>
      </c>
      <c r="E120" s="321">
        <v>-444.76799999999997</v>
      </c>
      <c r="F120" s="305">
        <f t="shared" si="4"/>
        <v>-438.62950000000001</v>
      </c>
      <c r="G120" s="308">
        <f t="shared" si="5"/>
        <v>9.3467318225951674E-4</v>
      </c>
      <c r="H120" s="305">
        <f t="shared" si="3"/>
        <v>450.13270619955904</v>
      </c>
    </row>
    <row r="121" spans="1:8" x14ac:dyDescent="0.3">
      <c r="A121" s="285">
        <v>317</v>
      </c>
      <c r="B121" s="285" t="s">
        <v>573</v>
      </c>
      <c r="C121" s="285">
        <v>17</v>
      </c>
      <c r="D121" s="321">
        <v>-269.63557000000003</v>
      </c>
      <c r="E121" s="321">
        <v>-332.76721000000003</v>
      </c>
      <c r="F121" s="305">
        <f t="shared" si="4"/>
        <v>-301.20139000000006</v>
      </c>
      <c r="G121" s="308">
        <f t="shared" si="5"/>
        <v>6.4182838065449273E-4</v>
      </c>
      <c r="H121" s="305">
        <f t="shared" si="3"/>
        <v>309.10049778176983</v>
      </c>
    </row>
    <row r="122" spans="1:8" x14ac:dyDescent="0.3">
      <c r="A122" s="285">
        <v>320</v>
      </c>
      <c r="B122" s="285" t="s">
        <v>574</v>
      </c>
      <c r="C122" s="285">
        <v>19</v>
      </c>
      <c r="D122" s="321">
        <v>-732.87699999999995</v>
      </c>
      <c r="E122" s="321">
        <v>-788.21900000000005</v>
      </c>
      <c r="F122" s="305">
        <f t="shared" si="4"/>
        <v>-760.548</v>
      </c>
      <c r="G122" s="308">
        <f t="shared" si="5"/>
        <v>1.620647538346397E-3</v>
      </c>
      <c r="H122" s="305">
        <f t="shared" si="3"/>
        <v>780.49362716064979</v>
      </c>
    </row>
    <row r="123" spans="1:8" x14ac:dyDescent="0.3">
      <c r="A123" s="285">
        <v>322</v>
      </c>
      <c r="B123" s="285" t="s">
        <v>575</v>
      </c>
      <c r="C123" s="285">
        <v>2</v>
      </c>
      <c r="D123" s="321">
        <v>-499.48369000000002</v>
      </c>
      <c r="E123" s="321">
        <v>-552.66667000000007</v>
      </c>
      <c r="F123" s="305">
        <f t="shared" si="4"/>
        <v>-526.07518000000005</v>
      </c>
      <c r="G123" s="308">
        <f t="shared" si="5"/>
        <v>1.1210106994589924E-3</v>
      </c>
      <c r="H123" s="305">
        <f t="shared" si="3"/>
        <v>539.87167857570034</v>
      </c>
    </row>
    <row r="124" spans="1:8" x14ac:dyDescent="0.3">
      <c r="A124" s="285">
        <v>398</v>
      </c>
      <c r="B124" s="285" t="s">
        <v>576</v>
      </c>
      <c r="C124" s="285">
        <v>7</v>
      </c>
      <c r="D124" s="321">
        <v>-11284.37385</v>
      </c>
      <c r="E124" s="321">
        <v>-11488.38623</v>
      </c>
      <c r="F124" s="305">
        <f t="shared" si="4"/>
        <v>-11386.38004</v>
      </c>
      <c r="G124" s="308">
        <f t="shared" si="5"/>
        <v>2.4263174424891721E-2</v>
      </c>
      <c r="H124" s="305">
        <f t="shared" si="3"/>
        <v>11684.991687111429</v>
      </c>
    </row>
    <row r="125" spans="1:8" x14ac:dyDescent="0.3">
      <c r="A125" s="285">
        <v>399</v>
      </c>
      <c r="B125" s="285" t="s">
        <v>577</v>
      </c>
      <c r="C125" s="285">
        <v>15</v>
      </c>
      <c r="D125" s="321">
        <v>-625.73532000000012</v>
      </c>
      <c r="E125" s="321">
        <v>-640.01503000000002</v>
      </c>
      <c r="F125" s="305">
        <f t="shared" si="4"/>
        <v>-632.87517500000013</v>
      </c>
      <c r="G125" s="308">
        <f t="shared" si="5"/>
        <v>1.3485902197419432E-3</v>
      </c>
      <c r="H125" s="305">
        <f t="shared" si="3"/>
        <v>649.47253937382129</v>
      </c>
    </row>
    <row r="126" spans="1:8" x14ac:dyDescent="0.3">
      <c r="A126" s="285">
        <v>400</v>
      </c>
      <c r="B126" s="285" t="s">
        <v>578</v>
      </c>
      <c r="C126" s="285">
        <v>2</v>
      </c>
      <c r="D126" s="321">
        <v>-633.09441000000004</v>
      </c>
      <c r="E126" s="321">
        <v>-759.36585000000002</v>
      </c>
      <c r="F126" s="305">
        <f t="shared" si="4"/>
        <v>-696.23013000000003</v>
      </c>
      <c r="G126" s="308">
        <f t="shared" si="5"/>
        <v>1.4835929439129313E-3</v>
      </c>
      <c r="H126" s="305">
        <f t="shared" si="3"/>
        <v>714.48899938232796</v>
      </c>
    </row>
    <row r="127" spans="1:8" x14ac:dyDescent="0.3">
      <c r="A127" s="285">
        <v>402</v>
      </c>
      <c r="B127" s="285" t="s">
        <v>579</v>
      </c>
      <c r="C127" s="285">
        <v>11</v>
      </c>
      <c r="D127" s="321">
        <v>-711.35019</v>
      </c>
      <c r="E127" s="321">
        <v>-800.98087999999996</v>
      </c>
      <c r="F127" s="305">
        <f t="shared" si="4"/>
        <v>-756.16553499999998</v>
      </c>
      <c r="G127" s="308">
        <f t="shared" si="5"/>
        <v>1.6113089678496772E-3</v>
      </c>
      <c r="H127" s="305">
        <f t="shared" si="3"/>
        <v>775.99623054169263</v>
      </c>
    </row>
    <row r="128" spans="1:8" x14ac:dyDescent="0.3">
      <c r="A128" s="285">
        <v>403</v>
      </c>
      <c r="B128" s="285" t="s">
        <v>580</v>
      </c>
      <c r="C128" s="285">
        <v>14</v>
      </c>
      <c r="D128" s="321">
        <v>-289.19499999999999</v>
      </c>
      <c r="E128" s="321">
        <v>-292.68529999999998</v>
      </c>
      <c r="F128" s="305">
        <f t="shared" si="4"/>
        <v>-290.94015000000002</v>
      </c>
      <c r="G128" s="308">
        <f t="shared" si="5"/>
        <v>6.1996276093505146E-4</v>
      </c>
      <c r="H128" s="305">
        <f t="shared" si="3"/>
        <v>298.57015331072267</v>
      </c>
    </row>
    <row r="129" spans="1:8" x14ac:dyDescent="0.3">
      <c r="A129" s="285">
        <v>405</v>
      </c>
      <c r="B129" s="285" t="s">
        <v>581</v>
      </c>
      <c r="C129" s="285">
        <v>9</v>
      </c>
      <c r="D129" s="321">
        <v>-7318.7362199999998</v>
      </c>
      <c r="E129" s="321">
        <v>-7952.5564000000004</v>
      </c>
      <c r="F129" s="305">
        <f t="shared" si="4"/>
        <v>-7635.6463100000001</v>
      </c>
      <c r="G129" s="308">
        <f t="shared" si="5"/>
        <v>1.6270756607058661E-2</v>
      </c>
      <c r="H129" s="305">
        <f t="shared" si="3"/>
        <v>7835.893703234683</v>
      </c>
    </row>
    <row r="130" spans="1:8" x14ac:dyDescent="0.3">
      <c r="A130" s="285">
        <v>407</v>
      </c>
      <c r="B130" s="285" t="s">
        <v>582</v>
      </c>
      <c r="C130" s="285">
        <v>34</v>
      </c>
      <c r="D130" s="321">
        <v>-282.18306000000001</v>
      </c>
      <c r="E130" s="321">
        <v>-256.30680000000001</v>
      </c>
      <c r="F130" s="305">
        <f t="shared" si="4"/>
        <v>-269.24493000000001</v>
      </c>
      <c r="G130" s="308">
        <f t="shared" si="5"/>
        <v>5.7373253629849528E-4</v>
      </c>
      <c r="H130" s="305">
        <f t="shared" si="3"/>
        <v>276.30596886759974</v>
      </c>
    </row>
    <row r="131" spans="1:8" x14ac:dyDescent="0.3">
      <c r="A131" s="285">
        <v>408</v>
      </c>
      <c r="B131" s="285" t="s">
        <v>583</v>
      </c>
      <c r="C131" s="285">
        <v>14</v>
      </c>
      <c r="D131" s="321">
        <v>-1378.5826099999999</v>
      </c>
      <c r="E131" s="321">
        <v>-1420.4065000000001</v>
      </c>
      <c r="F131" s="305">
        <f t="shared" si="4"/>
        <v>-1399.494555</v>
      </c>
      <c r="G131" s="308">
        <f t="shared" si="5"/>
        <v>2.9821752282432356E-3</v>
      </c>
      <c r="H131" s="305">
        <f t="shared" si="3"/>
        <v>1436.1967705174814</v>
      </c>
    </row>
    <row r="132" spans="1:8" x14ac:dyDescent="0.3">
      <c r="A132" s="285">
        <v>410</v>
      </c>
      <c r="B132" s="285" t="s">
        <v>584</v>
      </c>
      <c r="C132" s="285">
        <v>13</v>
      </c>
      <c r="D132" s="321">
        <v>-1799.0442399999997</v>
      </c>
      <c r="E132" s="321">
        <v>-1812.4081799999999</v>
      </c>
      <c r="F132" s="305">
        <f t="shared" si="4"/>
        <v>-1805.7262099999998</v>
      </c>
      <c r="G132" s="308">
        <f t="shared" si="5"/>
        <v>3.847812021284743E-3</v>
      </c>
      <c r="H132" s="305">
        <f t="shared" si="3"/>
        <v>1853.0819873327559</v>
      </c>
    </row>
    <row r="133" spans="1:8" x14ac:dyDescent="0.3">
      <c r="A133" s="285">
        <v>416</v>
      </c>
      <c r="B133" s="285" t="s">
        <v>585</v>
      </c>
      <c r="C133" s="285">
        <v>9</v>
      </c>
      <c r="D133" s="321">
        <v>-320.26749000000001</v>
      </c>
      <c r="E133" s="321">
        <v>-339.57168999999999</v>
      </c>
      <c r="F133" s="305">
        <f t="shared" si="4"/>
        <v>-329.91958999999997</v>
      </c>
      <c r="G133" s="308">
        <f t="shared" si="5"/>
        <v>7.030238346373306E-4</v>
      </c>
      <c r="H133" s="305">
        <f t="shared" si="3"/>
        <v>338.57184223803677</v>
      </c>
    </row>
    <row r="134" spans="1:8" x14ac:dyDescent="0.3">
      <c r="A134" s="285">
        <v>418</v>
      </c>
      <c r="B134" s="285" t="s">
        <v>586</v>
      </c>
      <c r="C134" s="285">
        <v>6</v>
      </c>
      <c r="D134" s="321">
        <v>-1941.4090000000001</v>
      </c>
      <c r="E134" s="321">
        <v>-2048.7649200000001</v>
      </c>
      <c r="F134" s="305">
        <f t="shared" si="4"/>
        <v>-1995.0869600000001</v>
      </c>
      <c r="G134" s="308">
        <f t="shared" si="5"/>
        <v>4.2513197990278022E-3</v>
      </c>
      <c r="H134" s="305">
        <f t="shared" si="3"/>
        <v>2047.4087867055259</v>
      </c>
    </row>
    <row r="135" spans="1:8" x14ac:dyDescent="0.3">
      <c r="A135" s="285">
        <v>420</v>
      </c>
      <c r="B135" s="285" t="s">
        <v>587</v>
      </c>
      <c r="C135" s="285">
        <v>11</v>
      </c>
      <c r="D135" s="321">
        <v>-596.63608000000011</v>
      </c>
      <c r="E135" s="321">
        <v>-624.68436999999994</v>
      </c>
      <c r="F135" s="305">
        <f t="shared" si="4"/>
        <v>-610.66022500000008</v>
      </c>
      <c r="G135" s="308">
        <f t="shared" si="5"/>
        <v>1.3012525053149927E-3</v>
      </c>
      <c r="H135" s="305">
        <f t="shared" si="3"/>
        <v>626.67499483660276</v>
      </c>
    </row>
    <row r="136" spans="1:8" x14ac:dyDescent="0.3">
      <c r="A136" s="285">
        <v>421</v>
      </c>
      <c r="B136" s="285" t="s">
        <v>588</v>
      </c>
      <c r="C136" s="285">
        <v>16</v>
      </c>
      <c r="D136" s="321">
        <v>-159.38051000000002</v>
      </c>
      <c r="E136" s="321">
        <v>-170.24376000000001</v>
      </c>
      <c r="F136" s="305">
        <f t="shared" si="4"/>
        <v>-164.81213500000001</v>
      </c>
      <c r="G136" s="308">
        <f t="shared" si="5"/>
        <v>3.5119726943909401E-4</v>
      </c>
      <c r="H136" s="305">
        <f t="shared" si="3"/>
        <v>169.13438868584319</v>
      </c>
    </row>
    <row r="137" spans="1:8" x14ac:dyDescent="0.3">
      <c r="A137" s="285">
        <v>422</v>
      </c>
      <c r="B137" s="285" t="s">
        <v>589</v>
      </c>
      <c r="C137" s="285">
        <v>12</v>
      </c>
      <c r="D137" s="321">
        <v>-1081.6470800000002</v>
      </c>
      <c r="E137" s="321">
        <v>-1149.5294899999999</v>
      </c>
      <c r="F137" s="305">
        <f t="shared" si="4"/>
        <v>-1115.588285</v>
      </c>
      <c r="G137" s="308">
        <f t="shared" si="5"/>
        <v>2.3772009234043464E-3</v>
      </c>
      <c r="H137" s="305">
        <f t="shared" ref="H137:H200" si="6">(G137*E$8)*(-1)</f>
        <v>1144.8449630760697</v>
      </c>
    </row>
    <row r="138" spans="1:8" x14ac:dyDescent="0.3">
      <c r="A138" s="285">
        <v>423</v>
      </c>
      <c r="B138" s="285" t="s">
        <v>590</v>
      </c>
      <c r="C138" s="285">
        <v>2</v>
      </c>
      <c r="D138" s="321">
        <v>-1499.90897</v>
      </c>
      <c r="E138" s="321">
        <v>-1693.4322199999999</v>
      </c>
      <c r="F138" s="305">
        <f t="shared" ref="F138:F201" si="7">(D138+E138)/2</f>
        <v>-1596.670595</v>
      </c>
      <c r="G138" s="308">
        <f t="shared" ref="G138:G201" si="8">F138/F$8</f>
        <v>3.4023365643415368E-3</v>
      </c>
      <c r="H138" s="305">
        <f t="shared" si="6"/>
        <v>1638.5438184996908</v>
      </c>
    </row>
    <row r="139" spans="1:8" x14ac:dyDescent="0.3">
      <c r="A139" s="285">
        <v>425</v>
      </c>
      <c r="B139" s="285" t="s">
        <v>591</v>
      </c>
      <c r="C139" s="285">
        <v>17</v>
      </c>
      <c r="D139" s="321">
        <v>-772.56669999999997</v>
      </c>
      <c r="E139" s="321">
        <v>-661.24585999999999</v>
      </c>
      <c r="F139" s="305">
        <f t="shared" si="7"/>
        <v>-716.90627999999992</v>
      </c>
      <c r="G139" s="308">
        <f t="shared" si="8"/>
        <v>1.5276516379072362E-3</v>
      </c>
      <c r="H139" s="305">
        <f t="shared" si="6"/>
        <v>735.70738837186911</v>
      </c>
    </row>
    <row r="140" spans="1:8" x14ac:dyDescent="0.3">
      <c r="A140" s="285">
        <v>426</v>
      </c>
      <c r="B140" s="285" t="s">
        <v>592</v>
      </c>
      <c r="C140" s="285">
        <v>12</v>
      </c>
      <c r="D140" s="321">
        <v>-1030.4251999999999</v>
      </c>
      <c r="E140" s="321">
        <v>-1261.8723200000002</v>
      </c>
      <c r="F140" s="305">
        <f t="shared" si="7"/>
        <v>-1146.14876</v>
      </c>
      <c r="G140" s="308">
        <f t="shared" si="8"/>
        <v>2.4423220710234929E-3</v>
      </c>
      <c r="H140" s="305">
        <f t="shared" si="6"/>
        <v>1176.2068968139829</v>
      </c>
    </row>
    <row r="141" spans="1:8" x14ac:dyDescent="0.3">
      <c r="A141" s="285">
        <v>430</v>
      </c>
      <c r="B141" s="285" t="s">
        <v>593</v>
      </c>
      <c r="C141" s="285">
        <v>2</v>
      </c>
      <c r="D141" s="321">
        <v>-1200.32647</v>
      </c>
      <c r="E141" s="321">
        <v>-1222.6128899999999</v>
      </c>
      <c r="F141" s="305">
        <f t="shared" si="7"/>
        <v>-1211.4696799999999</v>
      </c>
      <c r="G141" s="308">
        <f t="shared" si="8"/>
        <v>2.5815140591695686E-3</v>
      </c>
      <c r="H141" s="305">
        <f t="shared" si="6"/>
        <v>1243.2408799159969</v>
      </c>
    </row>
    <row r="142" spans="1:8" x14ac:dyDescent="0.3">
      <c r="A142" s="285">
        <v>433</v>
      </c>
      <c r="B142" s="285" t="s">
        <v>594</v>
      </c>
      <c r="C142" s="285">
        <v>5</v>
      </c>
      <c r="D142" s="321">
        <v>-472.76906000000002</v>
      </c>
      <c r="E142" s="321">
        <v>-516.84235000000001</v>
      </c>
      <c r="F142" s="305">
        <f t="shared" si="7"/>
        <v>-494.80570499999999</v>
      </c>
      <c r="G142" s="308">
        <f t="shared" si="8"/>
        <v>1.0543787476503829E-3</v>
      </c>
      <c r="H142" s="305">
        <f t="shared" si="6"/>
        <v>507.78215107426803</v>
      </c>
    </row>
    <row r="143" spans="1:8" x14ac:dyDescent="0.3">
      <c r="A143" s="285">
        <v>434</v>
      </c>
      <c r="B143" s="285" t="s">
        <v>595</v>
      </c>
      <c r="C143" s="285">
        <v>34</v>
      </c>
      <c r="D143" s="321">
        <v>-1994.61573</v>
      </c>
      <c r="E143" s="321">
        <v>-1993.1471200000001</v>
      </c>
      <c r="F143" s="305">
        <f t="shared" si="7"/>
        <v>-1993.881425</v>
      </c>
      <c r="G143" s="308">
        <f t="shared" si="8"/>
        <v>4.2487509311455113E-3</v>
      </c>
      <c r="H143" s="305">
        <f t="shared" si="6"/>
        <v>2046.1716361445892</v>
      </c>
    </row>
    <row r="144" spans="1:8" x14ac:dyDescent="0.3">
      <c r="A144" s="285">
        <v>435</v>
      </c>
      <c r="B144" s="285" t="s">
        <v>596</v>
      </c>
      <c r="C144" s="285">
        <v>13</v>
      </c>
      <c r="D144" s="321">
        <v>-63.004379999999998</v>
      </c>
      <c r="E144" s="321">
        <v>-60.119709999999998</v>
      </c>
      <c r="F144" s="305">
        <f t="shared" si="7"/>
        <v>-61.562044999999998</v>
      </c>
      <c r="G144" s="308">
        <f t="shared" si="8"/>
        <v>1.3118222214090382E-4</v>
      </c>
      <c r="H144" s="305">
        <f t="shared" si="6"/>
        <v>63.176530340592763</v>
      </c>
    </row>
    <row r="145" spans="1:8" x14ac:dyDescent="0.3">
      <c r="A145" s="285">
        <v>436</v>
      </c>
      <c r="B145" s="285" t="s">
        <v>597</v>
      </c>
      <c r="C145" s="285">
        <v>17</v>
      </c>
      <c r="D145" s="321">
        <v>-140.57712000000001</v>
      </c>
      <c r="E145" s="321">
        <v>-143.45448000000002</v>
      </c>
      <c r="F145" s="305">
        <f t="shared" si="7"/>
        <v>-142.01580000000001</v>
      </c>
      <c r="G145" s="308">
        <f t="shared" si="8"/>
        <v>3.0262068492231166E-4</v>
      </c>
      <c r="H145" s="305">
        <f t="shared" si="6"/>
        <v>145.74021213141239</v>
      </c>
    </row>
    <row r="146" spans="1:8" x14ac:dyDescent="0.3">
      <c r="A146" s="285">
        <v>440</v>
      </c>
      <c r="B146" s="285" t="s">
        <v>598</v>
      </c>
      <c r="C146" s="285">
        <v>15</v>
      </c>
      <c r="D146" s="321">
        <v>-368.49546000000004</v>
      </c>
      <c r="E146" s="321">
        <v>-366.92728999999997</v>
      </c>
      <c r="F146" s="305">
        <f t="shared" si="7"/>
        <v>-367.71137499999998</v>
      </c>
      <c r="G146" s="308">
        <f t="shared" si="8"/>
        <v>7.8355414085070089E-4</v>
      </c>
      <c r="H146" s="305">
        <f t="shared" si="6"/>
        <v>377.35472951342962</v>
      </c>
    </row>
    <row r="147" spans="1:8" x14ac:dyDescent="0.3">
      <c r="A147" s="285">
        <v>441</v>
      </c>
      <c r="B147" s="285" t="s">
        <v>599</v>
      </c>
      <c r="C147" s="285">
        <v>9</v>
      </c>
      <c r="D147" s="321">
        <v>-524.49596999999994</v>
      </c>
      <c r="E147" s="321">
        <v>-534.34868999999992</v>
      </c>
      <c r="F147" s="305">
        <f t="shared" si="7"/>
        <v>-529.42232999999987</v>
      </c>
      <c r="G147" s="308">
        <f t="shared" si="8"/>
        <v>1.1281431229325613E-3</v>
      </c>
      <c r="H147" s="305">
        <f t="shared" si="6"/>
        <v>543.30660871048553</v>
      </c>
    </row>
    <row r="148" spans="1:8" x14ac:dyDescent="0.3">
      <c r="A148" s="285">
        <v>444</v>
      </c>
      <c r="B148" s="285" t="s">
        <v>600</v>
      </c>
      <c r="C148" s="285">
        <v>33</v>
      </c>
      <c r="D148" s="321">
        <v>-3059.3039199999998</v>
      </c>
      <c r="E148" s="321">
        <v>-3432.26001</v>
      </c>
      <c r="F148" s="305">
        <f t="shared" si="7"/>
        <v>-3245.7819650000001</v>
      </c>
      <c r="G148" s="308">
        <f t="shared" si="8"/>
        <v>6.9164188868899553E-3</v>
      </c>
      <c r="H148" s="305">
        <f t="shared" si="6"/>
        <v>3330.9036889656818</v>
      </c>
    </row>
    <row r="149" spans="1:8" x14ac:dyDescent="0.3">
      <c r="A149" s="285">
        <v>445</v>
      </c>
      <c r="B149" s="285" t="s">
        <v>601</v>
      </c>
      <c r="C149" s="285">
        <v>2</v>
      </c>
      <c r="D149" s="321">
        <v>-1350.0564100000001</v>
      </c>
      <c r="E149" s="321">
        <v>-1499.0883999999999</v>
      </c>
      <c r="F149" s="305">
        <f t="shared" si="7"/>
        <v>-1424.5724049999999</v>
      </c>
      <c r="G149" s="308">
        <f t="shared" si="8"/>
        <v>3.0356134804896684E-3</v>
      </c>
      <c r="H149" s="305">
        <f t="shared" si="6"/>
        <v>1461.9322955703258</v>
      </c>
    </row>
    <row r="150" spans="1:8" x14ac:dyDescent="0.3">
      <c r="A150" s="285">
        <v>475</v>
      </c>
      <c r="B150" s="285" t="s">
        <v>602</v>
      </c>
      <c r="C150" s="285">
        <v>15</v>
      </c>
      <c r="D150" s="321">
        <v>-446.05396999999999</v>
      </c>
      <c r="E150" s="321">
        <v>-441.85303999999996</v>
      </c>
      <c r="F150" s="305">
        <f t="shared" si="7"/>
        <v>-443.95350499999995</v>
      </c>
      <c r="G150" s="308">
        <f t="shared" si="8"/>
        <v>9.4601807514910923E-4</v>
      </c>
      <c r="H150" s="305">
        <f t="shared" si="6"/>
        <v>455.59633502176536</v>
      </c>
    </row>
    <row r="151" spans="1:8" x14ac:dyDescent="0.3">
      <c r="A151" s="285">
        <v>480</v>
      </c>
      <c r="B151" s="285" t="s">
        <v>603</v>
      </c>
      <c r="C151" s="285">
        <v>2</v>
      </c>
      <c r="D151" s="321">
        <v>-149.93016999999998</v>
      </c>
      <c r="E151" s="321">
        <v>-166.04410999999999</v>
      </c>
      <c r="F151" s="305">
        <f t="shared" si="7"/>
        <v>-157.98713999999998</v>
      </c>
      <c r="G151" s="308">
        <f t="shared" si="8"/>
        <v>3.3665392523731251E-4</v>
      </c>
      <c r="H151" s="305">
        <f t="shared" si="6"/>
        <v>162.13040589592947</v>
      </c>
    </row>
    <row r="152" spans="1:8" x14ac:dyDescent="0.3">
      <c r="A152" s="285">
        <v>481</v>
      </c>
      <c r="B152" s="285" t="s">
        <v>604</v>
      </c>
      <c r="C152" s="285">
        <v>2</v>
      </c>
      <c r="D152" s="321">
        <v>-707.86757999999998</v>
      </c>
      <c r="E152" s="321">
        <v>-802.35466000000008</v>
      </c>
      <c r="F152" s="305">
        <f t="shared" si="7"/>
        <v>-755.11112000000003</v>
      </c>
      <c r="G152" s="308">
        <f t="shared" si="8"/>
        <v>1.609062120741874E-3</v>
      </c>
      <c r="H152" s="305">
        <f t="shared" si="6"/>
        <v>774.91416315359538</v>
      </c>
    </row>
    <row r="153" spans="1:8" x14ac:dyDescent="0.3">
      <c r="A153" s="285">
        <v>483</v>
      </c>
      <c r="B153" s="285" t="s">
        <v>605</v>
      </c>
      <c r="C153" s="285">
        <v>17</v>
      </c>
      <c r="D153" s="321">
        <v>-93.825999999999993</v>
      </c>
      <c r="E153" s="321">
        <v>-115.96947</v>
      </c>
      <c r="F153" s="305">
        <f t="shared" si="7"/>
        <v>-104.897735</v>
      </c>
      <c r="G153" s="308">
        <f t="shared" si="8"/>
        <v>2.2352600494099346E-4</v>
      </c>
      <c r="H153" s="305">
        <f t="shared" si="6"/>
        <v>107.64871338966987</v>
      </c>
    </row>
    <row r="154" spans="1:8" x14ac:dyDescent="0.3">
      <c r="A154" s="285">
        <v>484</v>
      </c>
      <c r="B154" s="285" t="s">
        <v>606</v>
      </c>
      <c r="C154" s="285">
        <v>4</v>
      </c>
      <c r="D154" s="321">
        <v>-349.56609999999995</v>
      </c>
      <c r="E154" s="321">
        <v>-368.18232</v>
      </c>
      <c r="F154" s="305">
        <f t="shared" si="7"/>
        <v>-358.87420999999995</v>
      </c>
      <c r="G154" s="308">
        <f t="shared" si="8"/>
        <v>7.6472307469417817E-4</v>
      </c>
      <c r="H154" s="305">
        <f t="shared" si="6"/>
        <v>368.28580688833927</v>
      </c>
    </row>
    <row r="155" spans="1:8" x14ac:dyDescent="0.3">
      <c r="A155" s="285">
        <v>489</v>
      </c>
      <c r="B155" s="285" t="s">
        <v>607</v>
      </c>
      <c r="C155" s="285">
        <v>8</v>
      </c>
      <c r="D155" s="321">
        <v>-303.3657</v>
      </c>
      <c r="E155" s="321">
        <v>-362.07796999999999</v>
      </c>
      <c r="F155" s="305">
        <f t="shared" si="7"/>
        <v>-332.721835</v>
      </c>
      <c r="G155" s="308">
        <f t="shared" si="8"/>
        <v>7.0899512305186007E-4</v>
      </c>
      <c r="H155" s="305">
        <f t="shared" si="6"/>
        <v>341.44757705588239</v>
      </c>
    </row>
    <row r="156" spans="1:8" x14ac:dyDescent="0.3">
      <c r="A156" s="285">
        <v>491</v>
      </c>
      <c r="B156" s="285" t="s">
        <v>608</v>
      </c>
      <c r="C156" s="285">
        <v>10</v>
      </c>
      <c r="D156" s="321">
        <v>-5407.7180499999968</v>
      </c>
      <c r="E156" s="321">
        <v>-6225.78496</v>
      </c>
      <c r="F156" s="305">
        <f t="shared" si="7"/>
        <v>-5816.7515049999984</v>
      </c>
      <c r="G156" s="308">
        <f t="shared" si="8"/>
        <v>1.2394883699320684E-2</v>
      </c>
      <c r="H156" s="305">
        <f t="shared" si="6"/>
        <v>5969.2977700679212</v>
      </c>
    </row>
    <row r="157" spans="1:8" x14ac:dyDescent="0.3">
      <c r="A157" s="285">
        <v>494</v>
      </c>
      <c r="B157" s="285" t="s">
        <v>609</v>
      </c>
      <c r="C157" s="285">
        <v>17</v>
      </c>
      <c r="D157" s="321">
        <v>-628.49327000000005</v>
      </c>
      <c r="E157" s="321">
        <v>-627.29640000000006</v>
      </c>
      <c r="F157" s="305">
        <f t="shared" si="7"/>
        <v>-627.89483500000006</v>
      </c>
      <c r="G157" s="308">
        <f t="shared" si="8"/>
        <v>1.3379776407053429E-3</v>
      </c>
      <c r="H157" s="305">
        <f t="shared" si="6"/>
        <v>644.36158828185432</v>
      </c>
    </row>
    <row r="158" spans="1:8" x14ac:dyDescent="0.3">
      <c r="A158" s="285">
        <v>495</v>
      </c>
      <c r="B158" s="285" t="s">
        <v>610</v>
      </c>
      <c r="C158" s="285">
        <v>13</v>
      </c>
      <c r="D158" s="321">
        <v>-141.39095999999998</v>
      </c>
      <c r="E158" s="321">
        <v>-146.05199999999999</v>
      </c>
      <c r="F158" s="305">
        <f t="shared" si="7"/>
        <v>-143.72147999999999</v>
      </c>
      <c r="G158" s="308">
        <f t="shared" si="8"/>
        <v>3.0625530902651891E-4</v>
      </c>
      <c r="H158" s="305">
        <f t="shared" si="6"/>
        <v>147.49062416323068</v>
      </c>
    </row>
    <row r="159" spans="1:8" x14ac:dyDescent="0.3">
      <c r="A159" s="285">
        <v>498</v>
      </c>
      <c r="B159" s="285" t="s">
        <v>611</v>
      </c>
      <c r="C159" s="285">
        <v>19</v>
      </c>
      <c r="D159" s="321">
        <v>-312.84300000000002</v>
      </c>
      <c r="E159" s="321">
        <v>-351.05200000000002</v>
      </c>
      <c r="F159" s="305">
        <f t="shared" si="7"/>
        <v>-331.94749999999999</v>
      </c>
      <c r="G159" s="308">
        <f t="shared" si="8"/>
        <v>7.0734509687125674E-4</v>
      </c>
      <c r="H159" s="305">
        <f t="shared" si="6"/>
        <v>340.65293486000854</v>
      </c>
    </row>
    <row r="160" spans="1:8" x14ac:dyDescent="0.3">
      <c r="A160" s="285">
        <v>499</v>
      </c>
      <c r="B160" s="285" t="s">
        <v>612</v>
      </c>
      <c r="C160" s="285">
        <v>15</v>
      </c>
      <c r="D160" s="321">
        <v>-1489.4964</v>
      </c>
      <c r="E160" s="321">
        <v>-1529.5053600000001</v>
      </c>
      <c r="F160" s="305">
        <f t="shared" si="7"/>
        <v>-1509.5008800000001</v>
      </c>
      <c r="G160" s="308">
        <f t="shared" si="8"/>
        <v>3.2165870994384578E-3</v>
      </c>
      <c r="H160" s="305">
        <f t="shared" si="6"/>
        <v>1549.0880483985136</v>
      </c>
    </row>
    <row r="161" spans="1:8" x14ac:dyDescent="0.3">
      <c r="A161" s="285">
        <v>500</v>
      </c>
      <c r="B161" s="285" t="s">
        <v>613</v>
      </c>
      <c r="C161" s="285">
        <v>13</v>
      </c>
      <c r="D161" s="321">
        <v>-999.80882999999994</v>
      </c>
      <c r="E161" s="321">
        <v>-883.66820999999993</v>
      </c>
      <c r="F161" s="305">
        <f t="shared" si="7"/>
        <v>-941.73851999999988</v>
      </c>
      <c r="G161" s="308">
        <f t="shared" si="8"/>
        <v>2.0067454180459077E-3</v>
      </c>
      <c r="H161" s="305">
        <f t="shared" si="6"/>
        <v>966.43592950307152</v>
      </c>
    </row>
    <row r="162" spans="1:8" x14ac:dyDescent="0.3">
      <c r="A162" s="285">
        <v>503</v>
      </c>
      <c r="B162" s="285" t="s">
        <v>614</v>
      </c>
      <c r="C162" s="285">
        <v>2</v>
      </c>
      <c r="D162" s="321">
        <v>-555.91175999999996</v>
      </c>
      <c r="E162" s="321">
        <v>-630.50128000000007</v>
      </c>
      <c r="F162" s="305">
        <f t="shared" si="7"/>
        <v>-593.20651999999995</v>
      </c>
      <c r="G162" s="308">
        <f t="shared" si="8"/>
        <v>1.2640605015975751E-3</v>
      </c>
      <c r="H162" s="305">
        <f t="shared" si="6"/>
        <v>608.76356055126882</v>
      </c>
    </row>
    <row r="163" spans="1:8" x14ac:dyDescent="0.3">
      <c r="A163" s="285">
        <v>504</v>
      </c>
      <c r="B163" s="285" t="s">
        <v>615</v>
      </c>
      <c r="C163" s="285">
        <v>34</v>
      </c>
      <c r="D163" s="321">
        <v>-187.042</v>
      </c>
      <c r="E163" s="321">
        <v>-183.91810999999998</v>
      </c>
      <c r="F163" s="305">
        <f t="shared" si="7"/>
        <v>-185.48005499999999</v>
      </c>
      <c r="G163" s="308">
        <f t="shared" si="8"/>
        <v>3.9523842617179231E-4</v>
      </c>
      <c r="H163" s="305">
        <f t="shared" si="6"/>
        <v>190.34433184086581</v>
      </c>
    </row>
    <row r="164" spans="1:8" x14ac:dyDescent="0.3">
      <c r="A164" s="285">
        <v>505</v>
      </c>
      <c r="B164" s="285" t="s">
        <v>616</v>
      </c>
      <c r="C164" s="285">
        <v>35</v>
      </c>
      <c r="D164" s="321">
        <v>-1890.2606000000001</v>
      </c>
      <c r="E164" s="321">
        <v>-1508.1152099999999</v>
      </c>
      <c r="F164" s="305">
        <f t="shared" si="7"/>
        <v>-1699.187905</v>
      </c>
      <c r="G164" s="308">
        <f t="shared" si="8"/>
        <v>3.6207901347794242E-3</v>
      </c>
      <c r="H164" s="305">
        <f t="shared" si="6"/>
        <v>1743.7496794429221</v>
      </c>
    </row>
    <row r="165" spans="1:8" x14ac:dyDescent="0.3">
      <c r="A165" s="285">
        <v>507</v>
      </c>
      <c r="B165" s="285" t="s">
        <v>617</v>
      </c>
      <c r="C165" s="285">
        <v>10</v>
      </c>
      <c r="D165" s="321">
        <v>-626.14561000000003</v>
      </c>
      <c r="E165" s="321">
        <v>-664.47668999999996</v>
      </c>
      <c r="F165" s="305">
        <f t="shared" si="7"/>
        <v>-645.31115</v>
      </c>
      <c r="G165" s="308">
        <f t="shared" si="8"/>
        <v>1.3750899702779872E-3</v>
      </c>
      <c r="H165" s="305">
        <f t="shared" si="6"/>
        <v>662.23465200185944</v>
      </c>
    </row>
    <row r="166" spans="1:8" x14ac:dyDescent="0.3">
      <c r="A166" s="285">
        <v>508</v>
      </c>
      <c r="B166" s="285" t="s">
        <v>618</v>
      </c>
      <c r="C166" s="285">
        <v>6</v>
      </c>
      <c r="D166" s="321">
        <v>-768.21169999999995</v>
      </c>
      <c r="E166" s="321">
        <v>-806.41786000000002</v>
      </c>
      <c r="F166" s="305">
        <f t="shared" si="7"/>
        <v>-787.31477999999993</v>
      </c>
      <c r="G166" s="308">
        <f t="shared" si="8"/>
        <v>1.6776847222144231E-3</v>
      </c>
      <c r="H166" s="305">
        <f t="shared" si="6"/>
        <v>807.9623749709275</v>
      </c>
    </row>
    <row r="167" spans="1:8" x14ac:dyDescent="0.3">
      <c r="A167" s="285">
        <v>529</v>
      </c>
      <c r="B167" s="285" t="s">
        <v>619</v>
      </c>
      <c r="C167" s="285">
        <v>2</v>
      </c>
      <c r="D167" s="321">
        <v>-1428.3899799999999</v>
      </c>
      <c r="E167" s="321">
        <v>-1618.5808999999999</v>
      </c>
      <c r="F167" s="305">
        <f t="shared" si="7"/>
        <v>-1523.4854399999999</v>
      </c>
      <c r="G167" s="308">
        <f t="shared" si="8"/>
        <v>3.246386721209677E-3</v>
      </c>
      <c r="H167" s="305">
        <f t="shared" si="6"/>
        <v>1563.4393581891457</v>
      </c>
    </row>
    <row r="168" spans="1:8" x14ac:dyDescent="0.3">
      <c r="A168" s="285">
        <v>531</v>
      </c>
      <c r="B168" s="285" t="s">
        <v>620</v>
      </c>
      <c r="C168" s="285">
        <v>4</v>
      </c>
      <c r="D168" s="321">
        <v>-564.2049300000001</v>
      </c>
      <c r="E168" s="321">
        <v>-586.41691000000003</v>
      </c>
      <c r="F168" s="305">
        <f t="shared" si="7"/>
        <v>-575.31092000000012</v>
      </c>
      <c r="G168" s="308">
        <f t="shared" si="8"/>
        <v>1.22592686626196E-3</v>
      </c>
      <c r="H168" s="305">
        <f t="shared" si="6"/>
        <v>590.39864242089982</v>
      </c>
    </row>
    <row r="169" spans="1:8" x14ac:dyDescent="0.3">
      <c r="A169" s="285">
        <v>535</v>
      </c>
      <c r="B169" s="285" t="s">
        <v>621</v>
      </c>
      <c r="C169" s="285">
        <v>17</v>
      </c>
      <c r="D169" s="321">
        <v>-1063.6168400000001</v>
      </c>
      <c r="E169" s="321">
        <v>-1567.69705</v>
      </c>
      <c r="F169" s="305">
        <f t="shared" si="7"/>
        <v>-1315.6569450000002</v>
      </c>
      <c r="G169" s="308">
        <f t="shared" si="8"/>
        <v>2.8035261275062076E-3</v>
      </c>
      <c r="H169" s="305">
        <f t="shared" si="6"/>
        <v>1350.1604909909033</v>
      </c>
    </row>
    <row r="170" spans="1:8" x14ac:dyDescent="0.3">
      <c r="A170" s="285">
        <v>536</v>
      </c>
      <c r="B170" s="285" t="s">
        <v>622</v>
      </c>
      <c r="C170" s="285">
        <v>6</v>
      </c>
      <c r="D170" s="321">
        <v>-2647.9789999999998</v>
      </c>
      <c r="E170" s="321">
        <v>-2808.1259399999999</v>
      </c>
      <c r="F170" s="305">
        <f t="shared" si="7"/>
        <v>-2728.0524699999996</v>
      </c>
      <c r="G170" s="308">
        <f t="shared" si="8"/>
        <v>5.8131919615662751E-3</v>
      </c>
      <c r="H170" s="305">
        <f t="shared" si="6"/>
        <v>2799.5965637867293</v>
      </c>
    </row>
    <row r="171" spans="1:8" x14ac:dyDescent="0.3">
      <c r="A171" s="285">
        <v>538</v>
      </c>
      <c r="B171" s="285" t="s">
        <v>623</v>
      </c>
      <c r="C171" s="285">
        <v>2</v>
      </c>
      <c r="D171" s="321">
        <v>-350.69144</v>
      </c>
      <c r="E171" s="321">
        <v>-391.53057000000001</v>
      </c>
      <c r="F171" s="305">
        <f t="shared" si="7"/>
        <v>-371.11100499999998</v>
      </c>
      <c r="G171" s="308">
        <f t="shared" si="8"/>
        <v>7.9079839366681312E-4</v>
      </c>
      <c r="H171" s="305">
        <f t="shared" si="6"/>
        <v>380.84351595387011</v>
      </c>
    </row>
    <row r="172" spans="1:8" x14ac:dyDescent="0.3">
      <c r="A172" s="285">
        <v>541</v>
      </c>
      <c r="B172" s="285" t="s">
        <v>624</v>
      </c>
      <c r="C172" s="285">
        <v>12</v>
      </c>
      <c r="D172" s="321">
        <v>-906.91995000000009</v>
      </c>
      <c r="E172" s="321">
        <v>-1155.71066</v>
      </c>
      <c r="F172" s="305">
        <f t="shared" si="7"/>
        <v>-1031.3153050000001</v>
      </c>
      <c r="G172" s="308">
        <f t="shared" si="8"/>
        <v>2.1976240951356307E-3</v>
      </c>
      <c r="H172" s="305">
        <f t="shared" si="6"/>
        <v>1058.3618958247762</v>
      </c>
    </row>
    <row r="173" spans="1:8" x14ac:dyDescent="0.3">
      <c r="A173" s="285">
        <v>543</v>
      </c>
      <c r="B173" s="285" t="s">
        <v>625</v>
      </c>
      <c r="C173" s="285">
        <v>35</v>
      </c>
      <c r="D173" s="321">
        <v>-3513.9447700000001</v>
      </c>
      <c r="E173" s="321">
        <v>-2629.4259300000003</v>
      </c>
      <c r="F173" s="305">
        <f t="shared" si="7"/>
        <v>-3071.6853500000002</v>
      </c>
      <c r="G173" s="308">
        <f t="shared" si="8"/>
        <v>6.5454373702280343E-3</v>
      </c>
      <c r="H173" s="305">
        <f t="shared" si="6"/>
        <v>3152.2413316683892</v>
      </c>
    </row>
    <row r="174" spans="1:8" x14ac:dyDescent="0.3">
      <c r="A174" s="285">
        <v>545</v>
      </c>
      <c r="B174" s="285" t="s">
        <v>626</v>
      </c>
      <c r="C174" s="285">
        <v>15</v>
      </c>
      <c r="D174" s="321">
        <v>-727.09861999999998</v>
      </c>
      <c r="E174" s="321">
        <v>-752.69507999999996</v>
      </c>
      <c r="F174" s="305">
        <f t="shared" si="7"/>
        <v>-739.89684999999997</v>
      </c>
      <c r="G174" s="308">
        <f t="shared" si="8"/>
        <v>1.5766421167142026E-3</v>
      </c>
      <c r="H174" s="305">
        <f t="shared" si="6"/>
        <v>759.30089380451886</v>
      </c>
    </row>
    <row r="175" spans="1:8" x14ac:dyDescent="0.3">
      <c r="A175" s="285">
        <v>560</v>
      </c>
      <c r="B175" s="285" t="s">
        <v>627</v>
      </c>
      <c r="C175" s="285">
        <v>7</v>
      </c>
      <c r="D175" s="321">
        <v>-1952.9406700000002</v>
      </c>
      <c r="E175" s="321">
        <v>-1849.0339299999998</v>
      </c>
      <c r="F175" s="305">
        <f t="shared" si="7"/>
        <v>-1900.9873</v>
      </c>
      <c r="G175" s="308">
        <f t="shared" si="8"/>
        <v>4.0508033525468003E-3</v>
      </c>
      <c r="H175" s="305">
        <f t="shared" si="6"/>
        <v>1950.8413314653781</v>
      </c>
    </row>
    <row r="176" spans="1:8" x14ac:dyDescent="0.3">
      <c r="A176" s="285">
        <v>561</v>
      </c>
      <c r="B176" s="285" t="s">
        <v>628</v>
      </c>
      <c r="C176" s="285">
        <v>2</v>
      </c>
      <c r="D176" s="321">
        <v>-94.23866000000001</v>
      </c>
      <c r="E176" s="321">
        <v>-111.42081</v>
      </c>
      <c r="F176" s="305">
        <f t="shared" si="7"/>
        <v>-102.829735</v>
      </c>
      <c r="G176" s="308">
        <f t="shared" si="8"/>
        <v>2.1911931514718641E-4</v>
      </c>
      <c r="H176" s="305">
        <f t="shared" si="6"/>
        <v>105.52647939396121</v>
      </c>
    </row>
    <row r="177" spans="1:8" x14ac:dyDescent="0.3">
      <c r="A177" s="285">
        <v>562</v>
      </c>
      <c r="B177" s="285" t="s">
        <v>629</v>
      </c>
      <c r="C177" s="285">
        <v>6</v>
      </c>
      <c r="D177" s="321">
        <v>-706.5394</v>
      </c>
      <c r="E177" s="321">
        <v>-726.32306000000005</v>
      </c>
      <c r="F177" s="305">
        <f t="shared" si="7"/>
        <v>-716.43123000000003</v>
      </c>
      <c r="G177" s="308">
        <f t="shared" si="8"/>
        <v>1.5266393564824067E-3</v>
      </c>
      <c r="H177" s="305">
        <f t="shared" si="6"/>
        <v>735.21988002580474</v>
      </c>
    </row>
    <row r="178" spans="1:8" x14ac:dyDescent="0.3">
      <c r="A178" s="285">
        <v>563</v>
      </c>
      <c r="B178" s="285" t="s">
        <v>630</v>
      </c>
      <c r="C178" s="285">
        <v>17</v>
      </c>
      <c r="D178" s="321">
        <v>-975.16602</v>
      </c>
      <c r="E178" s="321">
        <v>-1413.2556999999999</v>
      </c>
      <c r="F178" s="305">
        <f t="shared" si="7"/>
        <v>-1194.2108599999999</v>
      </c>
      <c r="G178" s="308">
        <f t="shared" si="8"/>
        <v>2.5447373348237504E-3</v>
      </c>
      <c r="H178" s="305">
        <f t="shared" si="6"/>
        <v>1225.5294415553508</v>
      </c>
    </row>
    <row r="179" spans="1:8" x14ac:dyDescent="0.3">
      <c r="A179" s="285">
        <v>564</v>
      </c>
      <c r="B179" s="285" t="s">
        <v>631</v>
      </c>
      <c r="C179" s="285">
        <v>17</v>
      </c>
      <c r="D179" s="321">
        <v>-13676.40108</v>
      </c>
      <c r="E179" s="321">
        <v>-16340.9899</v>
      </c>
      <c r="F179" s="305">
        <f t="shared" si="7"/>
        <v>-15008.69549</v>
      </c>
      <c r="G179" s="308">
        <f t="shared" si="8"/>
        <v>3.198194643817244E-2</v>
      </c>
      <c r="H179" s="305">
        <f t="shared" si="6"/>
        <v>15402.303578393194</v>
      </c>
    </row>
    <row r="180" spans="1:8" x14ac:dyDescent="0.3">
      <c r="A180" s="285">
        <v>576</v>
      </c>
      <c r="B180" s="285" t="s">
        <v>632</v>
      </c>
      <c r="C180" s="285">
        <v>7</v>
      </c>
      <c r="D180" s="321">
        <v>-286.94299999999998</v>
      </c>
      <c r="E180" s="321">
        <v>-294.15600000000001</v>
      </c>
      <c r="F180" s="305">
        <f t="shared" si="7"/>
        <v>-290.54949999999997</v>
      </c>
      <c r="G180" s="308">
        <f t="shared" si="8"/>
        <v>6.1913032700470767E-4</v>
      </c>
      <c r="H180" s="305">
        <f t="shared" si="6"/>
        <v>298.16925838305167</v>
      </c>
    </row>
    <row r="181" spans="1:8" x14ac:dyDescent="0.3">
      <c r="A181" s="285">
        <v>577</v>
      </c>
      <c r="B181" s="285" t="s">
        <v>633</v>
      </c>
      <c r="C181" s="285">
        <v>2</v>
      </c>
      <c r="D181" s="321">
        <v>-810.08714999999995</v>
      </c>
      <c r="E181" s="321">
        <v>-912.75473</v>
      </c>
      <c r="F181" s="305">
        <f t="shared" si="7"/>
        <v>-861.42093999999997</v>
      </c>
      <c r="G181" s="308">
        <f t="shared" si="8"/>
        <v>1.8355971298209177E-3</v>
      </c>
      <c r="H181" s="305">
        <f t="shared" si="6"/>
        <v>884.01199394743844</v>
      </c>
    </row>
    <row r="182" spans="1:8" x14ac:dyDescent="0.3">
      <c r="A182" s="285">
        <v>578</v>
      </c>
      <c r="B182" s="285" t="s">
        <v>634</v>
      </c>
      <c r="C182" s="285">
        <v>18</v>
      </c>
      <c r="D182" s="321">
        <v>-504.97909999999996</v>
      </c>
      <c r="E182" s="321">
        <v>-502.18619000000001</v>
      </c>
      <c r="F182" s="305">
        <f t="shared" si="7"/>
        <v>-503.58264499999996</v>
      </c>
      <c r="G182" s="308">
        <f t="shared" si="8"/>
        <v>1.0730814806865806E-3</v>
      </c>
      <c r="H182" s="305">
        <f t="shared" si="6"/>
        <v>516.78926927847272</v>
      </c>
    </row>
    <row r="183" spans="1:8" x14ac:dyDescent="0.3">
      <c r="A183" s="285">
        <v>580</v>
      </c>
      <c r="B183" s="285" t="s">
        <v>635</v>
      </c>
      <c r="C183" s="285">
        <v>9</v>
      </c>
      <c r="D183" s="321">
        <v>-535.55790999999999</v>
      </c>
      <c r="E183" s="321">
        <v>-554.17454000000009</v>
      </c>
      <c r="F183" s="305">
        <f t="shared" si="7"/>
        <v>-544.86622499999999</v>
      </c>
      <c r="G183" s="308">
        <f t="shared" si="8"/>
        <v>1.1610524336062209E-3</v>
      </c>
      <c r="H183" s="305">
        <f t="shared" si="6"/>
        <v>559.15552505243681</v>
      </c>
    </row>
    <row r="184" spans="1:8" x14ac:dyDescent="0.3">
      <c r="A184" s="285">
        <v>581</v>
      </c>
      <c r="B184" s="285" t="s">
        <v>636</v>
      </c>
      <c r="C184" s="285">
        <v>6</v>
      </c>
      <c r="D184" s="321">
        <v>-493.63254000000001</v>
      </c>
      <c r="E184" s="321">
        <v>-500.74703999999997</v>
      </c>
      <c r="F184" s="305">
        <f t="shared" si="7"/>
        <v>-497.18979000000002</v>
      </c>
      <c r="G184" s="308">
        <f t="shared" si="8"/>
        <v>1.059458981227302E-3</v>
      </c>
      <c r="H184" s="305">
        <f t="shared" si="6"/>
        <v>510.22875950543784</v>
      </c>
    </row>
    <row r="185" spans="1:8" x14ac:dyDescent="0.3">
      <c r="A185" s="285">
        <v>583</v>
      </c>
      <c r="B185" s="285" t="s">
        <v>637</v>
      </c>
      <c r="C185" s="285">
        <v>19</v>
      </c>
      <c r="D185" s="321">
        <v>-202.971</v>
      </c>
      <c r="E185" s="321">
        <v>-216.09960999999998</v>
      </c>
      <c r="F185" s="305">
        <f t="shared" si="7"/>
        <v>-209.53530499999999</v>
      </c>
      <c r="G185" s="308">
        <f t="shared" si="8"/>
        <v>4.4649762571844442E-4</v>
      </c>
      <c r="H185" s="305">
        <f t="shared" si="6"/>
        <v>215.03043886469101</v>
      </c>
    </row>
    <row r="186" spans="1:8" x14ac:dyDescent="0.3">
      <c r="A186" s="285">
        <v>584</v>
      </c>
      <c r="B186" s="285" t="s">
        <v>638</v>
      </c>
      <c r="C186" s="285">
        <v>16</v>
      </c>
      <c r="D186" s="321">
        <v>-346.17032999999998</v>
      </c>
      <c r="E186" s="321">
        <v>-372.84231</v>
      </c>
      <c r="F186" s="305">
        <f t="shared" si="7"/>
        <v>-359.50631999999996</v>
      </c>
      <c r="G186" s="308">
        <f t="shared" si="8"/>
        <v>7.6607003440673309E-4</v>
      </c>
      <c r="H186" s="305">
        <f t="shared" si="6"/>
        <v>368.93449418574136</v>
      </c>
    </row>
    <row r="187" spans="1:8" x14ac:dyDescent="0.3">
      <c r="A187" s="285">
        <v>588</v>
      </c>
      <c r="B187" s="285" t="s">
        <v>639</v>
      </c>
      <c r="C187" s="285">
        <v>10</v>
      </c>
      <c r="D187" s="321">
        <v>-155.08485000000002</v>
      </c>
      <c r="E187" s="321">
        <v>-166.36905999999999</v>
      </c>
      <c r="F187" s="305">
        <f t="shared" si="7"/>
        <v>-160.726955</v>
      </c>
      <c r="G187" s="308">
        <f t="shared" si="8"/>
        <v>3.4249218190917881E-4</v>
      </c>
      <c r="H187" s="305">
        <f t="shared" si="6"/>
        <v>164.94207346602258</v>
      </c>
    </row>
    <row r="188" spans="1:8" x14ac:dyDescent="0.3">
      <c r="A188" s="285">
        <v>592</v>
      </c>
      <c r="B188" s="285" t="s">
        <v>640</v>
      </c>
      <c r="C188" s="285">
        <v>13</v>
      </c>
      <c r="D188" s="321">
        <v>-346.79604</v>
      </c>
      <c r="E188" s="321">
        <v>-362.78861999999998</v>
      </c>
      <c r="F188" s="305">
        <f t="shared" si="7"/>
        <v>-354.79232999999999</v>
      </c>
      <c r="G188" s="308">
        <f t="shared" si="8"/>
        <v>7.5602501911606172E-4</v>
      </c>
      <c r="H188" s="305">
        <f t="shared" si="6"/>
        <v>364.0968782121289</v>
      </c>
    </row>
    <row r="189" spans="1:8" x14ac:dyDescent="0.3">
      <c r="A189" s="285">
        <v>593</v>
      </c>
      <c r="B189" s="285" t="s">
        <v>641</v>
      </c>
      <c r="C189" s="285">
        <v>10</v>
      </c>
      <c r="D189" s="321">
        <v>-1536.63229</v>
      </c>
      <c r="E189" s="321">
        <v>-1734.0428300000001</v>
      </c>
      <c r="F189" s="305">
        <f t="shared" si="7"/>
        <v>-1635.3375599999999</v>
      </c>
      <c r="G189" s="308">
        <f t="shared" si="8"/>
        <v>3.4847317867897926E-3</v>
      </c>
      <c r="H189" s="305">
        <f t="shared" si="6"/>
        <v>1678.2248376650082</v>
      </c>
    </row>
    <row r="190" spans="1:8" x14ac:dyDescent="0.3">
      <c r="A190" s="285">
        <v>595</v>
      </c>
      <c r="B190" s="285" t="s">
        <v>642</v>
      </c>
      <c r="C190" s="285">
        <v>11</v>
      </c>
      <c r="D190" s="321">
        <v>-426.73129</v>
      </c>
      <c r="E190" s="321">
        <v>-522.51340000000005</v>
      </c>
      <c r="F190" s="305">
        <f t="shared" si="7"/>
        <v>-474.622345</v>
      </c>
      <c r="G190" s="308">
        <f t="shared" si="8"/>
        <v>1.0113701371490614E-3</v>
      </c>
      <c r="H190" s="305">
        <f t="shared" si="6"/>
        <v>487.06947566825926</v>
      </c>
    </row>
    <row r="191" spans="1:8" x14ac:dyDescent="0.3">
      <c r="A191" s="285">
        <v>598</v>
      </c>
      <c r="B191" s="285" t="s">
        <v>643</v>
      </c>
      <c r="C191" s="285">
        <v>15</v>
      </c>
      <c r="D191" s="321">
        <v>-2489.9189999999999</v>
      </c>
      <c r="E191" s="321">
        <v>-2478.2930000000001</v>
      </c>
      <c r="F191" s="305">
        <f t="shared" si="7"/>
        <v>-2484.1059999999998</v>
      </c>
      <c r="G191" s="308">
        <f t="shared" si="8"/>
        <v>5.2933677741464243E-3</v>
      </c>
      <c r="H191" s="305">
        <f t="shared" si="6"/>
        <v>2549.2525155434409</v>
      </c>
    </row>
    <row r="192" spans="1:8" x14ac:dyDescent="0.3">
      <c r="A192" s="285">
        <v>599</v>
      </c>
      <c r="B192" s="285" t="s">
        <v>644</v>
      </c>
      <c r="C192" s="285">
        <v>15</v>
      </c>
      <c r="D192" s="321">
        <v>-850.66287</v>
      </c>
      <c r="E192" s="321">
        <v>-883.69945999999993</v>
      </c>
      <c r="F192" s="305">
        <f t="shared" si="7"/>
        <v>-867.18116499999996</v>
      </c>
      <c r="G192" s="308">
        <f t="shared" si="8"/>
        <v>1.8478715615025095E-3</v>
      </c>
      <c r="H192" s="305">
        <f t="shared" si="6"/>
        <v>889.92328278589628</v>
      </c>
    </row>
    <row r="193" spans="1:8" x14ac:dyDescent="0.3">
      <c r="A193" s="285">
        <v>601</v>
      </c>
      <c r="B193" s="285" t="s">
        <v>645</v>
      </c>
      <c r="C193" s="285">
        <v>13</v>
      </c>
      <c r="D193" s="321">
        <v>-430.83069999999998</v>
      </c>
      <c r="E193" s="321">
        <v>-374.92644999999999</v>
      </c>
      <c r="F193" s="305">
        <f t="shared" si="7"/>
        <v>-402.87857499999996</v>
      </c>
      <c r="G193" s="308">
        <f t="shared" si="8"/>
        <v>8.5849173336364592E-4</v>
      </c>
      <c r="H193" s="305">
        <f t="shared" si="6"/>
        <v>413.44420116424448</v>
      </c>
    </row>
    <row r="194" spans="1:8" x14ac:dyDescent="0.3">
      <c r="A194" s="285">
        <v>604</v>
      </c>
      <c r="B194" s="285" t="s">
        <v>646</v>
      </c>
      <c r="C194" s="285">
        <v>6</v>
      </c>
      <c r="D194" s="321">
        <v>-1520.81385</v>
      </c>
      <c r="E194" s="321">
        <v>-1599.5403100000001</v>
      </c>
      <c r="F194" s="305">
        <f t="shared" si="7"/>
        <v>-1560.1770799999999</v>
      </c>
      <c r="G194" s="308">
        <f t="shared" si="8"/>
        <v>3.3245727345104707E-3</v>
      </c>
      <c r="H194" s="305">
        <f t="shared" si="6"/>
        <v>1601.0932487918069</v>
      </c>
    </row>
    <row r="195" spans="1:8" x14ac:dyDescent="0.3">
      <c r="A195" s="285">
        <v>607</v>
      </c>
      <c r="B195" s="285" t="s">
        <v>647</v>
      </c>
      <c r="C195" s="285">
        <v>12</v>
      </c>
      <c r="D195" s="321">
        <v>-361.84800000000001</v>
      </c>
      <c r="E195" s="321">
        <v>-395.18400000000003</v>
      </c>
      <c r="F195" s="305">
        <f t="shared" si="7"/>
        <v>-378.51600000000002</v>
      </c>
      <c r="G195" s="308">
        <f t="shared" si="8"/>
        <v>8.0657765666956567E-4</v>
      </c>
      <c r="H195" s="305">
        <f t="shared" si="6"/>
        <v>388.44270943890524</v>
      </c>
    </row>
    <row r="196" spans="1:8" x14ac:dyDescent="0.3">
      <c r="A196" s="285">
        <v>608</v>
      </c>
      <c r="B196" s="285" t="s">
        <v>648</v>
      </c>
      <c r="C196" s="285">
        <v>4</v>
      </c>
      <c r="D196" s="321">
        <v>-276.97782000000001</v>
      </c>
      <c r="E196" s="321">
        <v>-283.18847999999997</v>
      </c>
      <c r="F196" s="305">
        <f t="shared" si="7"/>
        <v>-280.08314999999999</v>
      </c>
      <c r="G196" s="308">
        <f t="shared" si="8"/>
        <v>5.9682763951756453E-4</v>
      </c>
      <c r="H196" s="305">
        <f t="shared" si="6"/>
        <v>287.42842483325228</v>
      </c>
    </row>
    <row r="197" spans="1:8" x14ac:dyDescent="0.3">
      <c r="A197" s="285">
        <v>609</v>
      </c>
      <c r="B197" s="285" t="s">
        <v>649</v>
      </c>
      <c r="C197" s="285">
        <v>4</v>
      </c>
      <c r="D197" s="321">
        <v>-7418.3448100000023</v>
      </c>
      <c r="E197" s="321">
        <v>-7503.8074400000005</v>
      </c>
      <c r="F197" s="305">
        <f t="shared" si="7"/>
        <v>-7461.0761250000014</v>
      </c>
      <c r="G197" s="308">
        <f t="shared" si="8"/>
        <v>1.5898765962695748E-2</v>
      </c>
      <c r="H197" s="305">
        <f t="shared" si="6"/>
        <v>7656.7453564048237</v>
      </c>
    </row>
    <row r="198" spans="1:8" x14ac:dyDescent="0.3">
      <c r="A198" s="285">
        <v>611</v>
      </c>
      <c r="B198" s="285" t="s">
        <v>650</v>
      </c>
      <c r="C198" s="285">
        <v>35</v>
      </c>
      <c r="D198" s="321">
        <v>-406.35025999999999</v>
      </c>
      <c r="E198" s="321">
        <v>-352.90634999999997</v>
      </c>
      <c r="F198" s="305">
        <f t="shared" si="7"/>
        <v>-379.62830499999995</v>
      </c>
      <c r="G198" s="308">
        <f t="shared" si="8"/>
        <v>8.089478612590726E-4</v>
      </c>
      <c r="H198" s="305">
        <f t="shared" si="6"/>
        <v>389.58418501172758</v>
      </c>
    </row>
    <row r="199" spans="1:8" x14ac:dyDescent="0.3">
      <c r="A199" s="285">
        <v>614</v>
      </c>
      <c r="B199" s="285" t="s">
        <v>651</v>
      </c>
      <c r="C199" s="285">
        <v>19</v>
      </c>
      <c r="D199" s="321">
        <v>-379.26299999999998</v>
      </c>
      <c r="E199" s="321">
        <v>-430.60250000000002</v>
      </c>
      <c r="F199" s="305">
        <f t="shared" si="7"/>
        <v>-404.93275</v>
      </c>
      <c r="G199" s="308">
        <f t="shared" si="8"/>
        <v>8.6286896354120584E-4</v>
      </c>
      <c r="H199" s="305">
        <f t="shared" si="6"/>
        <v>415.55224759467728</v>
      </c>
    </row>
    <row r="200" spans="1:8" x14ac:dyDescent="0.3">
      <c r="A200" s="285">
        <v>615</v>
      </c>
      <c r="B200" s="285" t="s">
        <v>652</v>
      </c>
      <c r="C200" s="285">
        <v>17</v>
      </c>
      <c r="D200" s="321">
        <v>-553.06531000000007</v>
      </c>
      <c r="E200" s="321">
        <v>-551.35047999999995</v>
      </c>
      <c r="F200" s="305">
        <f t="shared" si="7"/>
        <v>-552.20789500000001</v>
      </c>
      <c r="G200" s="308">
        <f t="shared" si="8"/>
        <v>1.1766967577157466E-3</v>
      </c>
      <c r="H200" s="305">
        <f t="shared" si="6"/>
        <v>566.68973281804335</v>
      </c>
    </row>
    <row r="201" spans="1:8" x14ac:dyDescent="0.3">
      <c r="A201" s="285">
        <v>616</v>
      </c>
      <c r="B201" s="285" t="s">
        <v>653</v>
      </c>
      <c r="C201" s="285">
        <v>34</v>
      </c>
      <c r="D201" s="321">
        <v>-221.22805000000002</v>
      </c>
      <c r="E201" s="321">
        <v>-192.76378</v>
      </c>
      <c r="F201" s="305">
        <f t="shared" si="7"/>
        <v>-206.99591500000002</v>
      </c>
      <c r="G201" s="308">
        <f t="shared" si="8"/>
        <v>4.410864535736207E-4</v>
      </c>
      <c r="H201" s="305">
        <f t="shared" ref="H201:H264" si="9">(G201*E$8)*(-1)</f>
        <v>212.42445250764919</v>
      </c>
    </row>
    <row r="202" spans="1:8" x14ac:dyDescent="0.3">
      <c r="A202" s="285">
        <v>619</v>
      </c>
      <c r="B202" s="285" t="s">
        <v>654</v>
      </c>
      <c r="C202" s="285">
        <v>6</v>
      </c>
      <c r="D202" s="321">
        <v>-217.50545000000002</v>
      </c>
      <c r="E202" s="321">
        <v>-226.34549999999999</v>
      </c>
      <c r="F202" s="305">
        <f t="shared" ref="F202:F265" si="10">(D202+E202)/2</f>
        <v>-221.92547500000001</v>
      </c>
      <c r="G202" s="308">
        <f t="shared" ref="G202:G265" si="11">F202/F$8</f>
        <v>4.728997706326292E-4</v>
      </c>
      <c r="H202" s="305">
        <f t="shared" si="9"/>
        <v>227.74554524119463</v>
      </c>
    </row>
    <row r="203" spans="1:8" x14ac:dyDescent="0.3">
      <c r="A203" s="285">
        <v>620</v>
      </c>
      <c r="B203" s="285" t="s">
        <v>655</v>
      </c>
      <c r="C203" s="285">
        <v>18</v>
      </c>
      <c r="D203" s="321">
        <v>-345.87279999999998</v>
      </c>
      <c r="E203" s="321">
        <v>-341.94378</v>
      </c>
      <c r="F203" s="305">
        <f t="shared" si="10"/>
        <v>-343.90828999999997</v>
      </c>
      <c r="G203" s="308">
        <f t="shared" si="11"/>
        <v>7.3283227831171568E-4</v>
      </c>
      <c r="H203" s="305">
        <f t="shared" si="9"/>
        <v>352.92740060156171</v>
      </c>
    </row>
    <row r="204" spans="1:8" x14ac:dyDescent="0.3">
      <c r="A204" s="285">
        <v>623</v>
      </c>
      <c r="B204" s="285" t="s">
        <v>656</v>
      </c>
      <c r="C204" s="285">
        <v>10</v>
      </c>
      <c r="D204" s="321">
        <v>-218.78539999999998</v>
      </c>
      <c r="E204" s="321">
        <v>-243.70219</v>
      </c>
      <c r="F204" s="305">
        <f t="shared" si="10"/>
        <v>-231.24379499999998</v>
      </c>
      <c r="G204" s="308">
        <f t="shared" si="11"/>
        <v>4.9275612732480902E-4</v>
      </c>
      <c r="H204" s="305">
        <f t="shared" si="9"/>
        <v>237.30824131802819</v>
      </c>
    </row>
    <row r="205" spans="1:8" x14ac:dyDescent="0.3">
      <c r="A205" s="285">
        <v>624</v>
      </c>
      <c r="B205" s="285" t="s">
        <v>657</v>
      </c>
      <c r="C205" s="285">
        <v>8</v>
      </c>
      <c r="D205" s="321">
        <v>-377.77557999999999</v>
      </c>
      <c r="E205" s="321">
        <v>-425.41163</v>
      </c>
      <c r="F205" s="305">
        <f t="shared" si="10"/>
        <v>-401.59360500000003</v>
      </c>
      <c r="G205" s="308">
        <f t="shared" si="11"/>
        <v>8.5575359787798454E-4</v>
      </c>
      <c r="H205" s="305">
        <f t="shared" si="9"/>
        <v>412.12553239370993</v>
      </c>
    </row>
    <row r="206" spans="1:8" x14ac:dyDescent="0.3">
      <c r="A206" s="285">
        <v>625</v>
      </c>
      <c r="B206" s="285" t="s">
        <v>658</v>
      </c>
      <c r="C206" s="285">
        <v>17</v>
      </c>
      <c r="D206" s="321">
        <v>-399.00827999999996</v>
      </c>
      <c r="E206" s="321">
        <v>-573.61878999999999</v>
      </c>
      <c r="F206" s="305">
        <f t="shared" si="10"/>
        <v>-486.313535</v>
      </c>
      <c r="G206" s="308">
        <f t="shared" si="11"/>
        <v>1.0362828294365174E-3</v>
      </c>
      <c r="H206" s="305">
        <f t="shared" si="9"/>
        <v>499.06727105911477</v>
      </c>
    </row>
    <row r="207" spans="1:8" x14ac:dyDescent="0.3">
      <c r="A207" s="285">
        <v>626</v>
      </c>
      <c r="B207" s="285" t="s">
        <v>659</v>
      </c>
      <c r="C207" s="285">
        <v>17</v>
      </c>
      <c r="D207" s="321">
        <v>-600.15197999999998</v>
      </c>
      <c r="E207" s="321">
        <v>-624.83519999999999</v>
      </c>
      <c r="F207" s="305">
        <f t="shared" si="10"/>
        <v>-612.49359000000004</v>
      </c>
      <c r="G207" s="308">
        <f t="shared" si="11"/>
        <v>1.3051592126814447E-3</v>
      </c>
      <c r="H207" s="305">
        <f t="shared" si="9"/>
        <v>628.55644045050133</v>
      </c>
    </row>
    <row r="208" spans="1:8" x14ac:dyDescent="0.3">
      <c r="A208" s="285">
        <v>630</v>
      </c>
      <c r="B208" s="285" t="s">
        <v>660</v>
      </c>
      <c r="C208" s="285">
        <v>17</v>
      </c>
      <c r="D208" s="321">
        <v>-221.86927000000003</v>
      </c>
      <c r="E208" s="321">
        <v>-302.01400000000001</v>
      </c>
      <c r="F208" s="305">
        <f t="shared" si="10"/>
        <v>-261.94163500000002</v>
      </c>
      <c r="G208" s="308">
        <f t="shared" si="11"/>
        <v>5.581699852648097E-4</v>
      </c>
      <c r="H208" s="305">
        <f t="shared" si="9"/>
        <v>268.81114249927822</v>
      </c>
    </row>
    <row r="209" spans="1:8" x14ac:dyDescent="0.3">
      <c r="A209" s="285">
        <v>631</v>
      </c>
      <c r="B209" s="285" t="s">
        <v>661</v>
      </c>
      <c r="C209" s="285">
        <v>2</v>
      </c>
      <c r="D209" s="321">
        <v>-164.43671000000001</v>
      </c>
      <c r="E209" s="321">
        <v>-182.54756</v>
      </c>
      <c r="F209" s="305">
        <f t="shared" si="10"/>
        <v>-173.49213500000002</v>
      </c>
      <c r="G209" s="308">
        <f t="shared" si="11"/>
        <v>3.6969343356397074E-4</v>
      </c>
      <c r="H209" s="305">
        <f t="shared" si="9"/>
        <v>178.04202460593564</v>
      </c>
    </row>
    <row r="210" spans="1:8" x14ac:dyDescent="0.3">
      <c r="A210" s="285">
        <v>635</v>
      </c>
      <c r="B210" s="285" t="s">
        <v>662</v>
      </c>
      <c r="C210" s="285">
        <v>6</v>
      </c>
      <c r="D210" s="321">
        <v>-524.52968999999996</v>
      </c>
      <c r="E210" s="321">
        <v>-562.50810000000001</v>
      </c>
      <c r="F210" s="305">
        <f t="shared" si="10"/>
        <v>-543.51889499999993</v>
      </c>
      <c r="G210" s="308">
        <f t="shared" si="11"/>
        <v>1.1581814155405099E-3</v>
      </c>
      <c r="H210" s="305">
        <f t="shared" si="9"/>
        <v>557.77286086992308</v>
      </c>
    </row>
    <row r="211" spans="1:8" x14ac:dyDescent="0.3">
      <c r="A211" s="285">
        <v>636</v>
      </c>
      <c r="B211" s="285" t="s">
        <v>663</v>
      </c>
      <c r="C211" s="285">
        <v>2</v>
      </c>
      <c r="D211" s="321">
        <v>-610.21377000000007</v>
      </c>
      <c r="E211" s="321">
        <v>-693.62818000000004</v>
      </c>
      <c r="F211" s="305">
        <f t="shared" si="10"/>
        <v>-651.920975</v>
      </c>
      <c r="G211" s="308">
        <f t="shared" si="11"/>
        <v>1.3891748099135531E-3</v>
      </c>
      <c r="H211" s="305">
        <f t="shared" si="9"/>
        <v>669.0178218861364</v>
      </c>
    </row>
    <row r="212" spans="1:8" x14ac:dyDescent="0.3">
      <c r="A212" s="285">
        <v>638</v>
      </c>
      <c r="B212" s="285" t="s">
        <v>664</v>
      </c>
      <c r="C212" s="285">
        <v>34</v>
      </c>
      <c r="D212" s="321">
        <v>-4979.5343500000008</v>
      </c>
      <c r="E212" s="321">
        <v>-6278.9821199999997</v>
      </c>
      <c r="F212" s="305">
        <f t="shared" si="10"/>
        <v>-5629.2582350000002</v>
      </c>
      <c r="G212" s="308">
        <f t="shared" si="11"/>
        <v>1.1995355324409419E-2</v>
      </c>
      <c r="H212" s="305">
        <f t="shared" si="9"/>
        <v>5776.8874259864042</v>
      </c>
    </row>
    <row r="213" spans="1:8" x14ac:dyDescent="0.3">
      <c r="A213" s="285">
        <v>678</v>
      </c>
      <c r="B213" s="285" t="s">
        <v>665</v>
      </c>
      <c r="C213" s="285">
        <v>17</v>
      </c>
      <c r="D213" s="321">
        <v>-3148.92202</v>
      </c>
      <c r="E213" s="321">
        <v>-3575.9903999999997</v>
      </c>
      <c r="F213" s="305">
        <f t="shared" si="10"/>
        <v>-3362.4562099999998</v>
      </c>
      <c r="G213" s="308">
        <f t="shared" si="11"/>
        <v>7.1650393920358159E-3</v>
      </c>
      <c r="H213" s="305">
        <f t="shared" si="9"/>
        <v>3450.6377552919098</v>
      </c>
    </row>
    <row r="214" spans="1:8" x14ac:dyDescent="0.3">
      <c r="A214" s="285">
        <v>680</v>
      </c>
      <c r="B214" s="285" t="s">
        <v>666</v>
      </c>
      <c r="C214" s="285">
        <v>2</v>
      </c>
      <c r="D214" s="321">
        <v>-1859.8099299999999</v>
      </c>
      <c r="E214" s="321">
        <v>-2132.43208</v>
      </c>
      <c r="F214" s="305">
        <f t="shared" si="10"/>
        <v>-1996.121005</v>
      </c>
      <c r="G214" s="308">
        <f t="shared" si="11"/>
        <v>4.2535232398149573E-3</v>
      </c>
      <c r="H214" s="305">
        <f t="shared" si="9"/>
        <v>2048.4699498835203</v>
      </c>
    </row>
    <row r="215" spans="1:8" x14ac:dyDescent="0.3">
      <c r="A215" s="285">
        <v>681</v>
      </c>
      <c r="B215" s="285" t="s">
        <v>667</v>
      </c>
      <c r="C215" s="285">
        <v>10</v>
      </c>
      <c r="D215" s="321">
        <v>-304.50306</v>
      </c>
      <c r="E215" s="321">
        <v>-326.24844000000002</v>
      </c>
      <c r="F215" s="305">
        <f t="shared" si="10"/>
        <v>-315.37575000000004</v>
      </c>
      <c r="G215" s="308">
        <f t="shared" si="11"/>
        <v>6.7203244619885763E-4</v>
      </c>
      <c r="H215" s="305">
        <f t="shared" si="9"/>
        <v>323.64658514125381</v>
      </c>
    </row>
    <row r="216" spans="1:8" x14ac:dyDescent="0.3">
      <c r="A216" s="285">
        <v>683</v>
      </c>
      <c r="B216" s="285" t="s">
        <v>668</v>
      </c>
      <c r="C216" s="285">
        <v>19</v>
      </c>
      <c r="D216" s="321">
        <v>-416.791</v>
      </c>
      <c r="E216" s="321">
        <v>-456.01799999999997</v>
      </c>
      <c r="F216" s="305">
        <f t="shared" si="10"/>
        <v>-436.40449999999998</v>
      </c>
      <c r="G216" s="308">
        <f t="shared" si="11"/>
        <v>9.2993194203165369E-4</v>
      </c>
      <c r="H216" s="305">
        <f t="shared" si="9"/>
        <v>447.84935482603299</v>
      </c>
    </row>
    <row r="217" spans="1:8" x14ac:dyDescent="0.3">
      <c r="A217" s="285">
        <v>684</v>
      </c>
      <c r="B217" s="285" t="s">
        <v>669</v>
      </c>
      <c r="C217" s="285">
        <v>4</v>
      </c>
      <c r="D217" s="321">
        <v>-3629</v>
      </c>
      <c r="E217" s="321">
        <v>-3901.68</v>
      </c>
      <c r="F217" s="305">
        <f t="shared" si="10"/>
        <v>-3765.34</v>
      </c>
      <c r="G217" s="308">
        <f t="shared" si="11"/>
        <v>8.0235422380141985E-3</v>
      </c>
      <c r="H217" s="305">
        <f t="shared" si="9"/>
        <v>3864.0873082212838</v>
      </c>
    </row>
    <row r="218" spans="1:8" x14ac:dyDescent="0.3">
      <c r="A218" s="285">
        <v>686</v>
      </c>
      <c r="B218" s="285" t="s">
        <v>670</v>
      </c>
      <c r="C218" s="285">
        <v>11</v>
      </c>
      <c r="D218" s="321">
        <v>-343.87532999999996</v>
      </c>
      <c r="E218" s="321">
        <v>-394.41080999999997</v>
      </c>
      <c r="F218" s="305">
        <f t="shared" si="10"/>
        <v>-369.14306999999997</v>
      </c>
      <c r="G218" s="308">
        <f t="shared" si="11"/>
        <v>7.866049318295908E-4</v>
      </c>
      <c r="H218" s="305">
        <f t="shared" si="9"/>
        <v>378.82397119644992</v>
      </c>
    </row>
    <row r="219" spans="1:8" x14ac:dyDescent="0.3">
      <c r="A219" s="285">
        <v>687</v>
      </c>
      <c r="B219" s="285" t="s">
        <v>671</v>
      </c>
      <c r="C219" s="285">
        <v>11</v>
      </c>
      <c r="D219" s="321">
        <v>-270.07754999999997</v>
      </c>
      <c r="E219" s="321">
        <v>-300.02845000000002</v>
      </c>
      <c r="F219" s="305">
        <f t="shared" si="10"/>
        <v>-285.053</v>
      </c>
      <c r="G219" s="308">
        <f t="shared" si="11"/>
        <v>6.0741786547102283E-4</v>
      </c>
      <c r="H219" s="305">
        <f t="shared" si="9"/>
        <v>292.52861082144017</v>
      </c>
    </row>
    <row r="220" spans="1:8" x14ac:dyDescent="0.3">
      <c r="A220" s="285">
        <v>689</v>
      </c>
      <c r="B220" s="285" t="s">
        <v>672</v>
      </c>
      <c r="C220" s="285">
        <v>9</v>
      </c>
      <c r="D220" s="321">
        <v>-295.22686000000004</v>
      </c>
      <c r="E220" s="321">
        <v>-289.20801</v>
      </c>
      <c r="F220" s="305">
        <f t="shared" si="10"/>
        <v>-292.21743500000002</v>
      </c>
      <c r="G220" s="308">
        <f t="shared" si="11"/>
        <v>6.2268452049660022E-4</v>
      </c>
      <c r="H220" s="305">
        <f t="shared" si="9"/>
        <v>299.88093553954701</v>
      </c>
    </row>
    <row r="221" spans="1:8" x14ac:dyDescent="0.3">
      <c r="A221" s="285">
        <v>691</v>
      </c>
      <c r="B221" s="285" t="s">
        <v>673</v>
      </c>
      <c r="C221" s="285">
        <v>17</v>
      </c>
      <c r="D221" s="321">
        <v>-274.03603999999996</v>
      </c>
      <c r="E221" s="321">
        <v>-336.02690999999999</v>
      </c>
      <c r="F221" s="305">
        <f t="shared" si="10"/>
        <v>-305.031475</v>
      </c>
      <c r="G221" s="308">
        <f t="shared" si="11"/>
        <v>6.4998988765590149E-4</v>
      </c>
      <c r="H221" s="305">
        <f t="shared" si="9"/>
        <v>313.03102804939738</v>
      </c>
    </row>
    <row r="222" spans="1:8" x14ac:dyDescent="0.3">
      <c r="A222" s="285">
        <v>694</v>
      </c>
      <c r="B222" s="285" t="s">
        <v>674</v>
      </c>
      <c r="C222" s="285">
        <v>5</v>
      </c>
      <c r="D222" s="321">
        <v>-2327.9108200000005</v>
      </c>
      <c r="E222" s="321">
        <v>-2527.80609</v>
      </c>
      <c r="F222" s="305">
        <f t="shared" si="10"/>
        <v>-2427.8584550000005</v>
      </c>
      <c r="G222" s="308">
        <f t="shared" si="11"/>
        <v>5.1735101907430395E-3</v>
      </c>
      <c r="H222" s="305">
        <f t="shared" si="9"/>
        <v>2491.5298597532324</v>
      </c>
    </row>
    <row r="223" spans="1:8" x14ac:dyDescent="0.3">
      <c r="A223" s="285">
        <v>697</v>
      </c>
      <c r="B223" s="285" t="s">
        <v>675</v>
      </c>
      <c r="C223" s="285">
        <v>18</v>
      </c>
      <c r="D223" s="321">
        <v>-174.73042000000001</v>
      </c>
      <c r="E223" s="321">
        <v>-167.91945999999999</v>
      </c>
      <c r="F223" s="305">
        <f t="shared" si="10"/>
        <v>-171.32494</v>
      </c>
      <c r="G223" s="308">
        <f t="shared" si="11"/>
        <v>3.6507536969178036E-4</v>
      </c>
      <c r="H223" s="305">
        <f t="shared" si="9"/>
        <v>175.81799418798116</v>
      </c>
    </row>
    <row r="224" spans="1:8" x14ac:dyDescent="0.3">
      <c r="A224" s="285">
        <v>698</v>
      </c>
      <c r="B224" s="285" t="s">
        <v>676</v>
      </c>
      <c r="C224" s="285">
        <v>19</v>
      </c>
      <c r="D224" s="321">
        <v>-5062.0460000000003</v>
      </c>
      <c r="E224" s="321">
        <v>-5536.1270000000004</v>
      </c>
      <c r="F224" s="305">
        <f t="shared" si="10"/>
        <v>-5299.0865000000003</v>
      </c>
      <c r="G224" s="308">
        <f t="shared" si="11"/>
        <v>1.129179419538231E-2</v>
      </c>
      <c r="H224" s="305">
        <f t="shared" si="9"/>
        <v>5438.0568261609169</v>
      </c>
    </row>
    <row r="225" spans="1:8" x14ac:dyDescent="0.3">
      <c r="A225" s="285">
        <v>700</v>
      </c>
      <c r="B225" s="285" t="s">
        <v>677</v>
      </c>
      <c r="C225" s="285">
        <v>9</v>
      </c>
      <c r="D225" s="321">
        <v>-417.48490999999996</v>
      </c>
      <c r="E225" s="321">
        <v>-454.11500000000001</v>
      </c>
      <c r="F225" s="305">
        <f t="shared" si="10"/>
        <v>-435.79995499999995</v>
      </c>
      <c r="G225" s="308">
        <f t="shared" si="11"/>
        <v>9.2864372042556224E-4</v>
      </c>
      <c r="H225" s="305">
        <f t="shared" si="9"/>
        <v>447.22895543002926</v>
      </c>
    </row>
    <row r="226" spans="1:8" x14ac:dyDescent="0.3">
      <c r="A226" s="285">
        <v>702</v>
      </c>
      <c r="B226" s="285" t="s">
        <v>678</v>
      </c>
      <c r="C226" s="285">
        <v>6</v>
      </c>
      <c r="D226" s="321">
        <v>-342.71424000000002</v>
      </c>
      <c r="E226" s="321">
        <v>-342.6884</v>
      </c>
      <c r="F226" s="305">
        <f t="shared" si="10"/>
        <v>-342.70132000000001</v>
      </c>
      <c r="G226" s="308">
        <f t="shared" si="11"/>
        <v>7.3026035259583994E-4</v>
      </c>
      <c r="H226" s="305">
        <f t="shared" si="9"/>
        <v>351.68877740726754</v>
      </c>
    </row>
    <row r="227" spans="1:8" x14ac:dyDescent="0.3">
      <c r="A227" s="285">
        <v>704</v>
      </c>
      <c r="B227" s="285" t="s">
        <v>679</v>
      </c>
      <c r="C227" s="285">
        <v>2</v>
      </c>
      <c r="D227" s="321">
        <v>-473.43637999999999</v>
      </c>
      <c r="E227" s="321">
        <v>-529.55966000000001</v>
      </c>
      <c r="F227" s="305">
        <f t="shared" si="10"/>
        <v>-501.49802</v>
      </c>
      <c r="G227" s="308">
        <f t="shared" si="11"/>
        <v>1.0686393647719699E-3</v>
      </c>
      <c r="H227" s="305">
        <f t="shared" si="9"/>
        <v>514.64997428654613</v>
      </c>
    </row>
    <row r="228" spans="1:8" x14ac:dyDescent="0.3">
      <c r="A228" s="285">
        <v>707</v>
      </c>
      <c r="B228" s="285" t="s">
        <v>680</v>
      </c>
      <c r="C228" s="285">
        <v>12</v>
      </c>
      <c r="D228" s="321">
        <v>-254.89185000000006</v>
      </c>
      <c r="E228" s="321">
        <v>-226.10497000000001</v>
      </c>
      <c r="F228" s="305">
        <f t="shared" si="10"/>
        <v>-240.49841000000004</v>
      </c>
      <c r="G228" s="308">
        <f t="shared" si="11"/>
        <v>5.1247673538385818E-4</v>
      </c>
      <c r="H228" s="305">
        <f t="shared" si="9"/>
        <v>246.80556170980543</v>
      </c>
    </row>
    <row r="229" spans="1:8" x14ac:dyDescent="0.3">
      <c r="A229" s="285">
        <v>710</v>
      </c>
      <c r="B229" s="285" t="s">
        <v>681</v>
      </c>
      <c r="C229" s="285">
        <v>33</v>
      </c>
      <c r="D229" s="321">
        <v>-1926.98731</v>
      </c>
      <c r="E229" s="321">
        <v>-2004.0884799999999</v>
      </c>
      <c r="F229" s="305">
        <f t="shared" si="10"/>
        <v>-1965.5378949999999</v>
      </c>
      <c r="G229" s="308">
        <f t="shared" si="11"/>
        <v>4.1883538593991557E-3</v>
      </c>
      <c r="H229" s="305">
        <f t="shared" si="9"/>
        <v>2017.0847875351174</v>
      </c>
    </row>
    <row r="230" spans="1:8" x14ac:dyDescent="0.3">
      <c r="A230" s="285">
        <v>729</v>
      </c>
      <c r="B230" s="285" t="s">
        <v>682</v>
      </c>
      <c r="C230" s="285">
        <v>13</v>
      </c>
      <c r="D230" s="321">
        <v>-864.52904000000001</v>
      </c>
      <c r="E230" s="321">
        <v>-888.18799999999999</v>
      </c>
      <c r="F230" s="305">
        <f t="shared" si="10"/>
        <v>-876.35852</v>
      </c>
      <c r="G230" s="308">
        <f t="shared" si="11"/>
        <v>1.8674275366536914E-3</v>
      </c>
      <c r="H230" s="305">
        <f t="shared" si="9"/>
        <v>899.34131700818193</v>
      </c>
    </row>
    <row r="231" spans="1:8" x14ac:dyDescent="0.3">
      <c r="A231" s="285">
        <v>732</v>
      </c>
      <c r="B231" s="285" t="s">
        <v>683</v>
      </c>
      <c r="C231" s="285">
        <v>19</v>
      </c>
      <c r="D231" s="321">
        <v>-375.85399999999998</v>
      </c>
      <c r="E231" s="321">
        <v>-406.92</v>
      </c>
      <c r="F231" s="305">
        <f t="shared" si="10"/>
        <v>-391.387</v>
      </c>
      <c r="G231" s="308">
        <f t="shared" si="11"/>
        <v>8.3400439957870016E-4</v>
      </c>
      <c r="H231" s="305">
        <f t="shared" si="9"/>
        <v>401.65125574391783</v>
      </c>
    </row>
    <row r="232" spans="1:8" x14ac:dyDescent="0.3">
      <c r="A232" s="285">
        <v>734</v>
      </c>
      <c r="B232" s="285" t="s">
        <v>684</v>
      </c>
      <c r="C232" s="285">
        <v>2</v>
      </c>
      <c r="D232" s="321">
        <v>-3910.5342700000001</v>
      </c>
      <c r="E232" s="321">
        <v>-4337.2521200000001</v>
      </c>
      <c r="F232" s="305">
        <f t="shared" si="10"/>
        <v>-4123.8931950000006</v>
      </c>
      <c r="G232" s="308">
        <f t="shared" si="11"/>
        <v>8.7875812636154568E-3</v>
      </c>
      <c r="H232" s="305">
        <f t="shared" si="9"/>
        <v>4232.0436813832539</v>
      </c>
    </row>
    <row r="233" spans="1:8" x14ac:dyDescent="0.3">
      <c r="A233" s="285">
        <v>738</v>
      </c>
      <c r="B233" s="285" t="s">
        <v>685</v>
      </c>
      <c r="C233" s="285">
        <v>2</v>
      </c>
      <c r="D233" s="321">
        <v>-217.31149000000002</v>
      </c>
      <c r="E233" s="321">
        <v>-254.43682999999999</v>
      </c>
      <c r="F233" s="305">
        <f t="shared" si="10"/>
        <v>-235.87416000000002</v>
      </c>
      <c r="G233" s="308">
        <f t="shared" si="11"/>
        <v>5.0262294656421979E-4</v>
      </c>
      <c r="H233" s="305">
        <f t="shared" si="9"/>
        <v>242.06003919788293</v>
      </c>
    </row>
    <row r="234" spans="1:8" x14ac:dyDescent="0.3">
      <c r="A234" s="285">
        <v>739</v>
      </c>
      <c r="B234" s="285" t="s">
        <v>686</v>
      </c>
      <c r="C234" s="285">
        <v>9</v>
      </c>
      <c r="D234" s="321">
        <v>-292.91715999999997</v>
      </c>
      <c r="E234" s="321">
        <v>-369.70004</v>
      </c>
      <c r="F234" s="305">
        <f t="shared" si="10"/>
        <v>-331.30859999999996</v>
      </c>
      <c r="G234" s="308">
        <f t="shared" si="11"/>
        <v>7.0598366838515254E-4</v>
      </c>
      <c r="H234" s="305">
        <f t="shared" si="9"/>
        <v>339.9972794925722</v>
      </c>
    </row>
    <row r="235" spans="1:8" x14ac:dyDescent="0.3">
      <c r="A235" s="285">
        <v>740</v>
      </c>
      <c r="B235" s="285" t="s">
        <v>687</v>
      </c>
      <c r="C235" s="285">
        <v>10</v>
      </c>
      <c r="D235" s="321">
        <v>-3129.6113399999999</v>
      </c>
      <c r="E235" s="321">
        <v>-3395.67659</v>
      </c>
      <c r="F235" s="305">
        <f t="shared" si="10"/>
        <v>-3262.6439650000002</v>
      </c>
      <c r="G235" s="308">
        <f t="shared" si="11"/>
        <v>6.9523500296864611E-3</v>
      </c>
      <c r="H235" s="305">
        <f t="shared" si="9"/>
        <v>3348.2079005883311</v>
      </c>
    </row>
    <row r="236" spans="1:8" x14ac:dyDescent="0.3">
      <c r="A236" s="285">
        <v>742</v>
      </c>
      <c r="B236" s="285" t="s">
        <v>688</v>
      </c>
      <c r="C236" s="285">
        <v>19</v>
      </c>
      <c r="D236" s="321">
        <v>-201.74285999999998</v>
      </c>
      <c r="E236" s="321">
        <v>-224.08939999999998</v>
      </c>
      <c r="F236" s="305">
        <f t="shared" si="10"/>
        <v>-212.91612999999998</v>
      </c>
      <c r="G236" s="308">
        <f t="shared" si="11"/>
        <v>4.537018070637769E-4</v>
      </c>
      <c r="H236" s="305">
        <f t="shared" si="9"/>
        <v>218.4999271376802</v>
      </c>
    </row>
    <row r="237" spans="1:8" x14ac:dyDescent="0.3">
      <c r="A237" s="285">
        <v>743</v>
      </c>
      <c r="B237" s="285" t="s">
        <v>689</v>
      </c>
      <c r="C237" s="285">
        <v>14</v>
      </c>
      <c r="D237" s="321">
        <v>-6204.4944199999973</v>
      </c>
      <c r="E237" s="321">
        <v>-6561.6598700000004</v>
      </c>
      <c r="F237" s="305">
        <f t="shared" si="10"/>
        <v>-6383.0771449999993</v>
      </c>
      <c r="G237" s="308">
        <f t="shared" si="11"/>
        <v>1.3601663881989561E-2</v>
      </c>
      <c r="H237" s="305">
        <f t="shared" si="9"/>
        <v>6550.4754904980282</v>
      </c>
    </row>
    <row r="238" spans="1:8" x14ac:dyDescent="0.3">
      <c r="A238" s="285">
        <v>746</v>
      </c>
      <c r="B238" s="285" t="s">
        <v>690</v>
      </c>
      <c r="C238" s="285">
        <v>17</v>
      </c>
      <c r="D238" s="321">
        <v>-574.25297999999998</v>
      </c>
      <c r="E238" s="321">
        <v>-788.50774000000001</v>
      </c>
      <c r="F238" s="305">
        <f t="shared" si="10"/>
        <v>-681.38036</v>
      </c>
      <c r="G238" s="308">
        <f t="shared" si="11"/>
        <v>1.4519496509248354E-3</v>
      </c>
      <c r="H238" s="305">
        <f t="shared" si="9"/>
        <v>699.24978916837506</v>
      </c>
    </row>
    <row r="239" spans="1:8" x14ac:dyDescent="0.3">
      <c r="A239" s="285">
        <v>747</v>
      </c>
      <c r="B239" s="285" t="s">
        <v>691</v>
      </c>
      <c r="C239" s="285">
        <v>4</v>
      </c>
      <c r="D239" s="321">
        <v>-145.01581999999999</v>
      </c>
      <c r="E239" s="321">
        <v>-144.54512</v>
      </c>
      <c r="F239" s="305">
        <f t="shared" si="10"/>
        <v>-144.78046999999998</v>
      </c>
      <c r="G239" s="308">
        <f t="shared" si="11"/>
        <v>3.0851190497658838E-4</v>
      </c>
      <c r="H239" s="305">
        <f t="shared" si="9"/>
        <v>148.57738653224203</v>
      </c>
    </row>
    <row r="240" spans="1:8" x14ac:dyDescent="0.3">
      <c r="A240" s="285">
        <v>748</v>
      </c>
      <c r="B240" s="285" t="s">
        <v>692</v>
      </c>
      <c r="C240" s="285">
        <v>17</v>
      </c>
      <c r="D240" s="321">
        <v>-549.82603000000006</v>
      </c>
      <c r="E240" s="321">
        <v>-658.10083999999995</v>
      </c>
      <c r="F240" s="305">
        <f t="shared" si="10"/>
        <v>-603.963435</v>
      </c>
      <c r="G240" s="308">
        <f t="shared" si="11"/>
        <v>1.2869823524405879E-3</v>
      </c>
      <c r="H240" s="305">
        <f t="shared" si="9"/>
        <v>619.80257926594425</v>
      </c>
    </row>
    <row r="241" spans="1:8" x14ac:dyDescent="0.3">
      <c r="A241" s="285">
        <v>749</v>
      </c>
      <c r="B241" s="285" t="s">
        <v>693</v>
      </c>
      <c r="C241" s="285">
        <v>11</v>
      </c>
      <c r="D241" s="321">
        <v>-1688.1781800000001</v>
      </c>
      <c r="E241" s="321">
        <v>-1990.3781999999999</v>
      </c>
      <c r="F241" s="305">
        <f t="shared" si="10"/>
        <v>-1839.27819</v>
      </c>
      <c r="G241" s="308">
        <f t="shared" si="11"/>
        <v>3.9193077504085429E-3</v>
      </c>
      <c r="H241" s="305">
        <f t="shared" si="9"/>
        <v>1887.513879295685</v>
      </c>
    </row>
    <row r="242" spans="1:8" x14ac:dyDescent="0.3">
      <c r="A242" s="285">
        <v>751</v>
      </c>
      <c r="B242" s="285" t="s">
        <v>694</v>
      </c>
      <c r="C242" s="285">
        <v>19</v>
      </c>
      <c r="D242" s="321">
        <v>-232.56291999999999</v>
      </c>
      <c r="E242" s="321">
        <v>-281.84636999999998</v>
      </c>
      <c r="F242" s="305">
        <f t="shared" si="10"/>
        <v>-257.20464499999997</v>
      </c>
      <c r="G242" s="308">
        <f t="shared" si="11"/>
        <v>5.4807595940099623E-4</v>
      </c>
      <c r="H242" s="305">
        <f t="shared" si="9"/>
        <v>263.94992334292806</v>
      </c>
    </row>
    <row r="243" spans="1:8" x14ac:dyDescent="0.3">
      <c r="A243" s="285">
        <v>753</v>
      </c>
      <c r="B243" s="285" t="s">
        <v>695</v>
      </c>
      <c r="C243" s="285">
        <v>34</v>
      </c>
      <c r="D243" s="321">
        <v>-2442.2196600000002</v>
      </c>
      <c r="E243" s="321">
        <v>-2391.9112799999998</v>
      </c>
      <c r="F243" s="305">
        <f t="shared" si="10"/>
        <v>-2417.06547</v>
      </c>
      <c r="G243" s="308">
        <f t="shared" si="11"/>
        <v>5.150511478535973E-3</v>
      </c>
      <c r="H243" s="305">
        <f t="shared" si="9"/>
        <v>2480.4538250906726</v>
      </c>
    </row>
    <row r="244" spans="1:8" x14ac:dyDescent="0.3">
      <c r="A244" s="285">
        <v>755</v>
      </c>
      <c r="B244" s="285" t="s">
        <v>696</v>
      </c>
      <c r="C244" s="285">
        <v>33</v>
      </c>
      <c r="D244" s="321">
        <v>-421.43943999999999</v>
      </c>
      <c r="E244" s="321">
        <v>-463.08427</v>
      </c>
      <c r="F244" s="305">
        <f t="shared" si="10"/>
        <v>-442.26185499999997</v>
      </c>
      <c r="G244" s="308">
        <f t="shared" si="11"/>
        <v>9.4241334749451853E-4</v>
      </c>
      <c r="H244" s="305">
        <f t="shared" si="9"/>
        <v>453.86032093141694</v>
      </c>
    </row>
    <row r="245" spans="1:8" x14ac:dyDescent="0.3">
      <c r="A245" s="285">
        <v>758</v>
      </c>
      <c r="B245" s="285" t="s">
        <v>697</v>
      </c>
      <c r="C245" s="285">
        <v>19</v>
      </c>
      <c r="D245" s="321">
        <v>-818.70799999999997</v>
      </c>
      <c r="E245" s="321">
        <v>-902.85699999999997</v>
      </c>
      <c r="F245" s="305">
        <f t="shared" si="10"/>
        <v>-860.78250000000003</v>
      </c>
      <c r="G245" s="308">
        <f t="shared" si="11"/>
        <v>1.8342366815462766E-3</v>
      </c>
      <c r="H245" s="305">
        <f t="shared" si="9"/>
        <v>883.35681064365701</v>
      </c>
    </row>
    <row r="246" spans="1:8" x14ac:dyDescent="0.3">
      <c r="A246" s="285">
        <v>759</v>
      </c>
      <c r="B246" s="285" t="s">
        <v>698</v>
      </c>
      <c r="C246" s="285">
        <v>14</v>
      </c>
      <c r="D246" s="321">
        <v>-179.77764999999999</v>
      </c>
      <c r="E246" s="321">
        <v>-190.61554000000001</v>
      </c>
      <c r="F246" s="305">
        <f t="shared" si="10"/>
        <v>-185.196595</v>
      </c>
      <c r="G246" s="308">
        <f t="shared" si="11"/>
        <v>3.9463440282123502E-4</v>
      </c>
      <c r="H246" s="305">
        <f t="shared" si="9"/>
        <v>190.05343800700527</v>
      </c>
    </row>
    <row r="247" spans="1:8" x14ac:dyDescent="0.3">
      <c r="A247" s="285">
        <v>761</v>
      </c>
      <c r="B247" s="285" t="s">
        <v>699</v>
      </c>
      <c r="C247" s="285">
        <v>2</v>
      </c>
      <c r="D247" s="321">
        <v>-633.55011999999999</v>
      </c>
      <c r="E247" s="321">
        <v>-703.89526000000001</v>
      </c>
      <c r="F247" s="305">
        <f t="shared" si="10"/>
        <v>-668.72269000000006</v>
      </c>
      <c r="G247" s="308">
        <f t="shared" si="11"/>
        <v>1.4249774917360651E-3</v>
      </c>
      <c r="H247" s="305">
        <f t="shared" si="9"/>
        <v>686.2601675143801</v>
      </c>
    </row>
    <row r="248" spans="1:8" x14ac:dyDescent="0.3">
      <c r="A248" s="285">
        <v>762</v>
      </c>
      <c r="B248" s="285" t="s">
        <v>700</v>
      </c>
      <c r="C248" s="285">
        <v>11</v>
      </c>
      <c r="D248" s="321">
        <v>-408.86547999999999</v>
      </c>
      <c r="E248" s="321">
        <v>-462.28</v>
      </c>
      <c r="F248" s="305">
        <f t="shared" si="10"/>
        <v>-435.57273999999995</v>
      </c>
      <c r="G248" s="308">
        <f t="shared" si="11"/>
        <v>9.2815954923528184E-4</v>
      </c>
      <c r="H248" s="305">
        <f t="shared" si="9"/>
        <v>446.99578164021545</v>
      </c>
    </row>
    <row r="249" spans="1:8" x14ac:dyDescent="0.3">
      <c r="A249" s="285">
        <v>765</v>
      </c>
      <c r="B249" s="285" t="s">
        <v>701</v>
      </c>
      <c r="C249" s="285">
        <v>18</v>
      </c>
      <c r="D249" s="321">
        <v>-1409.2574500000001</v>
      </c>
      <c r="E249" s="321">
        <v>-1461.25602</v>
      </c>
      <c r="F249" s="305">
        <f t="shared" si="10"/>
        <v>-1435.2567349999999</v>
      </c>
      <c r="G249" s="308">
        <f t="shared" si="11"/>
        <v>3.0583806603565284E-3</v>
      </c>
      <c r="H249" s="305">
        <f t="shared" si="9"/>
        <v>1472.8968257189572</v>
      </c>
    </row>
    <row r="250" spans="1:8" x14ac:dyDescent="0.3">
      <c r="A250" s="285">
        <v>768</v>
      </c>
      <c r="B250" s="285" t="s">
        <v>702</v>
      </c>
      <c r="C250" s="285">
        <v>10</v>
      </c>
      <c r="D250" s="321">
        <v>-354.53138999999999</v>
      </c>
      <c r="E250" s="321">
        <v>-387.74556000000001</v>
      </c>
      <c r="F250" s="305">
        <f t="shared" si="10"/>
        <v>-371.13847499999997</v>
      </c>
      <c r="G250" s="308">
        <f t="shared" si="11"/>
        <v>7.9085692933830048E-4</v>
      </c>
      <c r="H250" s="305">
        <f t="shared" si="9"/>
        <v>380.87170636386145</v>
      </c>
    </row>
    <row r="251" spans="1:8" x14ac:dyDescent="0.3">
      <c r="A251" s="285">
        <v>777</v>
      </c>
      <c r="B251" s="285" t="s">
        <v>703</v>
      </c>
      <c r="C251" s="285">
        <v>18</v>
      </c>
      <c r="D251" s="321">
        <v>-1049.5637300000001</v>
      </c>
      <c r="E251" s="321">
        <v>-1073.07059</v>
      </c>
      <c r="F251" s="305">
        <f t="shared" si="10"/>
        <v>-1061.3171600000001</v>
      </c>
      <c r="G251" s="308">
        <f t="shared" si="11"/>
        <v>2.2615548824778836E-3</v>
      </c>
      <c r="H251" s="305">
        <f t="shared" si="9"/>
        <v>1089.1505595652604</v>
      </c>
    </row>
    <row r="252" spans="1:8" x14ac:dyDescent="0.3">
      <c r="A252" s="285">
        <v>778</v>
      </c>
      <c r="B252" s="285" t="s">
        <v>704</v>
      </c>
      <c r="C252" s="285">
        <v>11</v>
      </c>
      <c r="D252" s="321">
        <v>-630.95008999999993</v>
      </c>
      <c r="E252" s="321">
        <v>-713.78968999999995</v>
      </c>
      <c r="F252" s="305">
        <f t="shared" si="10"/>
        <v>-672.36988999999994</v>
      </c>
      <c r="G252" s="308">
        <f t="shared" si="11"/>
        <v>1.4327492900996881E-3</v>
      </c>
      <c r="H252" s="305">
        <f t="shared" si="9"/>
        <v>690.00301656135707</v>
      </c>
    </row>
    <row r="253" spans="1:8" x14ac:dyDescent="0.3">
      <c r="A253" s="285">
        <v>781</v>
      </c>
      <c r="B253" s="285" t="s">
        <v>705</v>
      </c>
      <c r="C253" s="285">
        <v>7</v>
      </c>
      <c r="D253" s="321">
        <v>-339.05153000000001</v>
      </c>
      <c r="E253" s="321">
        <v>-438.21638000000002</v>
      </c>
      <c r="F253" s="305">
        <f t="shared" si="10"/>
        <v>-388.63395500000001</v>
      </c>
      <c r="G253" s="308">
        <f t="shared" si="11"/>
        <v>8.2813795117280496E-4</v>
      </c>
      <c r="H253" s="305">
        <f t="shared" si="9"/>
        <v>398.826011212624</v>
      </c>
    </row>
    <row r="254" spans="1:8" x14ac:dyDescent="0.3">
      <c r="A254" s="285">
        <v>783</v>
      </c>
      <c r="B254" s="285" t="s">
        <v>706</v>
      </c>
      <c r="C254" s="285">
        <v>4</v>
      </c>
      <c r="D254" s="321">
        <v>-728.86745000000008</v>
      </c>
      <c r="E254" s="321">
        <v>-778.3039</v>
      </c>
      <c r="F254" s="305">
        <f t="shared" si="10"/>
        <v>-753.58567500000004</v>
      </c>
      <c r="G254" s="308">
        <f t="shared" si="11"/>
        <v>1.6058115584050685E-3</v>
      </c>
      <c r="H254" s="305">
        <f t="shared" si="9"/>
        <v>773.34871284528606</v>
      </c>
    </row>
    <row r="255" spans="1:8" x14ac:dyDescent="0.3">
      <c r="A255" s="285">
        <v>785</v>
      </c>
      <c r="B255" s="285" t="s">
        <v>707</v>
      </c>
      <c r="C255" s="285">
        <v>17</v>
      </c>
      <c r="D255" s="321">
        <v>-250.89207000000002</v>
      </c>
      <c r="E255" s="321">
        <v>-214.16138000000001</v>
      </c>
      <c r="F255" s="305">
        <f t="shared" si="10"/>
        <v>-232.526725</v>
      </c>
      <c r="G255" s="308">
        <f t="shared" si="11"/>
        <v>4.9548991578572243E-4</v>
      </c>
      <c r="H255" s="305">
        <f t="shared" si="9"/>
        <v>238.62481658887663</v>
      </c>
    </row>
    <row r="256" spans="1:8" x14ac:dyDescent="0.3">
      <c r="A256" s="285">
        <v>790</v>
      </c>
      <c r="B256" s="285" t="s">
        <v>708</v>
      </c>
      <c r="C256" s="285">
        <v>6</v>
      </c>
      <c r="D256" s="321">
        <v>-1911.72324</v>
      </c>
      <c r="E256" s="321">
        <v>-1974.08509</v>
      </c>
      <c r="F256" s="305">
        <f t="shared" si="10"/>
        <v>-1942.9041649999999</v>
      </c>
      <c r="G256" s="308">
        <f t="shared" si="11"/>
        <v>4.1401237689800141E-3</v>
      </c>
      <c r="H256" s="305">
        <f t="shared" si="9"/>
        <v>1993.8574803515141</v>
      </c>
    </row>
    <row r="257" spans="1:8" x14ac:dyDescent="0.3">
      <c r="A257" s="285">
        <v>791</v>
      </c>
      <c r="B257" s="285" t="s">
        <v>709</v>
      </c>
      <c r="C257" s="285">
        <v>17</v>
      </c>
      <c r="D257" s="321">
        <v>-802.39288999999997</v>
      </c>
      <c r="E257" s="321">
        <v>-816.07031000000006</v>
      </c>
      <c r="F257" s="305">
        <f t="shared" si="10"/>
        <v>-809.23160000000007</v>
      </c>
      <c r="G257" s="308">
        <f t="shared" si="11"/>
        <v>1.7243871530687298E-3</v>
      </c>
      <c r="H257" s="305">
        <f t="shared" si="9"/>
        <v>830.45397094860039</v>
      </c>
    </row>
    <row r="258" spans="1:8" x14ac:dyDescent="0.3">
      <c r="A258" s="285">
        <v>831</v>
      </c>
      <c r="B258" s="285" t="s">
        <v>710</v>
      </c>
      <c r="C258" s="285">
        <v>9</v>
      </c>
      <c r="D258" s="321">
        <v>-412.29446000000002</v>
      </c>
      <c r="E258" s="321">
        <v>-438.26751999999999</v>
      </c>
      <c r="F258" s="305">
        <f t="shared" si="10"/>
        <v>-425.28098999999997</v>
      </c>
      <c r="G258" s="308">
        <f t="shared" si="11"/>
        <v>9.062289159251206E-4</v>
      </c>
      <c r="H258" s="305">
        <f t="shared" si="9"/>
        <v>436.4341270341543</v>
      </c>
    </row>
    <row r="259" spans="1:8" x14ac:dyDescent="0.3">
      <c r="A259" s="285">
        <v>832</v>
      </c>
      <c r="B259" s="285" t="s">
        <v>711</v>
      </c>
      <c r="C259" s="285">
        <v>17</v>
      </c>
      <c r="D259" s="321">
        <v>-320.90811000000002</v>
      </c>
      <c r="E259" s="321">
        <v>-317.18862999999999</v>
      </c>
      <c r="F259" s="305">
        <f t="shared" si="10"/>
        <v>-319.04836999999998</v>
      </c>
      <c r="G259" s="308">
        <f t="shared" si="11"/>
        <v>6.7985841190027505E-4</v>
      </c>
      <c r="H259" s="305">
        <f t="shared" si="9"/>
        <v>327.4155208362825</v>
      </c>
    </row>
    <row r="260" spans="1:8" x14ac:dyDescent="0.3">
      <c r="A260" s="285">
        <v>833</v>
      </c>
      <c r="B260" s="285" t="s">
        <v>712</v>
      </c>
      <c r="C260" s="285">
        <v>2</v>
      </c>
      <c r="D260" s="321">
        <v>-133.68744000000001</v>
      </c>
      <c r="E260" s="321">
        <v>-149.16210000000001</v>
      </c>
      <c r="F260" s="305">
        <f t="shared" si="10"/>
        <v>-141.42477000000002</v>
      </c>
      <c r="G260" s="308">
        <f t="shared" si="11"/>
        <v>3.0136126235517734E-4</v>
      </c>
      <c r="H260" s="305">
        <f t="shared" si="9"/>
        <v>145.13368217083033</v>
      </c>
    </row>
    <row r="261" spans="1:8" x14ac:dyDescent="0.3">
      <c r="A261" s="285">
        <v>834</v>
      </c>
      <c r="B261" s="285" t="s">
        <v>713</v>
      </c>
      <c r="C261" s="285">
        <v>5</v>
      </c>
      <c r="D261" s="321">
        <v>-403.84915000000001</v>
      </c>
      <c r="E261" s="321">
        <v>-442.95571000000001</v>
      </c>
      <c r="F261" s="305">
        <f t="shared" si="10"/>
        <v>-423.40242999999998</v>
      </c>
      <c r="G261" s="308">
        <f t="shared" si="11"/>
        <v>9.022259027824446E-4</v>
      </c>
      <c r="H261" s="305">
        <f t="shared" si="9"/>
        <v>434.5063011661764</v>
      </c>
    </row>
    <row r="262" spans="1:8" x14ac:dyDescent="0.3">
      <c r="A262" s="285">
        <v>837</v>
      </c>
      <c r="B262" s="285" t="s">
        <v>714</v>
      </c>
      <c r="C262" s="285">
        <v>6</v>
      </c>
      <c r="D262" s="321">
        <v>-17853.891139999992</v>
      </c>
      <c r="E262" s="321">
        <v>-19367.060570000001</v>
      </c>
      <c r="F262" s="305">
        <f t="shared" si="10"/>
        <v>-18610.475854999997</v>
      </c>
      <c r="G262" s="308">
        <f t="shared" si="11"/>
        <v>3.9656960352089286E-2</v>
      </c>
      <c r="H262" s="305">
        <f t="shared" si="9"/>
        <v>19098.54184516249</v>
      </c>
    </row>
    <row r="263" spans="1:8" x14ac:dyDescent="0.3">
      <c r="A263" s="285">
        <v>844</v>
      </c>
      <c r="B263" s="285" t="s">
        <v>715</v>
      </c>
      <c r="C263" s="285">
        <v>11</v>
      </c>
      <c r="D263" s="321">
        <v>-169.45007000000001</v>
      </c>
      <c r="E263" s="321">
        <v>-185.70376000000002</v>
      </c>
      <c r="F263" s="305">
        <f t="shared" si="10"/>
        <v>-177.57691500000001</v>
      </c>
      <c r="G263" s="308">
        <f t="shared" si="11"/>
        <v>3.7839766873609215E-4</v>
      </c>
      <c r="H263" s="305">
        <f t="shared" si="9"/>
        <v>182.2339293356217</v>
      </c>
    </row>
    <row r="264" spans="1:8" x14ac:dyDescent="0.3">
      <c r="A264" s="285">
        <v>845</v>
      </c>
      <c r="B264" s="285" t="s">
        <v>716</v>
      </c>
      <c r="C264" s="285">
        <v>19</v>
      </c>
      <c r="D264" s="321">
        <v>-308.01602000000003</v>
      </c>
      <c r="E264" s="321">
        <v>-335.07673</v>
      </c>
      <c r="F264" s="305">
        <f t="shared" si="10"/>
        <v>-321.54637500000001</v>
      </c>
      <c r="G264" s="308">
        <f t="shared" si="11"/>
        <v>6.8518139697686076E-4</v>
      </c>
      <c r="H264" s="305">
        <f t="shared" si="9"/>
        <v>329.97903685777686</v>
      </c>
    </row>
    <row r="265" spans="1:8" x14ac:dyDescent="0.3">
      <c r="A265" s="285">
        <v>846</v>
      </c>
      <c r="B265" s="285" t="s">
        <v>717</v>
      </c>
      <c r="C265" s="285">
        <v>14</v>
      </c>
      <c r="D265" s="321">
        <v>-514.52225999999996</v>
      </c>
      <c r="E265" s="321">
        <v>-494.56414000000001</v>
      </c>
      <c r="F265" s="305">
        <f t="shared" si="10"/>
        <v>-504.54319999999996</v>
      </c>
      <c r="G265" s="308">
        <f t="shared" si="11"/>
        <v>1.0751283220380749E-3</v>
      </c>
      <c r="H265" s="305">
        <f t="shared" ref="H265:H301" si="12">(G265*E$8)*(-1)</f>
        <v>517.77501515649385</v>
      </c>
    </row>
    <row r="266" spans="1:8" x14ac:dyDescent="0.3">
      <c r="A266" s="285">
        <v>848</v>
      </c>
      <c r="B266" s="285" t="s">
        <v>718</v>
      </c>
      <c r="C266" s="285">
        <v>12</v>
      </c>
      <c r="D266" s="321">
        <v>-544.08311000000003</v>
      </c>
      <c r="E266" s="321">
        <v>-457.43553000000003</v>
      </c>
      <c r="F266" s="305">
        <f t="shared" ref="F266:F301" si="13">(D266+E266)/2</f>
        <v>-500.75932</v>
      </c>
      <c r="G266" s="308">
        <f t="shared" ref="G266:G301" si="14">F266/F$8</f>
        <v>1.0670652730163195E-3</v>
      </c>
      <c r="H266" s="305">
        <f t="shared" si="12"/>
        <v>513.89190163053547</v>
      </c>
    </row>
    <row r="267" spans="1:8" x14ac:dyDescent="0.3">
      <c r="A267" s="285">
        <v>849</v>
      </c>
      <c r="B267" s="285" t="s">
        <v>719</v>
      </c>
      <c r="C267" s="285">
        <v>16</v>
      </c>
      <c r="D267" s="321">
        <v>-299.27338999999995</v>
      </c>
      <c r="E267" s="321">
        <v>-278.93934000000002</v>
      </c>
      <c r="F267" s="305">
        <f t="shared" si="13"/>
        <v>-289.10636499999998</v>
      </c>
      <c r="G267" s="308">
        <f t="shared" si="14"/>
        <v>6.1605515859291583E-4</v>
      </c>
      <c r="H267" s="305">
        <f t="shared" si="12"/>
        <v>296.68827668218273</v>
      </c>
    </row>
    <row r="268" spans="1:8" x14ac:dyDescent="0.3">
      <c r="A268" s="285">
        <v>850</v>
      </c>
      <c r="B268" s="285" t="s">
        <v>720</v>
      </c>
      <c r="C268" s="285">
        <v>13</v>
      </c>
      <c r="D268" s="321">
        <v>-217.74378999999999</v>
      </c>
      <c r="E268" s="321">
        <v>-228.32185999999999</v>
      </c>
      <c r="F268" s="305">
        <f t="shared" si="13"/>
        <v>-223.032825</v>
      </c>
      <c r="G268" s="308">
        <f t="shared" si="14"/>
        <v>4.7525941663996587E-4</v>
      </c>
      <c r="H268" s="305">
        <f t="shared" si="12"/>
        <v>228.88193586747508</v>
      </c>
    </row>
    <row r="269" spans="1:8" x14ac:dyDescent="0.3">
      <c r="A269" s="285">
        <v>851</v>
      </c>
      <c r="B269" s="285" t="s">
        <v>721</v>
      </c>
      <c r="C269" s="285">
        <v>19</v>
      </c>
      <c r="D269" s="321">
        <v>-2235.5569999999998</v>
      </c>
      <c r="E269" s="321">
        <v>-2516.5512200000003</v>
      </c>
      <c r="F269" s="305">
        <f t="shared" si="13"/>
        <v>-2376.05411</v>
      </c>
      <c r="G269" s="308">
        <f t="shared" si="14"/>
        <v>5.0631205977128852E-3</v>
      </c>
      <c r="H269" s="305">
        <f t="shared" si="12"/>
        <v>2438.3669283777876</v>
      </c>
    </row>
    <row r="270" spans="1:8" x14ac:dyDescent="0.3">
      <c r="A270" s="285">
        <v>853</v>
      </c>
      <c r="B270" s="285" t="s">
        <v>722</v>
      </c>
      <c r="C270" s="285">
        <v>2</v>
      </c>
      <c r="D270" s="321">
        <v>-13783.533289999999</v>
      </c>
      <c r="E270" s="321">
        <v>-15494.90998</v>
      </c>
      <c r="F270" s="305">
        <f t="shared" si="13"/>
        <v>-14639.221635</v>
      </c>
      <c r="G270" s="308">
        <f t="shared" si="14"/>
        <v>3.1194636638410812E-2</v>
      </c>
      <c r="H270" s="305">
        <f t="shared" si="12"/>
        <v>15023.140147248834</v>
      </c>
    </row>
    <row r="271" spans="1:8" x14ac:dyDescent="0.3">
      <c r="A271" s="285">
        <v>854</v>
      </c>
      <c r="B271" s="285" t="s">
        <v>723</v>
      </c>
      <c r="C271" s="285">
        <v>19</v>
      </c>
      <c r="D271" s="321">
        <v>-379.74743999999998</v>
      </c>
      <c r="E271" s="321">
        <v>-403.61703</v>
      </c>
      <c r="F271" s="305">
        <f t="shared" si="13"/>
        <v>-391.68223499999999</v>
      </c>
      <c r="G271" s="308">
        <f t="shared" si="14"/>
        <v>8.3463351421181168E-4</v>
      </c>
      <c r="H271" s="305">
        <f t="shared" si="12"/>
        <v>401.95423338111465</v>
      </c>
    </row>
    <row r="272" spans="1:8" x14ac:dyDescent="0.3">
      <c r="A272" s="285">
        <v>857</v>
      </c>
      <c r="B272" s="285" t="s">
        <v>724</v>
      </c>
      <c r="C272" s="285">
        <v>11</v>
      </c>
      <c r="D272" s="321">
        <v>-289.33370999999994</v>
      </c>
      <c r="E272" s="321">
        <v>-346.62162000000001</v>
      </c>
      <c r="F272" s="305">
        <f t="shared" si="13"/>
        <v>-317.977665</v>
      </c>
      <c r="G272" s="308">
        <f t="shared" si="14"/>
        <v>6.7757685252132051E-4</v>
      </c>
      <c r="H272" s="305">
        <f t="shared" si="12"/>
        <v>326.31673623745507</v>
      </c>
    </row>
    <row r="273" spans="1:8" x14ac:dyDescent="0.3">
      <c r="A273" s="285">
        <v>858</v>
      </c>
      <c r="B273" s="285" t="s">
        <v>725</v>
      </c>
      <c r="C273" s="285">
        <v>35</v>
      </c>
      <c r="D273" s="321">
        <v>-3099.3330000000001</v>
      </c>
      <c r="E273" s="321">
        <v>-2322.3545399999998</v>
      </c>
      <c r="F273" s="305">
        <f t="shared" si="13"/>
        <v>-2710.8437699999999</v>
      </c>
      <c r="G273" s="308">
        <f t="shared" si="14"/>
        <v>5.776522037652017E-3</v>
      </c>
      <c r="H273" s="305">
        <f t="shared" si="12"/>
        <v>2781.9365598399445</v>
      </c>
    </row>
    <row r="274" spans="1:8" x14ac:dyDescent="0.3">
      <c r="A274" s="285">
        <v>859</v>
      </c>
      <c r="B274" s="285" t="s">
        <v>726</v>
      </c>
      <c r="C274" s="285">
        <v>17</v>
      </c>
      <c r="D274" s="321">
        <v>-468.82400000000001</v>
      </c>
      <c r="E274" s="321">
        <v>-465.24071999999995</v>
      </c>
      <c r="F274" s="305">
        <f t="shared" si="13"/>
        <v>-467.03235999999998</v>
      </c>
      <c r="G274" s="308">
        <f t="shared" si="14"/>
        <v>9.951966799756338E-4</v>
      </c>
      <c r="H274" s="305">
        <f t="shared" si="12"/>
        <v>479.28044075824062</v>
      </c>
    </row>
    <row r="275" spans="1:8" x14ac:dyDescent="0.3">
      <c r="A275" s="285">
        <v>886</v>
      </c>
      <c r="B275" s="285" t="s">
        <v>727</v>
      </c>
      <c r="C275" s="285">
        <v>4</v>
      </c>
      <c r="D275" s="321">
        <v>-1146.6039099999998</v>
      </c>
      <c r="E275" s="321">
        <v>-1471.8283200000001</v>
      </c>
      <c r="F275" s="305">
        <f t="shared" si="13"/>
        <v>-1309.2161149999999</v>
      </c>
      <c r="G275" s="308">
        <f t="shared" si="14"/>
        <v>2.7898013983840382E-3</v>
      </c>
      <c r="H275" s="305">
        <f t="shared" si="12"/>
        <v>1343.550748057354</v>
      </c>
    </row>
    <row r="276" spans="1:8" x14ac:dyDescent="0.3">
      <c r="A276" s="285">
        <v>887</v>
      </c>
      <c r="B276" s="285" t="s">
        <v>728</v>
      </c>
      <c r="C276" s="285">
        <v>6</v>
      </c>
      <c r="D276" s="321">
        <v>-355.36628000000002</v>
      </c>
      <c r="E276" s="321">
        <v>-365.27951999999999</v>
      </c>
      <c r="F276" s="305">
        <f t="shared" si="13"/>
        <v>-360.3229</v>
      </c>
      <c r="G276" s="308">
        <f t="shared" si="14"/>
        <v>7.6781008022483129E-4</v>
      </c>
      <c r="H276" s="305">
        <f t="shared" si="12"/>
        <v>369.77248927095212</v>
      </c>
    </row>
    <row r="277" spans="1:8" x14ac:dyDescent="0.3">
      <c r="A277" s="285">
        <v>889</v>
      </c>
      <c r="B277" s="285" t="s">
        <v>729</v>
      </c>
      <c r="C277" s="285">
        <v>17</v>
      </c>
      <c r="D277" s="321">
        <v>-202.17964999999998</v>
      </c>
      <c r="E277" s="321">
        <v>-200.33510000000001</v>
      </c>
      <c r="F277" s="305">
        <f t="shared" si="13"/>
        <v>-201.257375</v>
      </c>
      <c r="G277" s="308">
        <f t="shared" si="14"/>
        <v>4.2885823033892361E-4</v>
      </c>
      <c r="H277" s="305">
        <f t="shared" si="12"/>
        <v>206.53541736561147</v>
      </c>
    </row>
    <row r="278" spans="1:8" x14ac:dyDescent="0.3">
      <c r="A278" s="285">
        <v>890</v>
      </c>
      <c r="B278" s="285" t="s">
        <v>730</v>
      </c>
      <c r="C278" s="285">
        <v>19</v>
      </c>
      <c r="D278" s="321">
        <v>-184.185</v>
      </c>
      <c r="E278" s="321">
        <v>-203.59126000000001</v>
      </c>
      <c r="F278" s="305">
        <f t="shared" si="13"/>
        <v>-193.88812999999999</v>
      </c>
      <c r="G278" s="308">
        <f t="shared" si="14"/>
        <v>4.1315514681398963E-4</v>
      </c>
      <c r="H278" s="305">
        <f t="shared" si="12"/>
        <v>198.97291143635323</v>
      </c>
    </row>
    <row r="279" spans="1:8" x14ac:dyDescent="0.3">
      <c r="A279" s="285">
        <v>892</v>
      </c>
      <c r="B279" s="285" t="s">
        <v>731</v>
      </c>
      <c r="C279" s="285">
        <v>13</v>
      </c>
      <c r="D279" s="321">
        <v>-336.12296000000003</v>
      </c>
      <c r="E279" s="321">
        <v>-345.45756</v>
      </c>
      <c r="F279" s="305">
        <f t="shared" si="13"/>
        <v>-340.79025999999999</v>
      </c>
      <c r="G279" s="308">
        <f t="shared" si="14"/>
        <v>7.2618808538241978E-4</v>
      </c>
      <c r="H279" s="305">
        <f t="shared" si="12"/>
        <v>349.72759921585606</v>
      </c>
    </row>
    <row r="280" spans="1:8" x14ac:dyDescent="0.3">
      <c r="A280" s="285">
        <v>893</v>
      </c>
      <c r="B280" s="285" t="s">
        <v>732</v>
      </c>
      <c r="C280" s="285">
        <v>15</v>
      </c>
      <c r="D280" s="321">
        <v>-571.65715999999998</v>
      </c>
      <c r="E280" s="321">
        <v>-641.58361000000002</v>
      </c>
      <c r="F280" s="305">
        <f t="shared" si="13"/>
        <v>-606.62038499999994</v>
      </c>
      <c r="G280" s="308">
        <f t="shared" si="14"/>
        <v>1.2926440325410013E-3</v>
      </c>
      <c r="H280" s="305">
        <f t="shared" si="12"/>
        <v>622.52920867353498</v>
      </c>
    </row>
    <row r="281" spans="1:8" x14ac:dyDescent="0.3">
      <c r="A281" s="285">
        <v>895</v>
      </c>
      <c r="B281" s="285" t="s">
        <v>733</v>
      </c>
      <c r="C281" s="285">
        <v>2</v>
      </c>
      <c r="D281" s="321">
        <v>-1140.33743</v>
      </c>
      <c r="E281" s="321">
        <v>-1278.36249</v>
      </c>
      <c r="F281" s="305">
        <f t="shared" si="13"/>
        <v>-1209.34996</v>
      </c>
      <c r="G281" s="308">
        <f t="shared" si="14"/>
        <v>2.5769971595130271E-3</v>
      </c>
      <c r="H281" s="305">
        <f t="shared" si="12"/>
        <v>1241.0655695458888</v>
      </c>
    </row>
    <row r="282" spans="1:8" x14ac:dyDescent="0.3">
      <c r="A282" s="285">
        <v>905</v>
      </c>
      <c r="B282" s="285" t="s">
        <v>734</v>
      </c>
      <c r="C282" s="285">
        <v>15</v>
      </c>
      <c r="D282" s="321">
        <v>-6840.8549999999996</v>
      </c>
      <c r="E282" s="321">
        <v>-6153.7193600000001</v>
      </c>
      <c r="F282" s="305">
        <f t="shared" si="13"/>
        <v>-6497.2871799999994</v>
      </c>
      <c r="G282" s="308">
        <f t="shared" si="14"/>
        <v>1.3845033415637939E-2</v>
      </c>
      <c r="H282" s="305">
        <f t="shared" si="12"/>
        <v>6667.6807220880064</v>
      </c>
    </row>
    <row r="283" spans="1:8" x14ac:dyDescent="0.3">
      <c r="A283" s="285">
        <v>908</v>
      </c>
      <c r="B283" s="285" t="s">
        <v>735</v>
      </c>
      <c r="C283" s="285">
        <v>6</v>
      </c>
      <c r="D283" s="321">
        <v>-1631.4002499999999</v>
      </c>
      <c r="E283" s="321">
        <v>-1562.21171</v>
      </c>
      <c r="F283" s="305">
        <f t="shared" si="13"/>
        <v>-1596.8059800000001</v>
      </c>
      <c r="G283" s="308">
        <f t="shared" si="14"/>
        <v>3.4026250554913119E-3</v>
      </c>
      <c r="H283" s="305">
        <f t="shared" si="12"/>
        <v>1638.6827540168615</v>
      </c>
    </row>
    <row r="284" spans="1:8" x14ac:dyDescent="0.3">
      <c r="A284" s="285">
        <v>915</v>
      </c>
      <c r="B284" s="285" t="s">
        <v>736</v>
      </c>
      <c r="C284" s="285">
        <v>11</v>
      </c>
      <c r="D284" s="321">
        <v>-2780.1962899999999</v>
      </c>
      <c r="E284" s="321">
        <v>-2833.3995299999997</v>
      </c>
      <c r="F284" s="305">
        <f t="shared" si="13"/>
        <v>-2806.7979099999998</v>
      </c>
      <c r="G284" s="308">
        <f t="shared" si="14"/>
        <v>5.9809901853365094E-3</v>
      </c>
      <c r="H284" s="305">
        <f t="shared" si="12"/>
        <v>2880.4071294419691</v>
      </c>
    </row>
    <row r="285" spans="1:8" x14ac:dyDescent="0.3">
      <c r="A285" s="285">
        <v>918</v>
      </c>
      <c r="B285" s="285" t="s">
        <v>737</v>
      </c>
      <c r="C285" s="285">
        <v>2</v>
      </c>
      <c r="D285" s="321">
        <v>-161.12715000000003</v>
      </c>
      <c r="E285" s="321">
        <v>-186.97788</v>
      </c>
      <c r="F285" s="305">
        <f t="shared" si="13"/>
        <v>-174.05251500000003</v>
      </c>
      <c r="G285" s="308">
        <f t="shared" si="14"/>
        <v>3.7088754421515718E-4</v>
      </c>
      <c r="H285" s="305">
        <f t="shared" si="12"/>
        <v>178.61710075995651</v>
      </c>
    </row>
    <row r="286" spans="1:8" x14ac:dyDescent="0.3">
      <c r="A286" s="285">
        <v>921</v>
      </c>
      <c r="B286" s="285" t="s">
        <v>738</v>
      </c>
      <c r="C286" s="285">
        <v>11</v>
      </c>
      <c r="D286" s="321">
        <v>-253.21744000000001</v>
      </c>
      <c r="E286" s="321">
        <v>-335.18378999999999</v>
      </c>
      <c r="F286" s="305">
        <f t="shared" si="13"/>
        <v>-294.20061499999997</v>
      </c>
      <c r="G286" s="308">
        <f t="shared" si="14"/>
        <v>6.2691046782023757E-4</v>
      </c>
      <c r="H286" s="305">
        <f t="shared" si="12"/>
        <v>301.9161251022208</v>
      </c>
    </row>
    <row r="287" spans="1:8" x14ac:dyDescent="0.3">
      <c r="A287" s="285">
        <v>922</v>
      </c>
      <c r="B287" s="285" t="s">
        <v>739</v>
      </c>
      <c r="C287" s="285">
        <v>6</v>
      </c>
      <c r="D287" s="321">
        <v>-327.56795</v>
      </c>
      <c r="E287" s="321">
        <v>-333.37468000000001</v>
      </c>
      <c r="F287" s="305">
        <f t="shared" si="13"/>
        <v>-330.471315</v>
      </c>
      <c r="G287" s="308">
        <f t="shared" si="14"/>
        <v>7.0419950239675438E-4</v>
      </c>
      <c r="H287" s="305">
        <f t="shared" si="12"/>
        <v>339.13803641177105</v>
      </c>
    </row>
    <row r="288" spans="1:8" x14ac:dyDescent="0.3">
      <c r="A288" s="285">
        <v>924</v>
      </c>
      <c r="B288" s="285" t="s">
        <v>740</v>
      </c>
      <c r="C288" s="285">
        <v>16</v>
      </c>
      <c r="D288" s="321">
        <v>-338.87025</v>
      </c>
      <c r="E288" s="321">
        <v>-370.61601999999999</v>
      </c>
      <c r="F288" s="305">
        <f t="shared" si="13"/>
        <v>-354.743135</v>
      </c>
      <c r="G288" s="308">
        <f t="shared" si="14"/>
        <v>7.5592018976190008E-4</v>
      </c>
      <c r="H288" s="305">
        <f t="shared" si="12"/>
        <v>364.04639305670389</v>
      </c>
    </row>
    <row r="289" spans="1:8" x14ac:dyDescent="0.3">
      <c r="A289" s="285">
        <v>925</v>
      </c>
      <c r="B289" s="285" t="s">
        <v>741</v>
      </c>
      <c r="C289" s="285">
        <v>11</v>
      </c>
      <c r="D289" s="321">
        <v>-486.55983000000003</v>
      </c>
      <c r="E289" s="321">
        <v>-461.17054999999999</v>
      </c>
      <c r="F289" s="305">
        <f t="shared" si="13"/>
        <v>-473.86518999999998</v>
      </c>
      <c r="G289" s="308">
        <f t="shared" si="14"/>
        <v>1.0097567197357006E-3</v>
      </c>
      <c r="H289" s="305">
        <f t="shared" si="12"/>
        <v>486.29246402366505</v>
      </c>
    </row>
    <row r="290" spans="1:8" x14ac:dyDescent="0.3">
      <c r="A290" s="285">
        <v>927</v>
      </c>
      <c r="B290" s="285" t="s">
        <v>742</v>
      </c>
      <c r="C290" s="285">
        <v>33</v>
      </c>
      <c r="D290" s="321">
        <v>-2041.2356100000002</v>
      </c>
      <c r="E290" s="321">
        <v>-2132.0600600000002</v>
      </c>
      <c r="F290" s="305">
        <f t="shared" si="13"/>
        <v>-2086.6478350000002</v>
      </c>
      <c r="G290" s="308">
        <f t="shared" si="14"/>
        <v>4.4464263625551429E-3</v>
      </c>
      <c r="H290" s="305">
        <f t="shared" si="12"/>
        <v>2141.3708764549601</v>
      </c>
    </row>
    <row r="291" spans="1:8" x14ac:dyDescent="0.3">
      <c r="A291" s="285">
        <v>931</v>
      </c>
      <c r="B291" s="285" t="s">
        <v>743</v>
      </c>
      <c r="C291" s="285">
        <v>13</v>
      </c>
      <c r="D291" s="321">
        <v>-604.71983999999998</v>
      </c>
      <c r="E291" s="321">
        <v>-523.27855</v>
      </c>
      <c r="F291" s="305">
        <f t="shared" si="13"/>
        <v>-563.99919499999999</v>
      </c>
      <c r="G291" s="308">
        <f t="shared" si="14"/>
        <v>1.2018227738500391E-3</v>
      </c>
      <c r="H291" s="305">
        <f t="shared" si="12"/>
        <v>578.79026362732736</v>
      </c>
    </row>
    <row r="292" spans="1:8" x14ac:dyDescent="0.3">
      <c r="A292" s="285">
        <v>934</v>
      </c>
      <c r="B292" s="285" t="s">
        <v>744</v>
      </c>
      <c r="C292" s="285">
        <v>14</v>
      </c>
      <c r="D292" s="321">
        <v>-283.70105000000001</v>
      </c>
      <c r="E292" s="321">
        <v>-286.97517999999997</v>
      </c>
      <c r="F292" s="305">
        <f t="shared" si="13"/>
        <v>-285.33811500000002</v>
      </c>
      <c r="G292" s="308">
        <f t="shared" si="14"/>
        <v>6.0802541545195191E-4</v>
      </c>
      <c r="H292" s="305">
        <f t="shared" si="12"/>
        <v>292.82120305823247</v>
      </c>
    </row>
    <row r="293" spans="1:8" x14ac:dyDescent="0.3">
      <c r="A293" s="285">
        <v>935</v>
      </c>
      <c r="B293" s="285" t="s">
        <v>745</v>
      </c>
      <c r="C293" s="285">
        <v>8</v>
      </c>
      <c r="D293" s="321">
        <v>-376.12278000000003</v>
      </c>
      <c r="E293" s="321">
        <v>-453.62666999999999</v>
      </c>
      <c r="F293" s="305">
        <f t="shared" si="13"/>
        <v>-414.87472500000001</v>
      </c>
      <c r="G293" s="308">
        <f t="shared" si="14"/>
        <v>8.8405426323307456E-4</v>
      </c>
      <c r="H293" s="305">
        <f t="shared" si="12"/>
        <v>425.75495423369347</v>
      </c>
    </row>
    <row r="294" spans="1:8" x14ac:dyDescent="0.3">
      <c r="A294" s="285">
        <v>936</v>
      </c>
      <c r="B294" s="285" t="s">
        <v>746</v>
      </c>
      <c r="C294" s="285">
        <v>6</v>
      </c>
      <c r="D294" s="321">
        <v>-529.44641000000001</v>
      </c>
      <c r="E294" s="321">
        <v>-547.90012000000002</v>
      </c>
      <c r="F294" s="305">
        <f t="shared" si="13"/>
        <v>-538.67326500000001</v>
      </c>
      <c r="G294" s="308">
        <f t="shared" si="14"/>
        <v>1.1478558892999079E-3</v>
      </c>
      <c r="H294" s="305">
        <f t="shared" si="12"/>
        <v>552.8001525930249</v>
      </c>
    </row>
    <row r="295" spans="1:8" x14ac:dyDescent="0.3">
      <c r="A295" s="285">
        <v>946</v>
      </c>
      <c r="B295" s="285" t="s">
        <v>747</v>
      </c>
      <c r="C295" s="285">
        <v>15</v>
      </c>
      <c r="D295" s="321">
        <v>-494.83931999999999</v>
      </c>
      <c r="E295" s="321">
        <v>-502.26071999999999</v>
      </c>
      <c r="F295" s="305">
        <f t="shared" si="13"/>
        <v>-498.55002000000002</v>
      </c>
      <c r="G295" s="308">
        <f t="shared" si="14"/>
        <v>1.062357487831862E-3</v>
      </c>
      <c r="H295" s="305">
        <f t="shared" si="12"/>
        <v>511.62466199479121</v>
      </c>
    </row>
    <row r="296" spans="1:8" x14ac:dyDescent="0.3">
      <c r="A296" s="285">
        <v>976</v>
      </c>
      <c r="B296" s="285" t="s">
        <v>748</v>
      </c>
      <c r="C296" s="285">
        <v>19</v>
      </c>
      <c r="D296" s="321">
        <v>-445.92478000000006</v>
      </c>
      <c r="E296" s="321">
        <v>-490.10458</v>
      </c>
      <c r="F296" s="305">
        <f t="shared" si="13"/>
        <v>-468.01468</v>
      </c>
      <c r="G296" s="308">
        <f t="shared" si="14"/>
        <v>9.972899002455818E-4</v>
      </c>
      <c r="H296" s="305">
        <f t="shared" si="12"/>
        <v>480.28852243070895</v>
      </c>
    </row>
    <row r="297" spans="1:8" x14ac:dyDescent="0.3">
      <c r="A297" s="285">
        <v>977</v>
      </c>
      <c r="B297" s="285" t="s">
        <v>749</v>
      </c>
      <c r="C297" s="285">
        <v>17</v>
      </c>
      <c r="D297" s="321">
        <v>-2625.1359700000003</v>
      </c>
      <c r="E297" s="321">
        <v>-3238.42137</v>
      </c>
      <c r="F297" s="305">
        <f t="shared" si="13"/>
        <v>-2931.7786700000001</v>
      </c>
      <c r="G297" s="308">
        <f t="shared" si="14"/>
        <v>6.2473109974807298E-3</v>
      </c>
      <c r="H297" s="305">
        <f t="shared" si="12"/>
        <v>3008.6655519185188</v>
      </c>
    </row>
    <row r="298" spans="1:8" x14ac:dyDescent="0.3">
      <c r="A298" s="285">
        <v>980</v>
      </c>
      <c r="B298" s="285" t="s">
        <v>750</v>
      </c>
      <c r="C298" s="285">
        <v>6</v>
      </c>
      <c r="D298" s="321">
        <v>-2545.80395</v>
      </c>
      <c r="E298" s="321">
        <v>-2614.9643500000002</v>
      </c>
      <c r="F298" s="305">
        <f t="shared" si="13"/>
        <v>-2580.3841499999999</v>
      </c>
      <c r="G298" s="308">
        <f t="shared" si="14"/>
        <v>5.4985263529528181E-3</v>
      </c>
      <c r="H298" s="305">
        <f t="shared" si="12"/>
        <v>2648.0555924167179</v>
      </c>
    </row>
    <row r="299" spans="1:8" x14ac:dyDescent="0.3">
      <c r="A299" s="285">
        <v>981</v>
      </c>
      <c r="B299" s="285" t="s">
        <v>751</v>
      </c>
      <c r="C299" s="285">
        <v>5</v>
      </c>
      <c r="D299" s="321">
        <v>-130.73873</v>
      </c>
      <c r="E299" s="321">
        <v>-100.36802</v>
      </c>
      <c r="F299" s="305">
        <f t="shared" si="13"/>
        <v>-115.553375</v>
      </c>
      <c r="G299" s="308">
        <f t="shared" si="14"/>
        <v>2.4623204944509497E-4</v>
      </c>
      <c r="H299" s="305">
        <f t="shared" si="12"/>
        <v>118.58380113339953</v>
      </c>
    </row>
    <row r="300" spans="1:8" x14ac:dyDescent="0.3">
      <c r="A300" s="285">
        <v>989</v>
      </c>
      <c r="B300" s="285" t="s">
        <v>752</v>
      </c>
      <c r="C300" s="285">
        <v>14</v>
      </c>
      <c r="D300" s="321">
        <v>-558.73302999999999</v>
      </c>
      <c r="E300" s="321">
        <v>-597.68515000000002</v>
      </c>
      <c r="F300" s="305">
        <f t="shared" si="13"/>
        <v>-578.20909000000006</v>
      </c>
      <c r="G300" s="308">
        <f t="shared" si="14"/>
        <v>1.2321025607299084E-3</v>
      </c>
      <c r="H300" s="305">
        <f t="shared" si="12"/>
        <v>593.3728179041409</v>
      </c>
    </row>
    <row r="301" spans="1:8" x14ac:dyDescent="0.3">
      <c r="A301" s="285">
        <v>992</v>
      </c>
      <c r="B301" s="285" t="s">
        <v>753</v>
      </c>
      <c r="C301" s="285">
        <v>13</v>
      </c>
      <c r="D301" s="321">
        <v>-1694.25504</v>
      </c>
      <c r="E301" s="321">
        <v>-1741.47396</v>
      </c>
      <c r="F301" s="305">
        <f t="shared" si="13"/>
        <v>-1717.8645000000001</v>
      </c>
      <c r="G301" s="308">
        <f t="shared" si="14"/>
        <v>3.6605879880529098E-3</v>
      </c>
      <c r="H301" s="305">
        <f t="shared" si="12"/>
        <v>1762.9160744299061</v>
      </c>
    </row>
    <row r="302" spans="1:8" x14ac:dyDescent="0.3">
      <c r="D302" s="290"/>
    </row>
  </sheetData>
  <mergeCells count="2">
    <mergeCell ref="A3:D3"/>
    <mergeCell ref="A4:D4"/>
  </mergeCells>
  <pageMargins left="0.7" right="0.7" top="0.75" bottom="0.75" header="0.3" footer="0.3"/>
  <pageSetup paperSize="9"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O96"/>
  <sheetViews>
    <sheetView zoomScale="80" zoomScaleNormal="80" workbookViewId="0">
      <selection activeCell="A4" sqref="A4:C4"/>
    </sheetView>
  </sheetViews>
  <sheetFormatPr defaultRowHeight="14" x14ac:dyDescent="0.3"/>
  <cols>
    <col min="1" max="1" width="57.58203125" style="2" customWidth="1"/>
    <col min="2" max="2" width="25.58203125" style="2" customWidth="1"/>
    <col min="3" max="3" width="29.58203125" style="2" customWidth="1"/>
    <col min="4" max="5" width="32.5" style="2" customWidth="1"/>
    <col min="6" max="6" width="30.5" style="2" customWidth="1"/>
    <col min="7" max="7" width="19.08203125" style="2" customWidth="1"/>
    <col min="8" max="8" width="31.83203125" style="2" customWidth="1"/>
    <col min="9" max="9" width="20.58203125" style="2" customWidth="1"/>
    <col min="10" max="10" width="30.58203125" style="2" customWidth="1"/>
    <col min="11" max="11" width="16.83203125" style="2" customWidth="1"/>
    <col min="12" max="13" width="31.33203125" style="2" customWidth="1"/>
    <col min="14" max="14" width="19.75" style="2" customWidth="1"/>
    <col min="15" max="15" width="9.5" style="3" bestFit="1" customWidth="1"/>
  </cols>
  <sheetData>
    <row r="1" spans="1:15" ht="23" x14ac:dyDescent="0.5">
      <c r="A1" s="555" t="s">
        <v>813</v>
      </c>
      <c r="D1" s="72"/>
      <c r="E1" s="72"/>
      <c r="F1" s="72"/>
    </row>
    <row r="2" spans="1:15" x14ac:dyDescent="0.3">
      <c r="A2" s="2" t="str">
        <f>INFO!A2</f>
        <v>VM/KAO 10.10.2023</v>
      </c>
      <c r="B2" s="70"/>
      <c r="C2" s="70"/>
      <c r="D2" s="70"/>
      <c r="E2" s="70"/>
      <c r="F2" s="70"/>
      <c r="G2" s="70"/>
      <c r="H2" s="70"/>
      <c r="I2" s="70"/>
      <c r="J2" s="70"/>
      <c r="K2" s="70"/>
    </row>
    <row r="3" spans="1:15" x14ac:dyDescent="0.3">
      <c r="A3" s="529" t="s">
        <v>855</v>
      </c>
    </row>
    <row r="4" spans="1:15" ht="60" customHeight="1" x14ac:dyDescent="0.3">
      <c r="A4" s="573" t="s">
        <v>877</v>
      </c>
      <c r="B4" s="573"/>
      <c r="C4" s="573"/>
    </row>
    <row r="5" spans="1:15" ht="29.5" customHeight="1" x14ac:dyDescent="0.3">
      <c r="A5" s="573" t="s">
        <v>810</v>
      </c>
      <c r="B5" s="573"/>
      <c r="C5" s="573"/>
    </row>
    <row r="6" spans="1:15" x14ac:dyDescent="0.3">
      <c r="C6" s="17"/>
      <c r="D6" s="17"/>
      <c r="M6" s="388"/>
      <c r="N6" s="20"/>
    </row>
    <row r="7" spans="1:15" x14ac:dyDescent="0.3">
      <c r="A7" s="318" t="s">
        <v>754</v>
      </c>
      <c r="B7" s="278"/>
      <c r="C7" s="317"/>
      <c r="D7" s="536"/>
      <c r="E7" s="20"/>
      <c r="F7" s="20"/>
      <c r="G7" s="20"/>
      <c r="H7" s="20"/>
      <c r="I7" s="20"/>
      <c r="J7" s="20"/>
      <c r="K7" s="20"/>
      <c r="L7" s="20"/>
      <c r="M7" s="385"/>
      <c r="N7" s="20"/>
    </row>
    <row r="8" spans="1:15" x14ac:dyDescent="0.3">
      <c r="A8" s="531" t="s">
        <v>454</v>
      </c>
      <c r="B8" s="532" t="s">
        <v>794</v>
      </c>
      <c r="C8" s="537" t="s">
        <v>319</v>
      </c>
      <c r="E8" s="20"/>
      <c r="F8" s="20"/>
      <c r="G8" s="20"/>
      <c r="H8" s="20"/>
      <c r="I8" s="20"/>
      <c r="J8" s="20"/>
      <c r="K8" s="20"/>
      <c r="L8" s="20"/>
      <c r="M8" s="20"/>
      <c r="N8" s="20"/>
    </row>
    <row r="9" spans="1:15" x14ac:dyDescent="0.3">
      <c r="A9" s="534">
        <f>'Siirtyvät sote-kustannukset'!L8</f>
        <v>21402250352.775879</v>
      </c>
      <c r="B9" s="533">
        <f>Määräytymistekijät!C27</f>
        <v>5503664</v>
      </c>
      <c r="C9" s="538">
        <f>A9/B9</f>
        <v>3888.7276463054209</v>
      </c>
      <c r="E9" s="53"/>
      <c r="F9" s="53"/>
      <c r="J9" s="75"/>
      <c r="K9" s="75"/>
      <c r="L9" s="75"/>
      <c r="M9" s="370"/>
      <c r="N9" s="75"/>
    </row>
    <row r="10" spans="1:15" x14ac:dyDescent="0.3">
      <c r="A10" s="535"/>
      <c r="B10" s="79"/>
      <c r="C10" s="80"/>
      <c r="E10" s="53"/>
      <c r="F10" s="53"/>
      <c r="J10" s="75"/>
      <c r="K10" s="75"/>
      <c r="L10" s="75"/>
      <c r="M10" s="389"/>
      <c r="N10" s="75"/>
    </row>
    <row r="11" spans="1:15" x14ac:dyDescent="0.3">
      <c r="A11" s="81" t="s">
        <v>299</v>
      </c>
      <c r="B11" s="66"/>
      <c r="C11" s="66"/>
      <c r="D11" s="66"/>
      <c r="E11" s="66"/>
      <c r="F11" s="66"/>
      <c r="G11" s="66"/>
      <c r="H11" s="66"/>
      <c r="I11" s="66"/>
      <c r="J11" s="66"/>
      <c r="K11" s="66"/>
      <c r="L11" s="66"/>
      <c r="M11" s="66"/>
    </row>
    <row r="12" spans="1:15" x14ac:dyDescent="0.3">
      <c r="A12" s="76" t="s">
        <v>300</v>
      </c>
      <c r="B12" s="322" t="s">
        <v>290</v>
      </c>
      <c r="C12" s="322" t="s">
        <v>301</v>
      </c>
      <c r="D12" s="102" t="s">
        <v>291</v>
      </c>
      <c r="E12" s="102" t="s">
        <v>292</v>
      </c>
      <c r="F12" s="102" t="s">
        <v>293</v>
      </c>
      <c r="G12" s="323" t="s">
        <v>294</v>
      </c>
      <c r="H12" s="322" t="s">
        <v>295</v>
      </c>
      <c r="I12" s="322" t="s">
        <v>9</v>
      </c>
      <c r="J12" s="322" t="s">
        <v>296</v>
      </c>
      <c r="K12" s="322" t="s">
        <v>297</v>
      </c>
      <c r="L12" s="324" t="s">
        <v>298</v>
      </c>
      <c r="M12" s="325" t="s">
        <v>0</v>
      </c>
    </row>
    <row r="13" spans="1:15" x14ac:dyDescent="0.3">
      <c r="A13" s="326" t="s">
        <v>821</v>
      </c>
      <c r="B13" s="86">
        <v>0.13424</v>
      </c>
      <c r="C13" s="87">
        <v>0.8145</v>
      </c>
      <c r="D13" s="87">
        <v>0.47940990742583411</v>
      </c>
      <c r="E13" s="87">
        <v>0.16082847262643599</v>
      </c>
      <c r="F13" s="87">
        <v>0.17426161994773004</v>
      </c>
      <c r="G13" s="86">
        <v>0.02</v>
      </c>
      <c r="H13" s="86">
        <v>5.0000000000000001E-3</v>
      </c>
      <c r="I13" s="86">
        <v>1.4999999999999999E-2</v>
      </c>
      <c r="J13" s="86">
        <v>1.1299999999999999E-3</v>
      </c>
      <c r="K13" s="86">
        <v>0.01</v>
      </c>
      <c r="L13" s="88">
        <v>1.2999999999996348E-4</v>
      </c>
      <c r="M13" s="327">
        <f>SUM(D13:L13)+B13</f>
        <v>1</v>
      </c>
      <c r="O13" s="384"/>
    </row>
    <row r="14" spans="1:15" ht="14.5" x14ac:dyDescent="0.35">
      <c r="A14" s="328"/>
      <c r="B14" s="90"/>
      <c r="C14" s="91" t="s">
        <v>303</v>
      </c>
      <c r="D14" s="92">
        <v>0.58859411593104249</v>
      </c>
      <c r="E14" s="92">
        <v>0.19745668830747204</v>
      </c>
      <c r="F14" s="92">
        <v>0.21394919576148561</v>
      </c>
      <c r="G14" s="90"/>
      <c r="H14" s="90"/>
      <c r="I14" s="90"/>
      <c r="J14" s="90"/>
      <c r="K14" s="90"/>
      <c r="L14" s="93"/>
      <c r="M14" s="329"/>
    </row>
    <row r="15" spans="1:15" x14ac:dyDescent="0.3">
      <c r="A15" s="330" t="s">
        <v>304</v>
      </c>
      <c r="B15" s="94">
        <f>B13*A9</f>
        <v>2873038087.3566341</v>
      </c>
      <c r="C15" s="94">
        <f>C13*A9</f>
        <v>17432132912.335953</v>
      </c>
      <c r="D15" s="94">
        <f>D14*C13*A9</f>
        <v>10260450860.32881</v>
      </c>
      <c r="E15" s="94">
        <f>E14*C13*A9</f>
        <v>3442091235.0055451</v>
      </c>
      <c r="F15" s="94">
        <f>F14*C13*A9</f>
        <v>3729590817.0016012</v>
      </c>
      <c r="G15" s="94">
        <f>G13*A9</f>
        <v>428045007.05551761</v>
      </c>
      <c r="H15" s="94">
        <f>H13*A9</f>
        <v>107011251.7638794</v>
      </c>
      <c r="I15" s="94">
        <f>I13*A9</f>
        <v>321033755.2916382</v>
      </c>
      <c r="J15" s="94">
        <f>J13*A9</f>
        <v>24184542.898636743</v>
      </c>
      <c r="K15" s="94">
        <f>K13*A9</f>
        <v>214022503.52775881</v>
      </c>
      <c r="L15" s="94">
        <f>L13*A9</f>
        <v>2782292.5458600824</v>
      </c>
      <c r="M15" s="320">
        <f>SUM(D15:L15)+B15</f>
        <v>21402250352.775879</v>
      </c>
    </row>
    <row r="16" spans="1:15" x14ac:dyDescent="0.3">
      <c r="A16" s="331" t="s">
        <v>305</v>
      </c>
      <c r="B16" s="332">
        <f>B15/B9</f>
        <v>522.02279924003972</v>
      </c>
      <c r="C16" s="333"/>
      <c r="D16" s="332">
        <f>D15/B9</f>
        <v>1864.2945609195638</v>
      </c>
      <c r="E16" s="332">
        <f>E15/B9</f>
        <v>625.41812781549618</v>
      </c>
      <c r="F16" s="332">
        <f>F15/B9</f>
        <v>677.65597918070603</v>
      </c>
      <c r="G16" s="332">
        <f>G15/G42</f>
        <v>995.20123283985595</v>
      </c>
      <c r="H16" s="332">
        <f>H15/H42</f>
        <v>424.529899487759</v>
      </c>
      <c r="I16" s="332">
        <f>I15/B9</f>
        <v>58.330914694581317</v>
      </c>
      <c r="J16" s="334">
        <f>J15/J42</f>
        <v>696.78016936923405</v>
      </c>
      <c r="K16" s="335">
        <f>K15/B9</f>
        <v>38.887276463054214</v>
      </c>
      <c r="L16" s="335">
        <f>L15/L42</f>
        <v>1796.1862787992784</v>
      </c>
      <c r="M16" s="336"/>
    </row>
    <row r="17" spans="1:14" x14ac:dyDescent="0.3">
      <c r="G17" s="18"/>
      <c r="N17" s="98"/>
    </row>
    <row r="18" spans="1:14" x14ac:dyDescent="0.3">
      <c r="A18" s="4" t="s">
        <v>306</v>
      </c>
      <c r="B18" s="66"/>
      <c r="C18" s="66"/>
      <c r="D18" s="66"/>
      <c r="E18" s="66"/>
      <c r="F18" s="66"/>
      <c r="G18" s="4"/>
      <c r="H18" s="99"/>
      <c r="I18" s="99"/>
      <c r="J18" s="99"/>
      <c r="K18" s="99"/>
      <c r="L18" s="99"/>
      <c r="M18" s="26"/>
      <c r="N18" s="98"/>
    </row>
    <row r="19" spans="1:14" ht="56" x14ac:dyDescent="0.3">
      <c r="A19" s="100" t="s">
        <v>3</v>
      </c>
      <c r="B19" s="76" t="s">
        <v>4</v>
      </c>
      <c r="C19" s="101" t="s">
        <v>35</v>
      </c>
      <c r="D19" s="102" t="s">
        <v>307</v>
      </c>
      <c r="E19" s="102" t="s">
        <v>308</v>
      </c>
      <c r="F19" s="102" t="s">
        <v>309</v>
      </c>
      <c r="G19" s="102" t="s">
        <v>7</v>
      </c>
      <c r="H19" s="103" t="s">
        <v>5</v>
      </c>
      <c r="I19" s="101" t="s">
        <v>37</v>
      </c>
      <c r="J19" s="103" t="s">
        <v>310</v>
      </c>
      <c r="K19" s="104" t="s">
        <v>311</v>
      </c>
      <c r="L19" s="103" t="s">
        <v>312</v>
      </c>
      <c r="M19" s="530"/>
      <c r="N19" s="105"/>
    </row>
    <row r="20" spans="1:14" x14ac:dyDescent="0.3">
      <c r="A20" s="106">
        <v>31</v>
      </c>
      <c r="B20" s="107" t="s">
        <v>12</v>
      </c>
      <c r="C20" s="108">
        <f>Määräytymistekijät!C5</f>
        <v>656920</v>
      </c>
      <c r="D20" s="109">
        <f>Tarvekertoimet!O5</f>
        <v>0.8921683917194142</v>
      </c>
      <c r="E20" s="109">
        <f>Tarvekertoimet!P5</f>
        <v>0.74491856500317544</v>
      </c>
      <c r="F20" s="109">
        <f>Tarvekertoimet!Q5</f>
        <v>0.81103710215020441</v>
      </c>
      <c r="G20" s="108">
        <f>Määräytymistekijät!F5</f>
        <v>109254</v>
      </c>
      <c r="H20" s="108">
        <f>Määräytymistekijät!D5</f>
        <v>36754</v>
      </c>
      <c r="I20" s="110">
        <f>Määräytymistekijät!I5</f>
        <v>5.9372651746575997E-3</v>
      </c>
      <c r="J20" s="108">
        <f>Määräytymistekijät!J5</f>
        <v>0</v>
      </c>
      <c r="K20" s="108"/>
      <c r="L20" s="108">
        <f>Määräytymistekijät!E5</f>
        <v>0</v>
      </c>
      <c r="M20" s="79"/>
      <c r="N20" s="111"/>
    </row>
    <row r="21" spans="1:14" x14ac:dyDescent="0.3">
      <c r="A21" s="112">
        <v>32</v>
      </c>
      <c r="B21" s="113" t="s">
        <v>13</v>
      </c>
      <c r="C21" s="108">
        <f>Määräytymistekijät!C6</f>
        <v>274336</v>
      </c>
      <c r="D21" s="109">
        <f>Tarvekertoimet!O6</f>
        <v>0.88056971487900337</v>
      </c>
      <c r="E21" s="109">
        <f>Tarvekertoimet!P6</f>
        <v>0.56032602217718908</v>
      </c>
      <c r="F21" s="109">
        <f>Tarvekertoimet!Q6</f>
        <v>0.82607505539725712</v>
      </c>
      <c r="G21" s="108">
        <f>Määräytymistekijät!F6</f>
        <v>55806</v>
      </c>
      <c r="H21" s="108">
        <f>Määräytymistekijät!D6</f>
        <v>6033</v>
      </c>
      <c r="I21" s="110">
        <f>Määräytymistekijät!I6</f>
        <v>1.784705259363897E-2</v>
      </c>
      <c r="J21" s="108">
        <f>Määräytymistekijät!J6</f>
        <v>0</v>
      </c>
      <c r="K21" s="108"/>
      <c r="L21" s="108">
        <f>Määräytymistekijät!E6</f>
        <v>0</v>
      </c>
      <c r="M21" s="79"/>
      <c r="N21" s="111"/>
    </row>
    <row r="22" spans="1:14" x14ac:dyDescent="0.3">
      <c r="A22" s="112">
        <v>33</v>
      </c>
      <c r="B22" s="113" t="s">
        <v>14</v>
      </c>
      <c r="C22" s="108">
        <f>Määräytymistekijät!C7</f>
        <v>473838</v>
      </c>
      <c r="D22" s="109">
        <f>Tarvekertoimet!O7</f>
        <v>0.85117143321618172</v>
      </c>
      <c r="E22" s="109">
        <f>Tarvekertoimet!P7</f>
        <v>0.61273155235914578</v>
      </c>
      <c r="F22" s="109">
        <f>Tarvekertoimet!Q7</f>
        <v>0.75261363190226671</v>
      </c>
      <c r="G22" s="108">
        <f>Määräytymistekijät!F7</f>
        <v>67184</v>
      </c>
      <c r="H22" s="108">
        <f>Määräytymistekijät!D7</f>
        <v>57370</v>
      </c>
      <c r="I22" s="110">
        <f>Määräytymistekijät!I7</f>
        <v>0.16306132686413158</v>
      </c>
      <c r="J22" s="108">
        <f>Määräytymistekijät!J7</f>
        <v>0</v>
      </c>
      <c r="K22" s="108"/>
      <c r="L22" s="108">
        <f>Määräytymistekijät!E7</f>
        <v>0</v>
      </c>
      <c r="M22" s="79"/>
      <c r="N22" s="111"/>
    </row>
    <row r="23" spans="1:14" x14ac:dyDescent="0.3">
      <c r="A23" s="112">
        <v>34</v>
      </c>
      <c r="B23" s="113" t="s">
        <v>15</v>
      </c>
      <c r="C23" s="108">
        <f>Määräytymistekijät!C8</f>
        <v>98254</v>
      </c>
      <c r="D23" s="109">
        <f>Tarvekertoimet!O8</f>
        <v>0.96921057649824072</v>
      </c>
      <c r="E23" s="109">
        <f>Tarvekertoimet!P8</f>
        <v>0.90555439665744653</v>
      </c>
      <c r="F23" s="109">
        <f>Tarvekertoimet!Q8</f>
        <v>0.85535314774144477</v>
      </c>
      <c r="G23" s="108">
        <f>Määräytymistekijät!F8</f>
        <v>6020</v>
      </c>
      <c r="H23" s="108">
        <f>Määräytymistekijät!D8</f>
        <v>28089</v>
      </c>
      <c r="I23" s="110">
        <f>Määräytymistekijät!I8</f>
        <v>0.50051565330355308</v>
      </c>
      <c r="J23" s="108">
        <f>Määräytymistekijät!J8</f>
        <v>0</v>
      </c>
      <c r="K23" s="108"/>
      <c r="L23" s="108">
        <f>Määräytymistekijät!E8</f>
        <v>0</v>
      </c>
      <c r="M23" s="79"/>
      <c r="N23" s="111"/>
    </row>
    <row r="24" spans="1:14" x14ac:dyDescent="0.3">
      <c r="A24" s="112">
        <v>35</v>
      </c>
      <c r="B24" s="113" t="s">
        <v>16</v>
      </c>
      <c r="C24" s="108">
        <f>Määräytymistekijät!C9</f>
        <v>199330</v>
      </c>
      <c r="D24" s="109">
        <f>Tarvekertoimet!O9</f>
        <v>0.92156576431199433</v>
      </c>
      <c r="E24" s="109">
        <f>Tarvekertoimet!P9</f>
        <v>0.73283906675837129</v>
      </c>
      <c r="F24" s="109">
        <f>Tarvekertoimet!Q9</f>
        <v>0.85161695897084644</v>
      </c>
      <c r="G24" s="108">
        <f>Määräytymistekijät!F9</f>
        <v>11899</v>
      </c>
      <c r="H24" s="108">
        <f>Määräytymistekijät!D9</f>
        <v>0</v>
      </c>
      <c r="I24" s="110">
        <f>Määräytymistekijät!I9</f>
        <v>0.15239941416791861</v>
      </c>
      <c r="J24" s="108">
        <f>Määräytymistekijät!J9</f>
        <v>0</v>
      </c>
      <c r="K24" s="108"/>
      <c r="L24" s="108">
        <f>Määräytymistekijät!E9</f>
        <v>0</v>
      </c>
      <c r="M24" s="79"/>
      <c r="N24" s="111"/>
    </row>
    <row r="25" spans="1:14" x14ac:dyDescent="0.3">
      <c r="A25" s="45">
        <v>2</v>
      </c>
      <c r="B25" s="113" t="s">
        <v>17</v>
      </c>
      <c r="C25" s="108">
        <f>Määräytymistekijät!C10</f>
        <v>481403</v>
      </c>
      <c r="D25" s="109">
        <f>Tarvekertoimet!O10</f>
        <v>1.0136953511745772</v>
      </c>
      <c r="E25" s="109">
        <f>Tarvekertoimet!P10</f>
        <v>1.0753004314676371</v>
      </c>
      <c r="F25" s="109">
        <f>Tarvekertoimet!Q10</f>
        <v>1.0090430703923983</v>
      </c>
      <c r="G25" s="108">
        <f>Määräytymistekijät!F10</f>
        <v>37858</v>
      </c>
      <c r="H25" s="108">
        <f>Määräytymistekijät!D10</f>
        <v>27353</v>
      </c>
      <c r="I25" s="110">
        <f>Määräytymistekijät!I10</f>
        <v>0.40326660174875489</v>
      </c>
      <c r="J25" s="108">
        <f>Määräytymistekijät!J10</f>
        <v>22422</v>
      </c>
      <c r="K25" s="108"/>
      <c r="L25" s="108">
        <f>Määräytymistekijät!E10</f>
        <v>0</v>
      </c>
      <c r="M25" s="79"/>
      <c r="N25" s="111"/>
    </row>
    <row r="26" spans="1:14" x14ac:dyDescent="0.3">
      <c r="A26" s="45">
        <v>4</v>
      </c>
      <c r="B26" s="113" t="s">
        <v>18</v>
      </c>
      <c r="C26" s="108">
        <f>Määräytymistekijät!C11</f>
        <v>215416</v>
      </c>
      <c r="D26" s="109">
        <f>Tarvekertoimet!O11</f>
        <v>1.0515797679001015</v>
      </c>
      <c r="E26" s="109">
        <f>Tarvekertoimet!P11</f>
        <v>1.1682235914760544</v>
      </c>
      <c r="F26" s="109">
        <f>Tarvekertoimet!Q11</f>
        <v>1.1060925662124317</v>
      </c>
      <c r="G26" s="108">
        <f>Määräytymistekijät!F11</f>
        <v>8543</v>
      </c>
      <c r="H26" s="108">
        <f>Määräytymistekijät!D11</f>
        <v>0</v>
      </c>
      <c r="I26" s="110">
        <f>Määräytymistekijät!I11</f>
        <v>0.66082905275581871</v>
      </c>
      <c r="J26" s="108">
        <f>Määräytymistekijät!J11</f>
        <v>0</v>
      </c>
      <c r="K26" s="108"/>
      <c r="L26" s="108">
        <f>Määräytymistekijät!E11</f>
        <v>0</v>
      </c>
      <c r="M26" s="79"/>
      <c r="N26" s="111"/>
    </row>
    <row r="27" spans="1:14" x14ac:dyDescent="0.3">
      <c r="A27" s="45">
        <v>5</v>
      </c>
      <c r="B27" s="113" t="s">
        <v>19</v>
      </c>
      <c r="C27" s="108">
        <f>Määräytymistekijät!C12</f>
        <v>170577</v>
      </c>
      <c r="D27" s="109">
        <f>Tarvekertoimet!O12</f>
        <v>1.0501831638426307</v>
      </c>
      <c r="E27" s="109">
        <f>Tarvekertoimet!P12</f>
        <v>1.1052208996806812</v>
      </c>
      <c r="F27" s="109">
        <f>Tarvekertoimet!Q12</f>
        <v>1.0179121468632244</v>
      </c>
      <c r="G27" s="108">
        <f>Määräytymistekijät!F12</f>
        <v>7549</v>
      </c>
      <c r="H27" s="108">
        <f>Määräytymistekijät!D12</f>
        <v>0</v>
      </c>
      <c r="I27" s="110">
        <f>Määräytymistekijät!I12</f>
        <v>0.55476480473221568</v>
      </c>
      <c r="J27" s="108">
        <f>Määräytymistekijät!J12</f>
        <v>0</v>
      </c>
      <c r="K27" s="108"/>
      <c r="L27" s="108">
        <f>Määräytymistekijät!E12</f>
        <v>0</v>
      </c>
      <c r="M27" s="79"/>
      <c r="N27" s="111"/>
    </row>
    <row r="28" spans="1:14" x14ac:dyDescent="0.3">
      <c r="A28" s="45">
        <v>6</v>
      </c>
      <c r="B28" s="113" t="s">
        <v>20</v>
      </c>
      <c r="C28" s="108">
        <f>Määräytymistekijät!C13</f>
        <v>522852</v>
      </c>
      <c r="D28" s="109">
        <f>Tarvekertoimet!O13</f>
        <v>1.0033690225076002</v>
      </c>
      <c r="E28" s="109">
        <f>Tarvekertoimet!P13</f>
        <v>1.0029376073700005</v>
      </c>
      <c r="F28" s="109">
        <f>Tarvekertoimet!Q13</f>
        <v>0.9471819043829216</v>
      </c>
      <c r="G28" s="108">
        <f>Määräytymistekijät!F13</f>
        <v>26921</v>
      </c>
      <c r="H28" s="108">
        <f>Määräytymistekijät!D13</f>
        <v>0</v>
      </c>
      <c r="I28" s="110">
        <f>Määräytymistekijät!I13</f>
        <v>0.46120270505882377</v>
      </c>
      <c r="J28" s="108">
        <f>Määräytymistekijät!J13</f>
        <v>0</v>
      </c>
      <c r="K28" s="108"/>
      <c r="L28" s="108">
        <f>Määräytymistekijät!E13</f>
        <v>0</v>
      </c>
      <c r="M28" s="79"/>
      <c r="N28" s="111"/>
    </row>
    <row r="29" spans="1:14" x14ac:dyDescent="0.3">
      <c r="A29" s="45">
        <v>7</v>
      </c>
      <c r="B29" s="113" t="s">
        <v>21</v>
      </c>
      <c r="C29" s="108">
        <f>Määräytymistekijät!C14</f>
        <v>205771</v>
      </c>
      <c r="D29" s="109">
        <f>Tarvekertoimet!O14</f>
        <v>1.0858815787523659</v>
      </c>
      <c r="E29" s="109">
        <f>Tarvekertoimet!P14</f>
        <v>1.1606798046765039</v>
      </c>
      <c r="F29" s="109">
        <f>Tarvekertoimet!Q14</f>
        <v>1.0650019873465335</v>
      </c>
      <c r="G29" s="108">
        <f>Määräytymistekijät!F14</f>
        <v>11510</v>
      </c>
      <c r="H29" s="108">
        <f>Määräytymistekijät!D14</f>
        <v>0</v>
      </c>
      <c r="I29" s="110">
        <f>Määräytymistekijät!I14</f>
        <v>0.50539601286714941</v>
      </c>
      <c r="J29" s="108">
        <f>Määräytymistekijät!J14</f>
        <v>0</v>
      </c>
      <c r="K29" s="108"/>
      <c r="L29" s="108">
        <f>Määräytymistekijät!E14</f>
        <v>0</v>
      </c>
      <c r="M29" s="79"/>
      <c r="N29" s="111"/>
    </row>
    <row r="30" spans="1:14" x14ac:dyDescent="0.3">
      <c r="A30" s="45">
        <v>8</v>
      </c>
      <c r="B30" s="113" t="s">
        <v>22</v>
      </c>
      <c r="C30" s="108">
        <f>Määräytymistekijät!C15</f>
        <v>162812</v>
      </c>
      <c r="D30" s="109">
        <f>Tarvekertoimet!O15</f>
        <v>1.1090437667720803</v>
      </c>
      <c r="E30" s="109">
        <f>Tarvekertoimet!P15</f>
        <v>1.3868736202438592</v>
      </c>
      <c r="F30" s="109">
        <f>Tarvekertoimet!Q15</f>
        <v>1.1436547438568005</v>
      </c>
      <c r="G30" s="108">
        <f>Määräytymistekijät!F15</f>
        <v>10155</v>
      </c>
      <c r="H30" s="108">
        <f>Määräytymistekijät!D15</f>
        <v>1237</v>
      </c>
      <c r="I30" s="110">
        <f>Määräytymistekijät!I15</f>
        <v>0.50960817267400127</v>
      </c>
      <c r="J30" s="108">
        <f>Määräytymistekijät!J15</f>
        <v>0</v>
      </c>
      <c r="K30" s="108"/>
      <c r="L30" s="108">
        <f>Määräytymistekijät!E15</f>
        <v>0</v>
      </c>
      <c r="M30" s="79"/>
      <c r="N30" s="111"/>
    </row>
    <row r="31" spans="1:14" x14ac:dyDescent="0.3">
      <c r="A31" s="45">
        <v>9</v>
      </c>
      <c r="B31" s="113" t="s">
        <v>23</v>
      </c>
      <c r="C31" s="108">
        <f>Määräytymistekijät!C16</f>
        <v>126921</v>
      </c>
      <c r="D31" s="109">
        <f>Tarvekertoimet!O16</f>
        <v>1.0316163746130516</v>
      </c>
      <c r="E31" s="109">
        <f>Tarvekertoimet!P16</f>
        <v>1.2093296423712585</v>
      </c>
      <c r="F31" s="109">
        <f>Tarvekertoimet!Q16</f>
        <v>1.0069152772764161</v>
      </c>
      <c r="G31" s="108">
        <f>Määräytymistekijät!F16</f>
        <v>8272</v>
      </c>
      <c r="H31" s="108">
        <f>Määräytymistekijät!D16</f>
        <v>0</v>
      </c>
      <c r="I31" s="110">
        <f>Määräytymistekijät!I16</f>
        <v>0.76382676456344767</v>
      </c>
      <c r="J31" s="108">
        <f>Määräytymistekijät!J16</f>
        <v>0</v>
      </c>
      <c r="K31" s="108"/>
      <c r="L31" s="108">
        <f>Määräytymistekijät!E16</f>
        <v>0</v>
      </c>
      <c r="M31" s="79"/>
      <c r="N31" s="111"/>
    </row>
    <row r="32" spans="1:14" x14ac:dyDescent="0.3">
      <c r="A32" s="45">
        <v>10</v>
      </c>
      <c r="B32" s="113" t="s">
        <v>24</v>
      </c>
      <c r="C32" s="108">
        <f>Määräytymistekijät!C17</f>
        <v>132702</v>
      </c>
      <c r="D32" s="109">
        <f>Tarvekertoimet!O17</f>
        <v>1.1398415532049888</v>
      </c>
      <c r="E32" s="109">
        <f>Tarvekertoimet!P17</f>
        <v>1.4607952560032751</v>
      </c>
      <c r="F32" s="109">
        <f>Tarvekertoimet!Q17</f>
        <v>1.233871634819254</v>
      </c>
      <c r="G32" s="108">
        <f>Määräytymistekijät!F17</f>
        <v>4656</v>
      </c>
      <c r="H32" s="108">
        <f>Määräytymistekijät!D17</f>
        <v>0</v>
      </c>
      <c r="I32" s="110">
        <f>Määräytymistekijät!I17</f>
        <v>1.7352535842039383</v>
      </c>
      <c r="J32" s="108">
        <f>Määräytymistekijät!J17</f>
        <v>5927</v>
      </c>
      <c r="K32" s="108"/>
      <c r="L32" s="108">
        <f>Määräytymistekijät!E17</f>
        <v>0</v>
      </c>
      <c r="M32" s="79"/>
      <c r="N32" s="111"/>
    </row>
    <row r="33" spans="1:14" x14ac:dyDescent="0.3">
      <c r="A33" s="45">
        <v>11</v>
      </c>
      <c r="B33" s="113" t="s">
        <v>25</v>
      </c>
      <c r="C33" s="108">
        <f>Määräytymistekijät!C18</f>
        <v>248265</v>
      </c>
      <c r="D33" s="109">
        <f>Tarvekertoimet!O18</f>
        <v>1.1347625275384827</v>
      </c>
      <c r="E33" s="109">
        <f>Tarvekertoimet!P18</f>
        <v>1.266834244731017</v>
      </c>
      <c r="F33" s="109">
        <f>Tarvekertoimet!Q18</f>
        <v>1.2101713693702154</v>
      </c>
      <c r="G33" s="108">
        <f>Määräytymistekijät!F18</f>
        <v>7992</v>
      </c>
      <c r="H33" s="108">
        <f>Määräytymistekijät!D18</f>
        <v>0</v>
      </c>
      <c r="I33" s="110">
        <f>Määräytymistekijät!I18</f>
        <v>1.2715723008395969</v>
      </c>
      <c r="J33" s="108">
        <f>Määräytymistekijät!J18</f>
        <v>0</v>
      </c>
      <c r="K33" s="108"/>
      <c r="L33" s="108">
        <f>Määräytymistekijät!E18</f>
        <v>0</v>
      </c>
      <c r="M33" s="79"/>
      <c r="N33" s="111"/>
    </row>
    <row r="34" spans="1:14" x14ac:dyDescent="0.3">
      <c r="A34" s="45">
        <v>12</v>
      </c>
      <c r="B34" s="113" t="s">
        <v>26</v>
      </c>
      <c r="C34" s="108">
        <f>Määräytymistekijät!C19</f>
        <v>163537</v>
      </c>
      <c r="D34" s="109">
        <f>Tarvekertoimet!O19</f>
        <v>1.1932711966750744</v>
      </c>
      <c r="E34" s="109">
        <f>Tarvekertoimet!P19</f>
        <v>1.3490092643083493</v>
      </c>
      <c r="F34" s="109">
        <f>Tarvekertoimet!Q19</f>
        <v>1.2897024089925568</v>
      </c>
      <c r="G34" s="108">
        <f>Määräytymistekijät!F19</f>
        <v>6557</v>
      </c>
      <c r="H34" s="108">
        <f>Määräytymistekijät!D19</f>
        <v>0</v>
      </c>
      <c r="I34" s="110">
        <f>Määräytymistekijät!I19</f>
        <v>2.0913778753164851</v>
      </c>
      <c r="J34" s="108">
        <f>Määräytymistekijät!J19</f>
        <v>0</v>
      </c>
      <c r="K34" s="108"/>
      <c r="L34" s="108">
        <f>Määräytymistekijät!E19</f>
        <v>0</v>
      </c>
      <c r="M34" s="79"/>
      <c r="N34" s="111"/>
    </row>
    <row r="35" spans="1:14" x14ac:dyDescent="0.3">
      <c r="A35" s="45">
        <v>13</v>
      </c>
      <c r="B35" s="113" t="s">
        <v>27</v>
      </c>
      <c r="C35" s="108">
        <f>Määräytymistekijät!C20</f>
        <v>272617</v>
      </c>
      <c r="D35" s="109">
        <f>Tarvekertoimet!O20</f>
        <v>0.99188400975907376</v>
      </c>
      <c r="E35" s="109">
        <f>Tarvekertoimet!P20</f>
        <v>1.0263017319289358</v>
      </c>
      <c r="F35" s="109">
        <f>Tarvekertoimet!Q20</f>
        <v>1.043675276079814</v>
      </c>
      <c r="G35" s="108">
        <f>Määräytymistekijät!F20</f>
        <v>9833</v>
      </c>
      <c r="H35" s="108">
        <f>Määräytymistekijät!D20</f>
        <v>0</v>
      </c>
      <c r="I35" s="110">
        <f>Määräytymistekijät!I20</f>
        <v>1.0710577562453651</v>
      </c>
      <c r="J35" s="108">
        <f>Määräytymistekijät!J20</f>
        <v>0</v>
      </c>
      <c r="K35" s="108"/>
      <c r="L35" s="108">
        <f>Määräytymistekijät!E20</f>
        <v>0</v>
      </c>
      <c r="M35" s="79"/>
      <c r="N35" s="111"/>
    </row>
    <row r="36" spans="1:14" x14ac:dyDescent="0.3">
      <c r="A36" s="45">
        <v>14</v>
      </c>
      <c r="B36" s="113" t="s">
        <v>28</v>
      </c>
      <c r="C36" s="108">
        <f>Määräytymistekijät!C21</f>
        <v>192150</v>
      </c>
      <c r="D36" s="109">
        <f>Tarvekertoimet!O21</f>
        <v>1.0955264061352108</v>
      </c>
      <c r="E36" s="109">
        <f>Tarvekertoimet!P21</f>
        <v>1.2909458312390316</v>
      </c>
      <c r="F36" s="109">
        <f>Tarvekertoimet!Q21</f>
        <v>1.1025071439820275</v>
      </c>
      <c r="G36" s="108">
        <f>Määräytymistekijät!F21</f>
        <v>4603</v>
      </c>
      <c r="H36" s="108">
        <f>Määräytymistekijät!D21</f>
        <v>0</v>
      </c>
      <c r="I36" s="110">
        <f>Määräytymistekijät!I21</f>
        <v>1.3070095400492965</v>
      </c>
      <c r="J36" s="108">
        <f>Määräytymistekijät!J21</f>
        <v>0</v>
      </c>
      <c r="K36" s="108"/>
      <c r="L36" s="108">
        <f>Määräytymistekijät!E21</f>
        <v>0</v>
      </c>
      <c r="M36" s="79"/>
      <c r="N36" s="111"/>
    </row>
    <row r="37" spans="1:14" x14ac:dyDescent="0.3">
      <c r="A37" s="45">
        <v>15</v>
      </c>
      <c r="B37" s="113" t="s">
        <v>29</v>
      </c>
      <c r="C37" s="108">
        <f>Määräytymistekijät!C22</f>
        <v>175816</v>
      </c>
      <c r="D37" s="109">
        <f>Tarvekertoimet!O22</f>
        <v>0.96569204773399486</v>
      </c>
      <c r="E37" s="109">
        <f>Tarvekertoimet!P22</f>
        <v>0.99351765967922401</v>
      </c>
      <c r="F37" s="109">
        <f>Tarvekertoimet!Q22</f>
        <v>0.86238287319764817</v>
      </c>
      <c r="G37" s="108">
        <f>Määräytymistekijät!F22</f>
        <v>13113</v>
      </c>
      <c r="H37" s="108">
        <f>Määräytymistekijät!D22</f>
        <v>89085</v>
      </c>
      <c r="I37" s="110">
        <f>Määräytymistekijät!I22</f>
        <v>0.76621206366216332</v>
      </c>
      <c r="J37" s="108">
        <f>Määräytymistekijät!J22</f>
        <v>5422</v>
      </c>
      <c r="K37" s="108"/>
      <c r="L37" s="108">
        <f>Määräytymistekijät!E22</f>
        <v>0</v>
      </c>
      <c r="M37" s="79"/>
      <c r="N37" s="111"/>
    </row>
    <row r="38" spans="1:14" x14ac:dyDescent="0.3">
      <c r="A38" s="45">
        <v>16</v>
      </c>
      <c r="B38" s="113" t="s">
        <v>30</v>
      </c>
      <c r="C38" s="108">
        <f>Määräytymistekijät!C23</f>
        <v>67988</v>
      </c>
      <c r="D38" s="109">
        <f>Tarvekertoimet!O23</f>
        <v>1.134835581137118</v>
      </c>
      <c r="E38" s="109">
        <f>Tarvekertoimet!P23</f>
        <v>1.2308654720216845</v>
      </c>
      <c r="F38" s="109">
        <f>Tarvekertoimet!Q23</f>
        <v>1.1556796284244606</v>
      </c>
      <c r="G38" s="108">
        <f>Määräytymistekijät!F23</f>
        <v>2139</v>
      </c>
      <c r="H38" s="108">
        <f>Määräytymistekijät!D23</f>
        <v>6149</v>
      </c>
      <c r="I38" s="110">
        <f>Määräytymistekijät!I23</f>
        <v>1.3438993585938339</v>
      </c>
      <c r="J38" s="108">
        <f>Määräytymistekijät!J23</f>
        <v>0</v>
      </c>
      <c r="K38" s="108"/>
      <c r="L38" s="108">
        <f>Määräytymistekijät!E23</f>
        <v>0</v>
      </c>
      <c r="M38" s="79"/>
      <c r="N38" s="111"/>
    </row>
    <row r="39" spans="1:14" x14ac:dyDescent="0.3">
      <c r="A39" s="45">
        <v>17</v>
      </c>
      <c r="B39" s="113" t="s">
        <v>31</v>
      </c>
      <c r="C39" s="108">
        <f>Määräytymistekijät!C24</f>
        <v>413830</v>
      </c>
      <c r="D39" s="109">
        <f>Tarvekertoimet!O24</f>
        <v>0.98331555771721268</v>
      </c>
      <c r="E39" s="109">
        <f>Tarvekertoimet!P24</f>
        <v>0.97778575910675658</v>
      </c>
      <c r="F39" s="109">
        <f>Tarvekertoimet!Q24</f>
        <v>1.1578990409763847</v>
      </c>
      <c r="G39" s="108">
        <f>Määräytymistekijät!F24</f>
        <v>12855</v>
      </c>
      <c r="H39" s="108">
        <f>Määräytymistekijät!D24</f>
        <v>0</v>
      </c>
      <c r="I39" s="110">
        <f>Määräytymistekijät!I24</f>
        <v>1.6197834697054365</v>
      </c>
      <c r="J39" s="108">
        <f>Määräytymistekijät!J24</f>
        <v>938</v>
      </c>
      <c r="K39" s="108"/>
      <c r="L39" s="108">
        <f>Määräytymistekijät!E24</f>
        <v>0</v>
      </c>
      <c r="M39" s="79"/>
      <c r="N39" s="111"/>
    </row>
    <row r="40" spans="1:14" x14ac:dyDescent="0.3">
      <c r="A40" s="45">
        <v>18</v>
      </c>
      <c r="B40" s="113" t="s">
        <v>32</v>
      </c>
      <c r="C40" s="108">
        <f>Määräytymistekijät!C25</f>
        <v>71664</v>
      </c>
      <c r="D40" s="109">
        <f>Tarvekertoimet!O25</f>
        <v>1.144353361038875</v>
      </c>
      <c r="E40" s="109">
        <f>Tarvekertoimet!P25</f>
        <v>1.4129863195674621</v>
      </c>
      <c r="F40" s="109">
        <f>Tarvekertoimet!Q25</f>
        <v>1.2933578715509371</v>
      </c>
      <c r="G40" s="108">
        <f>Määräytymistekijät!F25</f>
        <v>2237</v>
      </c>
      <c r="H40" s="108">
        <f>Määräytymistekijät!D25</f>
        <v>0</v>
      </c>
      <c r="I40" s="110">
        <f>Määräytymistekijät!I25</f>
        <v>5.1296583004205925</v>
      </c>
      <c r="J40" s="108">
        <f>Määräytymistekijät!J25</f>
        <v>0</v>
      </c>
      <c r="K40" s="108"/>
      <c r="L40" s="108">
        <f>Määräytymistekijät!E25</f>
        <v>0</v>
      </c>
      <c r="M40" s="79"/>
      <c r="N40" s="111"/>
    </row>
    <row r="41" spans="1:14" x14ac:dyDescent="0.3">
      <c r="A41" s="45">
        <v>19</v>
      </c>
      <c r="B41" s="113" t="s">
        <v>33</v>
      </c>
      <c r="C41" s="108">
        <f>Määräytymistekijät!C26</f>
        <v>176665</v>
      </c>
      <c r="D41" s="109">
        <f>Tarvekertoimet!O26</f>
        <v>1.1074191372136439</v>
      </c>
      <c r="E41" s="109">
        <f>Tarvekertoimet!P26</f>
        <v>1.2101449944130749</v>
      </c>
      <c r="F41" s="109">
        <f>Tarvekertoimet!Q26</f>
        <v>1.3261517927530775</v>
      </c>
      <c r="G41" s="108">
        <f>Määräytymistekijät!F26</f>
        <v>5153</v>
      </c>
      <c r="H41" s="108">
        <f>Määräytymistekijät!D26</f>
        <v>0</v>
      </c>
      <c r="I41" s="110">
        <f>Määräytymistekijät!I26</f>
        <v>9.5478057061119799</v>
      </c>
      <c r="J41" s="108">
        <f>Määräytymistekijät!J26</f>
        <v>0</v>
      </c>
      <c r="K41" s="108"/>
      <c r="L41" s="108">
        <f>Määräytymistekijät!E26</f>
        <v>1549</v>
      </c>
      <c r="M41" s="79"/>
      <c r="N41" s="111"/>
    </row>
    <row r="42" spans="1:14" x14ac:dyDescent="0.3">
      <c r="A42" s="114"/>
      <c r="B42" s="115" t="s">
        <v>34</v>
      </c>
      <c r="C42" s="398">
        <f>Määräytymistekijät!C27</f>
        <v>5503664</v>
      </c>
      <c r="D42" s="399">
        <f>Tarvekertoimet!O27</f>
        <v>0</v>
      </c>
      <c r="E42" s="399">
        <f>Tarvekertoimet!P27</f>
        <v>0</v>
      </c>
      <c r="F42" s="400">
        <f>Tarvekertoimet!Q27</f>
        <v>0</v>
      </c>
      <c r="G42" s="401">
        <f>Määräytymistekijät!F27</f>
        <v>430109</v>
      </c>
      <c r="H42" s="402">
        <f>Määräytymistekijät!D27</f>
        <v>252070</v>
      </c>
      <c r="I42" s="403">
        <f>Määräytymistekijät!I27</f>
        <v>1</v>
      </c>
      <c r="J42" s="398">
        <f>Määräytymistekijät!J27</f>
        <v>34709</v>
      </c>
      <c r="K42" s="404"/>
      <c r="L42" s="398">
        <f>Määräytymistekijät!E27</f>
        <v>1549</v>
      </c>
      <c r="M42" s="370"/>
      <c r="N42" s="111"/>
    </row>
    <row r="43" spans="1:14" x14ac:dyDescent="0.3">
      <c r="B43" s="18"/>
      <c r="C43" s="67"/>
      <c r="D43" s="116"/>
      <c r="E43" s="18"/>
      <c r="F43" s="116"/>
      <c r="G43" s="67"/>
      <c r="H43" s="67"/>
      <c r="I43" s="117"/>
      <c r="J43" s="19"/>
      <c r="K43" s="117"/>
      <c r="L43" s="67"/>
      <c r="M43" s="67"/>
      <c r="N43" s="111"/>
    </row>
    <row r="44" spans="1:14" x14ac:dyDescent="0.3">
      <c r="A44" s="4" t="s">
        <v>313</v>
      </c>
      <c r="B44" s="66"/>
      <c r="C44" s="66"/>
      <c r="D44" s="66"/>
      <c r="E44" s="66"/>
      <c r="F44" s="66"/>
      <c r="G44" s="66"/>
      <c r="H44" s="66"/>
      <c r="I44" s="66"/>
      <c r="J44" s="66"/>
      <c r="K44" s="66"/>
      <c r="L44" s="66"/>
      <c r="M44" s="66"/>
    </row>
    <row r="45" spans="1:14" x14ac:dyDescent="0.3">
      <c r="A45" s="82" t="s">
        <v>3</v>
      </c>
      <c r="B45" s="82" t="s">
        <v>4</v>
      </c>
      <c r="C45" s="118" t="s">
        <v>290</v>
      </c>
      <c r="D45" s="83" t="s">
        <v>291</v>
      </c>
      <c r="E45" s="83" t="s">
        <v>292</v>
      </c>
      <c r="F45" s="83" t="s">
        <v>293</v>
      </c>
      <c r="G45" s="84" t="s">
        <v>294</v>
      </c>
      <c r="H45" s="82" t="s">
        <v>295</v>
      </c>
      <c r="I45" s="82" t="s">
        <v>9</v>
      </c>
      <c r="J45" s="82" t="s">
        <v>296</v>
      </c>
      <c r="K45" s="82" t="s">
        <v>297</v>
      </c>
      <c r="L45" s="85" t="s">
        <v>298</v>
      </c>
      <c r="M45" s="119" t="s">
        <v>819</v>
      </c>
    </row>
    <row r="46" spans="1:14" x14ac:dyDescent="0.3">
      <c r="A46" s="106">
        <v>31</v>
      </c>
      <c r="B46" s="96" t="s">
        <v>12</v>
      </c>
      <c r="C46" s="108">
        <f>C20*$B$16</f>
        <v>342927217.2767669</v>
      </c>
      <c r="D46" s="108">
        <f>D20*C20*$D$16</f>
        <v>1092631833.6557975</v>
      </c>
      <c r="E46" s="108">
        <f>E20*C20*$E$16</f>
        <v>306049551.46869087</v>
      </c>
      <c r="F46" s="108">
        <f>F20*C20*$F$16</f>
        <v>361045952.70609897</v>
      </c>
      <c r="G46" s="108">
        <f>G20*$G$16</f>
        <v>108729715.49268562</v>
      </c>
      <c r="H46" s="108">
        <f>H20*$H$16</f>
        <v>15603171.925773093</v>
      </c>
      <c r="I46" s="108">
        <f>I20*C20*$I$16</f>
        <v>227508.54714462024</v>
      </c>
      <c r="J46" s="108">
        <f>J20*$J$16</f>
        <v>0</v>
      </c>
      <c r="K46" s="108">
        <f>C20*$K$16</f>
        <v>25545829.654109575</v>
      </c>
      <c r="L46" s="108">
        <f>L20*$L$16</f>
        <v>0</v>
      </c>
      <c r="M46" s="120">
        <f t="shared" ref="M46:M69" si="0">SUM(C46:L46)</f>
        <v>2252760780.727067</v>
      </c>
    </row>
    <row r="47" spans="1:14" x14ac:dyDescent="0.3">
      <c r="A47" s="121">
        <v>32</v>
      </c>
      <c r="B47" s="122" t="s">
        <v>13</v>
      </c>
      <c r="C47" s="108">
        <f t="shared" ref="C47:C67" si="1">C21*$B$16</f>
        <v>143209646.65231553</v>
      </c>
      <c r="D47" s="108">
        <f t="shared" ref="D47:D67" si="2">D21*C21*$D$16</f>
        <v>450361315.89574665</v>
      </c>
      <c r="E47" s="108">
        <f t="shared" ref="E47:E67" si="3">E21*C21*$E$16</f>
        <v>96137773.366633266</v>
      </c>
      <c r="F47" s="108">
        <f t="shared" ref="F47:F67" si="4">F21*C21*$F$16</f>
        <v>153571838.96788579</v>
      </c>
      <c r="G47" s="108">
        <f t="shared" ref="G47:G67" si="5">G21*$G$16</f>
        <v>55538199.999861002</v>
      </c>
      <c r="H47" s="108">
        <f t="shared" ref="H47:H67" si="6">H21*$H$16</f>
        <v>2561188.8836096502</v>
      </c>
      <c r="I47" s="108">
        <f t="shared" ref="I47:I67" si="7">I21*C21*$I$16</f>
        <v>285593.35098186031</v>
      </c>
      <c r="J47" s="108">
        <f t="shared" ref="J47:J67" si="8">J21*$J$16</f>
        <v>0</v>
      </c>
      <c r="K47" s="108">
        <f t="shared" ref="K47:K67" si="9">C21*$K$16</f>
        <v>10668179.87576844</v>
      </c>
      <c r="L47" s="108">
        <f t="shared" ref="L47:L67" si="10">L21*$L$16</f>
        <v>0</v>
      </c>
      <c r="M47" s="120">
        <f t="shared" si="0"/>
        <v>912333736.99280214</v>
      </c>
    </row>
    <row r="48" spans="1:14" x14ac:dyDescent="0.3">
      <c r="A48" s="121">
        <v>33</v>
      </c>
      <c r="B48" s="122" t="s">
        <v>14</v>
      </c>
      <c r="C48" s="108">
        <f t="shared" si="1"/>
        <v>247354239.14630193</v>
      </c>
      <c r="D48" s="108">
        <f t="shared" si="2"/>
        <v>751902378.41800416</v>
      </c>
      <c r="E48" s="108">
        <f t="shared" si="3"/>
        <v>181581080.66229793</v>
      </c>
      <c r="F48" s="108">
        <f t="shared" si="4"/>
        <v>241663600.38959777</v>
      </c>
      <c r="G48" s="108">
        <f t="shared" si="5"/>
        <v>66861599.62711288</v>
      </c>
      <c r="H48" s="108">
        <f t="shared" si="6"/>
        <v>24355280.333612733</v>
      </c>
      <c r="I48" s="108">
        <f t="shared" si="7"/>
        <v>4506917.8829704681</v>
      </c>
      <c r="J48" s="108">
        <f t="shared" si="8"/>
        <v>0</v>
      </c>
      <c r="K48" s="108">
        <f t="shared" si="9"/>
        <v>18426269.304700684</v>
      </c>
      <c r="L48" s="108">
        <f t="shared" si="10"/>
        <v>0</v>
      </c>
      <c r="M48" s="120">
        <f t="shared" si="0"/>
        <v>1536651365.7645986</v>
      </c>
    </row>
    <row r="49" spans="1:13" x14ac:dyDescent="0.3">
      <c r="A49" s="121">
        <v>34</v>
      </c>
      <c r="B49" s="122" t="s">
        <v>15</v>
      </c>
      <c r="C49" s="108">
        <f t="shared" si="1"/>
        <v>51290828.116530865</v>
      </c>
      <c r="D49" s="108">
        <f t="shared" si="2"/>
        <v>177534563.68039817</v>
      </c>
      <c r="E49" s="108">
        <f t="shared" si="3"/>
        <v>55646166.202863678</v>
      </c>
      <c r="F49" s="108">
        <f t="shared" si="4"/>
        <v>56951474.472465746</v>
      </c>
      <c r="G49" s="108">
        <f t="shared" si="5"/>
        <v>5991111.4216959327</v>
      </c>
      <c r="H49" s="108">
        <f t="shared" si="6"/>
        <v>11924620.346711662</v>
      </c>
      <c r="I49" s="108">
        <f t="shared" si="7"/>
        <v>2868578.1819754574</v>
      </c>
      <c r="J49" s="108">
        <f t="shared" si="8"/>
        <v>0</v>
      </c>
      <c r="K49" s="108">
        <f t="shared" si="9"/>
        <v>3820830.4616009286</v>
      </c>
      <c r="L49" s="108">
        <f t="shared" si="10"/>
        <v>0</v>
      </c>
      <c r="M49" s="120">
        <f t="shared" si="0"/>
        <v>366028172.88424242</v>
      </c>
    </row>
    <row r="50" spans="1:13" x14ac:dyDescent="0.3">
      <c r="A50" s="121">
        <v>35</v>
      </c>
      <c r="B50" s="122" t="s">
        <v>16</v>
      </c>
      <c r="C50" s="108">
        <f t="shared" si="1"/>
        <v>104054804.57251711</v>
      </c>
      <c r="D50" s="108">
        <f t="shared" si="2"/>
        <v>342462901.45920885</v>
      </c>
      <c r="E50" s="108">
        <f t="shared" si="3"/>
        <v>91359085.763543412</v>
      </c>
      <c r="F50" s="108">
        <f t="shared" si="4"/>
        <v>115034005.61643057</v>
      </c>
      <c r="G50" s="108">
        <f t="shared" si="5"/>
        <v>11841899.469561446</v>
      </c>
      <c r="H50" s="108">
        <f t="shared" si="6"/>
        <v>0</v>
      </c>
      <c r="I50" s="108">
        <f t="shared" si="7"/>
        <v>1771963.4153242924</v>
      </c>
      <c r="J50" s="108">
        <f t="shared" si="8"/>
        <v>0</v>
      </c>
      <c r="K50" s="108">
        <f t="shared" si="9"/>
        <v>7751400.817380596</v>
      </c>
      <c r="L50" s="108">
        <f t="shared" si="10"/>
        <v>0</v>
      </c>
      <c r="M50" s="120">
        <f t="shared" si="0"/>
        <v>674276061.11396623</v>
      </c>
    </row>
    <row r="51" spans="1:13" x14ac:dyDescent="0.3">
      <c r="A51" s="89">
        <v>2</v>
      </c>
      <c r="B51" s="122" t="s">
        <v>17</v>
      </c>
      <c r="C51" s="108">
        <f t="shared" si="1"/>
        <v>251303341.62255284</v>
      </c>
      <c r="D51" s="108">
        <f t="shared" si="2"/>
        <v>909768257.12128425</v>
      </c>
      <c r="E51" s="108">
        <f t="shared" si="3"/>
        <v>323749478.56299955</v>
      </c>
      <c r="F51" s="108">
        <f t="shared" si="4"/>
        <v>329175702.60316092</v>
      </c>
      <c r="G51" s="108">
        <f t="shared" si="5"/>
        <v>37676328.272851266</v>
      </c>
      <c r="H51" s="108">
        <f t="shared" si="6"/>
        <v>11612166.340688672</v>
      </c>
      <c r="I51" s="108">
        <f t="shared" si="7"/>
        <v>11323999.320347883</v>
      </c>
      <c r="J51" s="108">
        <f t="shared" si="8"/>
        <v>15623204.957596965</v>
      </c>
      <c r="K51" s="108">
        <f t="shared" si="9"/>
        <v>18720451.551143687</v>
      </c>
      <c r="L51" s="108">
        <f t="shared" si="10"/>
        <v>0</v>
      </c>
      <c r="M51" s="120">
        <f t="shared" si="0"/>
        <v>1908952930.3526258</v>
      </c>
    </row>
    <row r="52" spans="1:13" x14ac:dyDescent="0.3">
      <c r="A52" s="89">
        <v>4</v>
      </c>
      <c r="B52" s="122" t="s">
        <v>18</v>
      </c>
      <c r="C52" s="108">
        <f t="shared" si="1"/>
        <v>112452063.3210924</v>
      </c>
      <c r="D52" s="108">
        <f t="shared" si="2"/>
        <v>422313254.006616</v>
      </c>
      <c r="E52" s="108">
        <f t="shared" si="3"/>
        <v>157389006.79789609</v>
      </c>
      <c r="F52" s="108">
        <f t="shared" si="4"/>
        <v>161465114.71981966</v>
      </c>
      <c r="G52" s="108">
        <f t="shared" si="5"/>
        <v>8502004.1321508884</v>
      </c>
      <c r="H52" s="108">
        <f t="shared" si="6"/>
        <v>0</v>
      </c>
      <c r="I52" s="108">
        <f t="shared" si="7"/>
        <v>8303589.5208114013</v>
      </c>
      <c r="J52" s="108">
        <f t="shared" si="8"/>
        <v>0</v>
      </c>
      <c r="K52" s="108">
        <f t="shared" si="9"/>
        <v>8376941.5465652868</v>
      </c>
      <c r="L52" s="108">
        <f t="shared" si="10"/>
        <v>0</v>
      </c>
      <c r="M52" s="120">
        <f t="shared" si="0"/>
        <v>878801974.04495168</v>
      </c>
    </row>
    <row r="53" spans="1:13" x14ac:dyDescent="0.3">
      <c r="A53" s="89">
        <v>5</v>
      </c>
      <c r="B53" s="122" t="s">
        <v>19</v>
      </c>
      <c r="C53" s="108">
        <f t="shared" si="1"/>
        <v>89045083.025968254</v>
      </c>
      <c r="D53" s="108">
        <f t="shared" si="2"/>
        <v>333964309.14329493</v>
      </c>
      <c r="E53" s="108">
        <f t="shared" si="3"/>
        <v>117907118.53540929</v>
      </c>
      <c r="F53" s="108">
        <f t="shared" si="4"/>
        <v>117663034.22618227</v>
      </c>
      <c r="G53" s="108">
        <f t="shared" si="5"/>
        <v>7512774.1067080721</v>
      </c>
      <c r="H53" s="108">
        <f t="shared" si="6"/>
        <v>0</v>
      </c>
      <c r="I53" s="108">
        <f t="shared" si="7"/>
        <v>5519861.2295811838</v>
      </c>
      <c r="J53" s="108">
        <f t="shared" si="8"/>
        <v>0</v>
      </c>
      <c r="K53" s="108">
        <f t="shared" si="9"/>
        <v>6633274.9572383985</v>
      </c>
      <c r="L53" s="108">
        <f t="shared" si="10"/>
        <v>0</v>
      </c>
      <c r="M53" s="120">
        <f t="shared" si="0"/>
        <v>678245455.2243824</v>
      </c>
    </row>
    <row r="54" spans="1:13" x14ac:dyDescent="0.3">
      <c r="A54" s="89">
        <v>6</v>
      </c>
      <c r="B54" s="122" t="s">
        <v>20</v>
      </c>
      <c r="C54" s="108">
        <f t="shared" si="1"/>
        <v>272940664.62825322</v>
      </c>
      <c r="D54" s="108">
        <f t="shared" si="2"/>
        <v>978034094.92607355</v>
      </c>
      <c r="E54" s="108">
        <f t="shared" si="3"/>
        <v>327961719.86165661</v>
      </c>
      <c r="F54" s="108">
        <f t="shared" si="4"/>
        <v>335599604.70342517</v>
      </c>
      <c r="G54" s="108">
        <f t="shared" si="5"/>
        <v>26791812.389281761</v>
      </c>
      <c r="H54" s="108">
        <f t="shared" si="6"/>
        <v>0</v>
      </c>
      <c r="I54" s="108">
        <f t="shared" si="7"/>
        <v>14065960.911103651</v>
      </c>
      <c r="J54" s="108">
        <f t="shared" si="8"/>
        <v>0</v>
      </c>
      <c r="K54" s="108">
        <f t="shared" si="9"/>
        <v>20332290.273260821</v>
      </c>
      <c r="L54" s="108">
        <f t="shared" si="10"/>
        <v>0</v>
      </c>
      <c r="M54" s="120">
        <f t="shared" si="0"/>
        <v>1975726147.6930549</v>
      </c>
    </row>
    <row r="55" spans="1:13" x14ac:dyDescent="0.3">
      <c r="A55" s="89">
        <v>7</v>
      </c>
      <c r="B55" s="122" t="s">
        <v>21</v>
      </c>
      <c r="C55" s="108">
        <f t="shared" si="1"/>
        <v>107417153.42242222</v>
      </c>
      <c r="D55" s="108">
        <f t="shared" si="2"/>
        <v>416563454.62585646</v>
      </c>
      <c r="E55" s="108">
        <f t="shared" si="3"/>
        <v>149371265.79580179</v>
      </c>
      <c r="F55" s="108">
        <f t="shared" si="4"/>
        <v>148505952.26344559</v>
      </c>
      <c r="G55" s="108">
        <f t="shared" si="5"/>
        <v>11454766.189986741</v>
      </c>
      <c r="H55" s="108">
        <f t="shared" si="6"/>
        <v>0</v>
      </c>
      <c r="I55" s="108">
        <f t="shared" si="7"/>
        <v>6066172.6445058547</v>
      </c>
      <c r="J55" s="108">
        <f t="shared" si="8"/>
        <v>0</v>
      </c>
      <c r="K55" s="108">
        <f t="shared" si="9"/>
        <v>8001873.7650791286</v>
      </c>
      <c r="L55" s="108">
        <f t="shared" si="10"/>
        <v>0</v>
      </c>
      <c r="M55" s="120">
        <f t="shared" si="0"/>
        <v>847380638.70709777</v>
      </c>
    </row>
    <row r="56" spans="1:13" x14ac:dyDescent="0.3">
      <c r="A56" s="89">
        <v>8</v>
      </c>
      <c r="B56" s="122" t="s">
        <v>22</v>
      </c>
      <c r="C56" s="108">
        <f t="shared" si="1"/>
        <v>84991575.989869341</v>
      </c>
      <c r="D56" s="108">
        <f t="shared" si="2"/>
        <v>336627528.89973795</v>
      </c>
      <c r="E56" s="108">
        <f t="shared" si="3"/>
        <v>141219205.5338262</v>
      </c>
      <c r="F56" s="108">
        <f t="shared" si="4"/>
        <v>126180028.6313941</v>
      </c>
      <c r="G56" s="108">
        <f t="shared" si="5"/>
        <v>10106268.519488737</v>
      </c>
      <c r="H56" s="108">
        <f t="shared" si="6"/>
        <v>525143.48566635791</v>
      </c>
      <c r="I56" s="108">
        <f t="shared" si="7"/>
        <v>4839734.9969697008</v>
      </c>
      <c r="J56" s="108">
        <f t="shared" si="8"/>
        <v>0</v>
      </c>
      <c r="K56" s="108">
        <f t="shared" si="9"/>
        <v>6331315.2555027828</v>
      </c>
      <c r="L56" s="108">
        <f t="shared" si="10"/>
        <v>0</v>
      </c>
      <c r="M56" s="120">
        <f t="shared" si="0"/>
        <v>710820801.3124553</v>
      </c>
    </row>
    <row r="57" spans="1:13" x14ac:dyDescent="0.3">
      <c r="A57" s="89">
        <v>9</v>
      </c>
      <c r="B57" s="122" t="s">
        <v>23</v>
      </c>
      <c r="C57" s="108">
        <f t="shared" si="1"/>
        <v>66255655.702345081</v>
      </c>
      <c r="D57" s="108">
        <f t="shared" si="2"/>
        <v>244099137.40373167</v>
      </c>
      <c r="E57" s="108">
        <f t="shared" si="3"/>
        <v>95995007.869352594</v>
      </c>
      <c r="F57" s="108">
        <f t="shared" si="4"/>
        <v>86603549.057698935</v>
      </c>
      <c r="G57" s="108">
        <f t="shared" si="5"/>
        <v>8232304.5980512882</v>
      </c>
      <c r="H57" s="108">
        <f t="shared" si="6"/>
        <v>0</v>
      </c>
      <c r="I57" s="108">
        <f t="shared" si="7"/>
        <v>5654928.8359451713</v>
      </c>
      <c r="J57" s="108">
        <f t="shared" si="8"/>
        <v>0</v>
      </c>
      <c r="K57" s="108">
        <f t="shared" si="9"/>
        <v>4935612.0159673039</v>
      </c>
      <c r="L57" s="108">
        <f t="shared" si="10"/>
        <v>0</v>
      </c>
      <c r="M57" s="120">
        <f t="shared" si="0"/>
        <v>511776195.48309207</v>
      </c>
    </row>
    <row r="58" spans="1:13" x14ac:dyDescent="0.3">
      <c r="A58" s="89">
        <v>10</v>
      </c>
      <c r="B58" s="122" t="s">
        <v>24</v>
      </c>
      <c r="C58" s="108">
        <f t="shared" si="1"/>
        <v>69273469.504751757</v>
      </c>
      <c r="D58" s="108">
        <f t="shared" si="2"/>
        <v>281991804.13580322</v>
      </c>
      <c r="E58" s="108">
        <f t="shared" si="3"/>
        <v>121237586.80489533</v>
      </c>
      <c r="F58" s="108">
        <f t="shared" si="4"/>
        <v>110957515.42032516</v>
      </c>
      <c r="G58" s="108">
        <f t="shared" si="5"/>
        <v>4633656.9401023695</v>
      </c>
      <c r="H58" s="108">
        <f t="shared" si="6"/>
        <v>0</v>
      </c>
      <c r="I58" s="108">
        <f t="shared" si="7"/>
        <v>13431954.288777119</v>
      </c>
      <c r="J58" s="108">
        <f t="shared" si="8"/>
        <v>4129816.0638514501</v>
      </c>
      <c r="K58" s="108">
        <f t="shared" si="9"/>
        <v>5160419.36120022</v>
      </c>
      <c r="L58" s="108">
        <f t="shared" si="10"/>
        <v>0</v>
      </c>
      <c r="M58" s="120">
        <f t="shared" si="0"/>
        <v>610816222.51970661</v>
      </c>
    </row>
    <row r="59" spans="1:13" x14ac:dyDescent="0.3">
      <c r="A59" s="89">
        <v>11</v>
      </c>
      <c r="B59" s="122" t="s">
        <v>25</v>
      </c>
      <c r="C59" s="108">
        <f t="shared" si="1"/>
        <v>129599990.25332846</v>
      </c>
      <c r="D59" s="108">
        <f t="shared" si="2"/>
        <v>525212454.66640854</v>
      </c>
      <c r="E59" s="108">
        <f t="shared" si="3"/>
        <v>196700632.98679519</v>
      </c>
      <c r="F59" s="108">
        <f t="shared" si="4"/>
        <v>203597127.50721931</v>
      </c>
      <c r="G59" s="108">
        <f t="shared" si="5"/>
        <v>7953648.2528561288</v>
      </c>
      <c r="H59" s="108">
        <f t="shared" si="6"/>
        <v>0</v>
      </c>
      <c r="I59" s="108">
        <f t="shared" si="7"/>
        <v>18414305.474733412</v>
      </c>
      <c r="J59" s="108">
        <f t="shared" si="8"/>
        <v>0</v>
      </c>
      <c r="K59" s="108">
        <f t="shared" si="9"/>
        <v>9654349.6911001541</v>
      </c>
      <c r="L59" s="108">
        <f t="shared" si="10"/>
        <v>0</v>
      </c>
      <c r="M59" s="120">
        <f t="shared" si="0"/>
        <v>1091132508.8324411</v>
      </c>
    </row>
    <row r="60" spans="1:13" x14ac:dyDescent="0.3">
      <c r="A60" s="89">
        <v>12</v>
      </c>
      <c r="B60" s="122" t="s">
        <v>26</v>
      </c>
      <c r="C60" s="108">
        <f t="shared" si="1"/>
        <v>85370042.519318372</v>
      </c>
      <c r="D60" s="108">
        <f t="shared" si="2"/>
        <v>363805882.30501443</v>
      </c>
      <c r="E60" s="108">
        <f t="shared" si="3"/>
        <v>137975324.43742535</v>
      </c>
      <c r="F60" s="108">
        <f t="shared" si="4"/>
        <v>142927175.78997838</v>
      </c>
      <c r="G60" s="108">
        <f t="shared" si="5"/>
        <v>6525534.4837309355</v>
      </c>
      <c r="H60" s="108">
        <f t="shared" si="6"/>
        <v>0</v>
      </c>
      <c r="I60" s="108">
        <f t="shared" si="7"/>
        <v>19950203.159236822</v>
      </c>
      <c r="J60" s="108">
        <f t="shared" si="8"/>
        <v>0</v>
      </c>
      <c r="K60" s="108">
        <f t="shared" si="9"/>
        <v>6359508.5309384968</v>
      </c>
      <c r="L60" s="108">
        <f t="shared" si="10"/>
        <v>0</v>
      </c>
      <c r="M60" s="120">
        <f t="shared" si="0"/>
        <v>762913671.2256428</v>
      </c>
    </row>
    <row r="61" spans="1:13" x14ac:dyDescent="0.3">
      <c r="A61" s="89">
        <v>13</v>
      </c>
      <c r="B61" s="122" t="s">
        <v>27</v>
      </c>
      <c r="C61" s="108">
        <f t="shared" si="1"/>
        <v>142312289.46042192</v>
      </c>
      <c r="D61" s="108">
        <f t="shared" si="2"/>
        <v>504113532.49835455</v>
      </c>
      <c r="E61" s="108">
        <f t="shared" si="3"/>
        <v>174984048.88553452</v>
      </c>
      <c r="F61" s="108">
        <f t="shared" si="4"/>
        <v>192809134.16727316</v>
      </c>
      <c r="G61" s="108">
        <f t="shared" si="5"/>
        <v>9785813.7225143034</v>
      </c>
      <c r="H61" s="108">
        <f t="shared" si="6"/>
        <v>0</v>
      </c>
      <c r="I61" s="108">
        <f t="shared" si="7"/>
        <v>17031959.33800884</v>
      </c>
      <c r="J61" s="108">
        <f t="shared" si="8"/>
        <v>0</v>
      </c>
      <c r="K61" s="108">
        <f t="shared" si="9"/>
        <v>10601332.647528451</v>
      </c>
      <c r="L61" s="108">
        <f t="shared" si="10"/>
        <v>0</v>
      </c>
      <c r="M61" s="120">
        <f t="shared" si="0"/>
        <v>1051638110.7196357</v>
      </c>
    </row>
    <row r="62" spans="1:13" x14ac:dyDescent="0.3">
      <c r="A62" s="89">
        <v>14</v>
      </c>
      <c r="B62" s="122" t="s">
        <v>28</v>
      </c>
      <c r="C62" s="108">
        <f t="shared" si="1"/>
        <v>100306680.87397364</v>
      </c>
      <c r="D62" s="108">
        <f t="shared" si="2"/>
        <v>392444070.28595835</v>
      </c>
      <c r="E62" s="108">
        <f t="shared" si="3"/>
        <v>155138244.71660176</v>
      </c>
      <c r="F62" s="108">
        <f t="shared" si="4"/>
        <v>143559215.25983331</v>
      </c>
      <c r="G62" s="108">
        <f t="shared" si="5"/>
        <v>4580911.2747618565</v>
      </c>
      <c r="H62" s="108">
        <f t="shared" si="6"/>
        <v>0</v>
      </c>
      <c r="I62" s="108">
        <f t="shared" si="7"/>
        <v>14649335.760536782</v>
      </c>
      <c r="J62" s="108">
        <f t="shared" si="8"/>
        <v>0</v>
      </c>
      <c r="K62" s="108">
        <f t="shared" si="9"/>
        <v>7472190.1723758671</v>
      </c>
      <c r="L62" s="108">
        <f t="shared" si="10"/>
        <v>0</v>
      </c>
      <c r="M62" s="120">
        <f t="shared" si="0"/>
        <v>818150648.34404171</v>
      </c>
    </row>
    <row r="63" spans="1:13" x14ac:dyDescent="0.3">
      <c r="A63" s="89">
        <v>15</v>
      </c>
      <c r="B63" s="122" t="s">
        <v>29</v>
      </c>
      <c r="C63" s="108">
        <f t="shared" si="1"/>
        <v>91779960.471186817</v>
      </c>
      <c r="D63" s="108">
        <f t="shared" si="2"/>
        <v>316527598.51651323</v>
      </c>
      <c r="E63" s="108">
        <f t="shared" si="3"/>
        <v>109245725.05394664</v>
      </c>
      <c r="F63" s="108">
        <f t="shared" si="4"/>
        <v>102746678.82480718</v>
      </c>
      <c r="G63" s="108">
        <f t="shared" si="5"/>
        <v>13050073.766229032</v>
      </c>
      <c r="H63" s="108">
        <f t="shared" si="6"/>
        <v>37819246.095867008</v>
      </c>
      <c r="I63" s="108">
        <f t="shared" si="7"/>
        <v>7857894.0236285562</v>
      </c>
      <c r="J63" s="108">
        <f t="shared" si="8"/>
        <v>3777942.0783199868</v>
      </c>
      <c r="K63" s="108">
        <f t="shared" si="9"/>
        <v>6837005.3986283392</v>
      </c>
      <c r="L63" s="108">
        <f t="shared" si="10"/>
        <v>0</v>
      </c>
      <c r="M63" s="120">
        <f t="shared" si="0"/>
        <v>689642124.22912693</v>
      </c>
    </row>
    <row r="64" spans="1:13" x14ac:dyDescent="0.3">
      <c r="A64" s="89">
        <v>16</v>
      </c>
      <c r="B64" s="122" t="s">
        <v>30</v>
      </c>
      <c r="C64" s="108">
        <f t="shared" si="1"/>
        <v>35491286.074731819</v>
      </c>
      <c r="D64" s="108">
        <f t="shared" si="2"/>
        <v>143840022.48511323</v>
      </c>
      <c r="E64" s="108">
        <f t="shared" si="3"/>
        <v>52337541.712159395</v>
      </c>
      <c r="F64" s="108">
        <f t="shared" si="4"/>
        <v>53245020.45638109</v>
      </c>
      <c r="G64" s="108">
        <f t="shared" si="5"/>
        <v>2128735.4370444519</v>
      </c>
      <c r="H64" s="108">
        <f t="shared" si="6"/>
        <v>2610434.3519502301</v>
      </c>
      <c r="I64" s="108">
        <f t="shared" si="7"/>
        <v>5329639.0708621535</v>
      </c>
      <c r="J64" s="108">
        <f t="shared" si="8"/>
        <v>0</v>
      </c>
      <c r="K64" s="108">
        <f t="shared" si="9"/>
        <v>2643868.1521701301</v>
      </c>
      <c r="L64" s="108">
        <f t="shared" si="10"/>
        <v>0</v>
      </c>
      <c r="M64" s="120">
        <f t="shared" si="0"/>
        <v>297626547.74041253</v>
      </c>
    </row>
    <row r="65" spans="1:14" x14ac:dyDescent="0.3">
      <c r="A65" s="89">
        <v>17</v>
      </c>
      <c r="B65" s="122" t="s">
        <v>31</v>
      </c>
      <c r="C65" s="108">
        <f t="shared" si="1"/>
        <v>216028695.00950563</v>
      </c>
      <c r="D65" s="108">
        <f t="shared" si="2"/>
        <v>758628953.93698549</v>
      </c>
      <c r="E65" s="108">
        <f t="shared" si="3"/>
        <v>253067365.45058629</v>
      </c>
      <c r="F65" s="108">
        <f t="shared" si="4"/>
        <v>324714692.55434561</v>
      </c>
      <c r="G65" s="108">
        <f t="shared" si="5"/>
        <v>12793311.848156348</v>
      </c>
      <c r="H65" s="108">
        <f t="shared" si="6"/>
        <v>0</v>
      </c>
      <c r="I65" s="108">
        <f t="shared" si="7"/>
        <v>39100086.690826267</v>
      </c>
      <c r="J65" s="108">
        <f t="shared" si="8"/>
        <v>653579.79886834149</v>
      </c>
      <c r="K65" s="108">
        <f t="shared" si="9"/>
        <v>16092721.618705725</v>
      </c>
      <c r="L65" s="108">
        <f t="shared" si="10"/>
        <v>0</v>
      </c>
      <c r="M65" s="120">
        <f t="shared" si="0"/>
        <v>1621079406.9079797</v>
      </c>
    </row>
    <row r="66" spans="1:14" x14ac:dyDescent="0.3">
      <c r="A66" s="89">
        <v>18</v>
      </c>
      <c r="B66" s="122" t="s">
        <v>32</v>
      </c>
      <c r="C66" s="108">
        <f t="shared" si="1"/>
        <v>37410241.884738207</v>
      </c>
      <c r="D66" s="108">
        <f t="shared" si="2"/>
        <v>152888819.41943574</v>
      </c>
      <c r="E66" s="108">
        <f t="shared" si="3"/>
        <v>63329996.981227025</v>
      </c>
      <c r="F66" s="108">
        <f t="shared" si="4"/>
        <v>62810034.26165989</v>
      </c>
      <c r="G66" s="108">
        <f t="shared" si="5"/>
        <v>2226265.1578627578</v>
      </c>
      <c r="H66" s="108">
        <f t="shared" si="6"/>
        <v>0</v>
      </c>
      <c r="I66" s="108">
        <f t="shared" si="7"/>
        <v>21443134.438854605</v>
      </c>
      <c r="J66" s="108">
        <f t="shared" si="8"/>
        <v>0</v>
      </c>
      <c r="K66" s="108">
        <f t="shared" si="9"/>
        <v>2786817.7804483171</v>
      </c>
      <c r="L66" s="108">
        <f t="shared" si="10"/>
        <v>0</v>
      </c>
      <c r="M66" s="120">
        <f t="shared" si="0"/>
        <v>342895309.92422652</v>
      </c>
    </row>
    <row r="67" spans="1:14" x14ac:dyDescent="0.3">
      <c r="A67" s="89">
        <v>19</v>
      </c>
      <c r="B67" s="122" t="s">
        <v>33</v>
      </c>
      <c r="C67" s="108">
        <f t="shared" si="1"/>
        <v>92223157.827741623</v>
      </c>
      <c r="D67" s="108">
        <f t="shared" si="2"/>
        <v>364734692.84347147</v>
      </c>
      <c r="E67" s="108">
        <f t="shared" si="3"/>
        <v>133708307.55540311</v>
      </c>
      <c r="F67" s="108">
        <f t="shared" si="4"/>
        <v>158764364.40217316</v>
      </c>
      <c r="G67" s="108">
        <f t="shared" si="5"/>
        <v>5128271.9528237777</v>
      </c>
      <c r="H67" s="108">
        <f t="shared" si="6"/>
        <v>0</v>
      </c>
      <c r="I67" s="108">
        <f t="shared" si="7"/>
        <v>98390434.208512038</v>
      </c>
      <c r="J67" s="108">
        <f t="shared" si="8"/>
        <v>0</v>
      </c>
      <c r="K67" s="108">
        <f t="shared" si="9"/>
        <v>6870020.6963454727</v>
      </c>
      <c r="L67" s="108">
        <f t="shared" si="10"/>
        <v>2782292.5458600824</v>
      </c>
      <c r="M67" s="120">
        <f t="shared" si="0"/>
        <v>862601542.03233063</v>
      </c>
    </row>
    <row r="68" spans="1:14" x14ac:dyDescent="0.3">
      <c r="A68" s="40"/>
      <c r="B68" s="96" t="s">
        <v>34</v>
      </c>
      <c r="C68" s="97">
        <f>SUM(C46:C67)</f>
        <v>2873038087.3566341</v>
      </c>
      <c r="D68" s="97">
        <f t="shared" ref="D68:G68" si="11">SUM(D46:D67)</f>
        <v>10260450860.328808</v>
      </c>
      <c r="E68" s="97">
        <f t="shared" si="11"/>
        <v>3442091235.0055461</v>
      </c>
      <c r="F68" s="97">
        <f t="shared" si="11"/>
        <v>3729590817.0016022</v>
      </c>
      <c r="G68" s="97">
        <f t="shared" si="11"/>
        <v>428045007.05551767</v>
      </c>
      <c r="H68" s="97">
        <f>SUM(H46:H67)</f>
        <v>107011251.76387942</v>
      </c>
      <c r="I68" s="97">
        <f t="shared" ref="I68:L68" si="12">SUM(I46:I67)</f>
        <v>321033755.29163814</v>
      </c>
      <c r="J68" s="97">
        <f t="shared" si="12"/>
        <v>24184542.898636743</v>
      </c>
      <c r="K68" s="97">
        <f t="shared" si="12"/>
        <v>214022503.52775878</v>
      </c>
      <c r="L68" s="97">
        <f t="shared" si="12"/>
        <v>2782292.5458600824</v>
      </c>
      <c r="M68" s="120">
        <f t="shared" si="0"/>
        <v>21402250352.775879</v>
      </c>
    </row>
    <row r="69" spans="1:14" x14ac:dyDescent="0.3">
      <c r="A69" s="89"/>
      <c r="B69" s="122" t="s">
        <v>314</v>
      </c>
      <c r="C69" s="123">
        <f t="shared" ref="C69:L69" si="13">C68/$M$68</f>
        <v>0.13424</v>
      </c>
      <c r="D69" s="123">
        <f t="shared" si="13"/>
        <v>0.479409907425834</v>
      </c>
      <c r="E69" s="123">
        <f t="shared" si="13"/>
        <v>0.16082847262643601</v>
      </c>
      <c r="F69" s="123">
        <f t="shared" si="13"/>
        <v>0.17426161994773007</v>
      </c>
      <c r="G69" s="123">
        <f t="shared" si="13"/>
        <v>2.0000000000000004E-2</v>
      </c>
      <c r="H69" s="123">
        <f t="shared" si="13"/>
        <v>5.000000000000001E-3</v>
      </c>
      <c r="I69" s="123">
        <f t="shared" si="13"/>
        <v>1.4999999999999998E-2</v>
      </c>
      <c r="J69" s="123">
        <f t="shared" si="13"/>
        <v>1.1299999999999999E-3</v>
      </c>
      <c r="K69" s="123">
        <f t="shared" si="13"/>
        <v>0.01</v>
      </c>
      <c r="L69" s="123">
        <f t="shared" si="13"/>
        <v>1.2999999999996348E-4</v>
      </c>
      <c r="M69" s="120">
        <f t="shared" si="0"/>
        <v>1</v>
      </c>
    </row>
    <row r="70" spans="1:14" x14ac:dyDescent="0.3">
      <c r="B70" s="18"/>
      <c r="C70" s="72"/>
      <c r="D70" s="124"/>
      <c r="E70" s="124"/>
      <c r="F70" s="124"/>
      <c r="G70" s="124"/>
      <c r="H70" s="124"/>
      <c r="I70" s="124"/>
      <c r="J70" s="124"/>
      <c r="K70" s="124"/>
      <c r="L70" s="124"/>
      <c r="M70" s="124"/>
      <c r="N70" s="124"/>
    </row>
    <row r="71" spans="1:14" x14ac:dyDescent="0.3">
      <c r="A71" s="4" t="s">
        <v>315</v>
      </c>
      <c r="B71" s="66"/>
      <c r="C71" s="66"/>
      <c r="D71" s="66"/>
      <c r="E71" s="66"/>
      <c r="F71" s="66"/>
      <c r="G71" s="66"/>
      <c r="H71" s="66"/>
      <c r="I71" s="66"/>
      <c r="J71" s="66"/>
      <c r="K71" s="66"/>
      <c r="L71" s="66"/>
      <c r="M71" s="66"/>
    </row>
    <row r="72" spans="1:14" x14ac:dyDescent="0.3">
      <c r="A72" s="82" t="s">
        <v>3</v>
      </c>
      <c r="B72" s="82" t="s">
        <v>4</v>
      </c>
      <c r="C72" s="118" t="s">
        <v>290</v>
      </c>
      <c r="D72" s="83" t="s">
        <v>291</v>
      </c>
      <c r="E72" s="83" t="s">
        <v>292</v>
      </c>
      <c r="F72" s="83" t="s">
        <v>293</v>
      </c>
      <c r="G72" s="84" t="s">
        <v>294</v>
      </c>
      <c r="H72" s="82" t="s">
        <v>295</v>
      </c>
      <c r="I72" s="82" t="s">
        <v>9</v>
      </c>
      <c r="J72" s="82" t="s">
        <v>296</v>
      </c>
      <c r="K72" s="82" t="s">
        <v>297</v>
      </c>
      <c r="L72" s="85" t="s">
        <v>298</v>
      </c>
      <c r="M72" s="119" t="s">
        <v>818</v>
      </c>
    </row>
    <row r="73" spans="1:14" x14ac:dyDescent="0.3">
      <c r="A73" s="106">
        <v>31</v>
      </c>
      <c r="B73" s="96" t="s">
        <v>12</v>
      </c>
      <c r="C73" s="108">
        <f>C46/C20</f>
        <v>522.02279924003972</v>
      </c>
      <c r="D73" s="108">
        <f>D46/C20</f>
        <v>1663.2646801068586</v>
      </c>
      <c r="E73" s="108">
        <f>E46/C20</f>
        <v>465.88557429929193</v>
      </c>
      <c r="F73" s="108">
        <f>F46/C20</f>
        <v>549.60414160947903</v>
      </c>
      <c r="G73" s="108">
        <f>G46/C20</f>
        <v>165.51439367455035</v>
      </c>
      <c r="H73" s="108">
        <f>H46/C20</f>
        <v>23.75201230861154</v>
      </c>
      <c r="I73" s="108">
        <f>I46/C20</f>
        <v>0.34632610842206091</v>
      </c>
      <c r="J73" s="108">
        <f>J46/C20</f>
        <v>0</v>
      </c>
      <c r="K73" s="108">
        <f>K46/C20</f>
        <v>38.887276463054214</v>
      </c>
      <c r="L73" s="108">
        <f>L46/C20</f>
        <v>0</v>
      </c>
      <c r="M73" s="97">
        <f t="shared" ref="M73:M95" si="14">M46/C20</f>
        <v>3429.2772038103071</v>
      </c>
    </row>
    <row r="74" spans="1:14" x14ac:dyDescent="0.3">
      <c r="A74" s="121">
        <v>32</v>
      </c>
      <c r="B74" s="122" t="s">
        <v>13</v>
      </c>
      <c r="C74" s="108">
        <f t="shared" ref="C74:C95" si="15">C47/C21</f>
        <v>522.02279924003972</v>
      </c>
      <c r="D74" s="108">
        <f t="shared" ref="D74:D95" si="16">D47/C21</f>
        <v>1641.6413299594171</v>
      </c>
      <c r="E74" s="108">
        <f t="shared" ref="E74:E95" si="17">E47/C21</f>
        <v>350.4380517563618</v>
      </c>
      <c r="F74" s="108">
        <f t="shared" ref="F74:F95" si="18">F47/C21</f>
        <v>559.7947005419843</v>
      </c>
      <c r="G74" s="108">
        <f t="shared" ref="G74:G95" si="19">G47/C21</f>
        <v>202.44590575010571</v>
      </c>
      <c r="H74" s="108">
        <f t="shared" ref="H74:H95" si="20">H47/C21</f>
        <v>9.3359562128544926</v>
      </c>
      <c r="I74" s="108">
        <f t="shared" ref="I74:I95" si="21">I47/C21</f>
        <v>1.0410349023892611</v>
      </c>
      <c r="J74" s="108">
        <f t="shared" ref="J74:J95" si="22">J47/C21</f>
        <v>0</v>
      </c>
      <c r="K74" s="108">
        <f t="shared" ref="K74:K95" si="23">K47/C21</f>
        <v>38.887276463054214</v>
      </c>
      <c r="L74" s="108">
        <f t="shared" ref="L74:L95" si="24">L47/C21</f>
        <v>0</v>
      </c>
      <c r="M74" s="97">
        <f t="shared" si="14"/>
        <v>3325.6070548262064</v>
      </c>
    </row>
    <row r="75" spans="1:14" x14ac:dyDescent="0.3">
      <c r="A75" s="121">
        <v>33</v>
      </c>
      <c r="B75" s="122" t="s">
        <v>14</v>
      </c>
      <c r="C75" s="108">
        <f t="shared" si="15"/>
        <v>522.02279924003972</v>
      </c>
      <c r="D75" s="108">
        <f t="shared" si="16"/>
        <v>1586.8342733550373</v>
      </c>
      <c r="E75" s="108">
        <f t="shared" si="17"/>
        <v>383.21342032993965</v>
      </c>
      <c r="F75" s="108">
        <f t="shared" si="18"/>
        <v>510.01312767147795</v>
      </c>
      <c r="G75" s="108">
        <f t="shared" si="19"/>
        <v>141.10645331761674</v>
      </c>
      <c r="H75" s="108">
        <f t="shared" si="20"/>
        <v>51.400015054961258</v>
      </c>
      <c r="I75" s="108">
        <f t="shared" si="21"/>
        <v>9.5115163472968991</v>
      </c>
      <c r="J75" s="108">
        <f t="shared" si="22"/>
        <v>0</v>
      </c>
      <c r="K75" s="108">
        <f t="shared" si="23"/>
        <v>38.887276463054214</v>
      </c>
      <c r="L75" s="108">
        <f t="shared" si="24"/>
        <v>0</v>
      </c>
      <c r="M75" s="97">
        <f t="shared" si="14"/>
        <v>3242.988881779424</v>
      </c>
    </row>
    <row r="76" spans="1:14" x14ac:dyDescent="0.3">
      <c r="A76" s="121">
        <v>34</v>
      </c>
      <c r="B76" s="122" t="s">
        <v>15</v>
      </c>
      <c r="C76" s="108">
        <f t="shared" si="15"/>
        <v>522.02279924003972</v>
      </c>
      <c r="D76" s="108">
        <f t="shared" si="16"/>
        <v>1806.8940061513849</v>
      </c>
      <c r="E76" s="108">
        <f t="shared" si="17"/>
        <v>566.35013539259148</v>
      </c>
      <c r="F76" s="108">
        <f t="shared" si="18"/>
        <v>579.63517487802778</v>
      </c>
      <c r="G76" s="108">
        <f t="shared" si="19"/>
        <v>60.975750826388065</v>
      </c>
      <c r="H76" s="108">
        <f t="shared" si="20"/>
        <v>121.36524056742384</v>
      </c>
      <c r="I76" s="108">
        <f t="shared" si="21"/>
        <v>29.195535876152192</v>
      </c>
      <c r="J76" s="108">
        <f t="shared" si="22"/>
        <v>0</v>
      </c>
      <c r="K76" s="108">
        <f t="shared" si="23"/>
        <v>38.887276463054214</v>
      </c>
      <c r="L76" s="108">
        <f t="shared" si="24"/>
        <v>0</v>
      </c>
      <c r="M76" s="97">
        <f t="shared" si="14"/>
        <v>3725.3259193950621</v>
      </c>
    </row>
    <row r="77" spans="1:14" x14ac:dyDescent="0.3">
      <c r="A77" s="121">
        <v>35</v>
      </c>
      <c r="B77" s="122" t="s">
        <v>16</v>
      </c>
      <c r="C77" s="108">
        <f t="shared" si="15"/>
        <v>522.02279924003972</v>
      </c>
      <c r="D77" s="108">
        <f t="shared" si="16"/>
        <v>1718.0700419365317</v>
      </c>
      <c r="E77" s="108">
        <f t="shared" si="17"/>
        <v>458.33083712207599</v>
      </c>
      <c r="F77" s="108">
        <f t="shared" si="18"/>
        <v>577.10332421828411</v>
      </c>
      <c r="G77" s="108">
        <f t="shared" si="19"/>
        <v>59.408515875991803</v>
      </c>
      <c r="H77" s="108">
        <f t="shared" si="20"/>
        <v>0</v>
      </c>
      <c r="I77" s="108">
        <f t="shared" si="21"/>
        <v>8.8895972273330273</v>
      </c>
      <c r="J77" s="108">
        <f t="shared" si="22"/>
        <v>0</v>
      </c>
      <c r="K77" s="108">
        <f t="shared" si="23"/>
        <v>38.887276463054214</v>
      </c>
      <c r="L77" s="108">
        <f t="shared" si="24"/>
        <v>0</v>
      </c>
      <c r="M77" s="97">
        <f t="shared" si="14"/>
        <v>3382.7123920833101</v>
      </c>
    </row>
    <row r="78" spans="1:14" x14ac:dyDescent="0.3">
      <c r="A78" s="89">
        <v>2</v>
      </c>
      <c r="B78" s="122" t="s">
        <v>17</v>
      </c>
      <c r="C78" s="108">
        <f t="shared" si="15"/>
        <v>522.02279924003972</v>
      </c>
      <c r="D78" s="108">
        <f t="shared" si="16"/>
        <v>1889.8267296242113</v>
      </c>
      <c r="E78" s="108">
        <f t="shared" si="17"/>
        <v>672.51238268768486</v>
      </c>
      <c r="F78" s="108">
        <f t="shared" si="18"/>
        <v>683.78406990226676</v>
      </c>
      <c r="G78" s="108">
        <f t="shared" si="19"/>
        <v>78.263592609209468</v>
      </c>
      <c r="H78" s="108">
        <f t="shared" si="20"/>
        <v>24.121508051858157</v>
      </c>
      <c r="I78" s="108">
        <f t="shared" si="21"/>
        <v>23.522909745780318</v>
      </c>
      <c r="J78" s="108">
        <f t="shared" si="22"/>
        <v>32.453484829959443</v>
      </c>
      <c r="K78" s="108">
        <f t="shared" si="23"/>
        <v>38.887276463054214</v>
      </c>
      <c r="L78" s="108">
        <f t="shared" si="24"/>
        <v>0</v>
      </c>
      <c r="M78" s="97">
        <f t="shared" si="14"/>
        <v>3965.3947531540639</v>
      </c>
    </row>
    <row r="79" spans="1:14" x14ac:dyDescent="0.3">
      <c r="A79" s="89">
        <v>4</v>
      </c>
      <c r="B79" s="122" t="s">
        <v>18</v>
      </c>
      <c r="C79" s="108">
        <f t="shared" si="15"/>
        <v>522.02279924003972</v>
      </c>
      <c r="D79" s="108">
        <f t="shared" si="16"/>
        <v>1960.4544416692167</v>
      </c>
      <c r="E79" s="108">
        <f t="shared" si="17"/>
        <v>730.62821145084899</v>
      </c>
      <c r="F79" s="108">
        <f t="shared" si="18"/>
        <v>749.55024102118534</v>
      </c>
      <c r="G79" s="108">
        <f t="shared" si="19"/>
        <v>39.46783958550381</v>
      </c>
      <c r="H79" s="108">
        <f t="shared" si="20"/>
        <v>0</v>
      </c>
      <c r="I79" s="108">
        <f t="shared" si="21"/>
        <v>38.54676310400064</v>
      </c>
      <c r="J79" s="108">
        <f t="shared" si="22"/>
        <v>0</v>
      </c>
      <c r="K79" s="108">
        <f t="shared" si="23"/>
        <v>38.887276463054214</v>
      </c>
      <c r="L79" s="108">
        <f t="shared" si="24"/>
        <v>0</v>
      </c>
      <c r="M79" s="97">
        <f t="shared" si="14"/>
        <v>4079.5575725338495</v>
      </c>
    </row>
    <row r="80" spans="1:14" x14ac:dyDescent="0.3">
      <c r="A80" s="89">
        <v>5</v>
      </c>
      <c r="B80" s="122" t="s">
        <v>19</v>
      </c>
      <c r="C80" s="108">
        <f t="shared" si="15"/>
        <v>522.02279924003972</v>
      </c>
      <c r="D80" s="108">
        <f t="shared" si="16"/>
        <v>1957.8507603211156</v>
      </c>
      <c r="E80" s="108">
        <f t="shared" si="17"/>
        <v>691.22518590084997</v>
      </c>
      <c r="F80" s="108">
        <f t="shared" si="18"/>
        <v>689.79425260253299</v>
      </c>
      <c r="G80" s="108">
        <f t="shared" si="19"/>
        <v>44.043300718784316</v>
      </c>
      <c r="H80" s="108">
        <f t="shared" si="20"/>
        <v>0</v>
      </c>
      <c r="I80" s="108">
        <f t="shared" si="21"/>
        <v>32.359938500390932</v>
      </c>
      <c r="J80" s="108">
        <f t="shared" si="22"/>
        <v>0</v>
      </c>
      <c r="K80" s="108">
        <f t="shared" si="23"/>
        <v>38.887276463054214</v>
      </c>
      <c r="L80" s="108">
        <f t="shared" si="24"/>
        <v>0</v>
      </c>
      <c r="M80" s="97">
        <f t="shared" si="14"/>
        <v>3976.1835137467679</v>
      </c>
    </row>
    <row r="81" spans="1:13" x14ac:dyDescent="0.3">
      <c r="A81" s="89">
        <v>6</v>
      </c>
      <c r="B81" s="122" t="s">
        <v>20</v>
      </c>
      <c r="C81" s="108">
        <f t="shared" si="15"/>
        <v>522.02279924003972</v>
      </c>
      <c r="D81" s="108">
        <f t="shared" si="16"/>
        <v>1870.5754112560983</v>
      </c>
      <c r="E81" s="108">
        <f t="shared" si="17"/>
        <v>627.25536071709894</v>
      </c>
      <c r="F81" s="108">
        <f t="shared" si="18"/>
        <v>641.86348087685462</v>
      </c>
      <c r="G81" s="108">
        <f t="shared" si="19"/>
        <v>51.241675252809131</v>
      </c>
      <c r="H81" s="108">
        <f t="shared" si="20"/>
        <v>0</v>
      </c>
      <c r="I81" s="108">
        <f t="shared" si="21"/>
        <v>26.902375645696395</v>
      </c>
      <c r="J81" s="108">
        <f t="shared" si="22"/>
        <v>0</v>
      </c>
      <c r="K81" s="108">
        <f t="shared" si="23"/>
        <v>38.887276463054214</v>
      </c>
      <c r="L81" s="108">
        <f t="shared" si="24"/>
        <v>0</v>
      </c>
      <c r="M81" s="97">
        <f t="shared" si="14"/>
        <v>3778.7483794516515</v>
      </c>
    </row>
    <row r="82" spans="1:13" x14ac:dyDescent="0.3">
      <c r="A82" s="89">
        <v>7</v>
      </c>
      <c r="B82" s="122" t="s">
        <v>21</v>
      </c>
      <c r="C82" s="108">
        <f t="shared" si="15"/>
        <v>522.02279924003972</v>
      </c>
      <c r="D82" s="108">
        <f t="shared" si="16"/>
        <v>2024.4031210707849</v>
      </c>
      <c r="E82" s="108">
        <f t="shared" si="17"/>
        <v>725.91019043403492</v>
      </c>
      <c r="F82" s="108">
        <f t="shared" si="18"/>
        <v>721.70496456471312</v>
      </c>
      <c r="G82" s="108">
        <f t="shared" si="19"/>
        <v>55.667543968716394</v>
      </c>
      <c r="H82" s="108">
        <f t="shared" si="20"/>
        <v>0</v>
      </c>
      <c r="I82" s="108">
        <f t="shared" si="21"/>
        <v>29.480211713535216</v>
      </c>
      <c r="J82" s="108">
        <f t="shared" si="22"/>
        <v>0</v>
      </c>
      <c r="K82" s="108">
        <f t="shared" si="23"/>
        <v>38.887276463054214</v>
      </c>
      <c r="L82" s="108">
        <f t="shared" si="24"/>
        <v>0</v>
      </c>
      <c r="M82" s="97">
        <f t="shared" si="14"/>
        <v>4118.0761074548782</v>
      </c>
    </row>
    <row r="83" spans="1:13" x14ac:dyDescent="0.3">
      <c r="A83" s="89">
        <v>8</v>
      </c>
      <c r="B83" s="122" t="s">
        <v>22</v>
      </c>
      <c r="C83" s="108">
        <f t="shared" si="15"/>
        <v>522.02279924003972</v>
      </c>
      <c r="D83" s="108">
        <f t="shared" si="16"/>
        <v>2067.5842622149348</v>
      </c>
      <c r="E83" s="108">
        <f t="shared" si="17"/>
        <v>867.37590308961376</v>
      </c>
      <c r="F83" s="108">
        <f t="shared" si="18"/>
        <v>775.00447529293967</v>
      </c>
      <c r="G83" s="108">
        <f t="shared" si="19"/>
        <v>62.073241035603871</v>
      </c>
      <c r="H83" s="108">
        <f t="shared" si="20"/>
        <v>3.2254593375571696</v>
      </c>
      <c r="I83" s="108">
        <f t="shared" si="21"/>
        <v>29.725910847908636</v>
      </c>
      <c r="J83" s="108">
        <f t="shared" si="22"/>
        <v>0</v>
      </c>
      <c r="K83" s="108">
        <f t="shared" si="23"/>
        <v>38.887276463054214</v>
      </c>
      <c r="L83" s="108">
        <f t="shared" si="24"/>
        <v>0</v>
      </c>
      <c r="M83" s="97">
        <f t="shared" si="14"/>
        <v>4365.8993275216526</v>
      </c>
    </row>
    <row r="84" spans="1:13" x14ac:dyDescent="0.3">
      <c r="A84" s="89">
        <v>9</v>
      </c>
      <c r="B84" s="122" t="s">
        <v>23</v>
      </c>
      <c r="C84" s="108">
        <f t="shared" si="15"/>
        <v>522.02279924003972</v>
      </c>
      <c r="D84" s="108">
        <f t="shared" si="16"/>
        <v>1923.2367961466714</v>
      </c>
      <c r="E84" s="108">
        <f t="shared" si="17"/>
        <v>756.33668084361602</v>
      </c>
      <c r="F84" s="108">
        <f t="shared" si="18"/>
        <v>682.34215817476172</v>
      </c>
      <c r="G84" s="108">
        <f t="shared" si="19"/>
        <v>64.861643053957096</v>
      </c>
      <c r="H84" s="108">
        <f t="shared" si="20"/>
        <v>0</v>
      </c>
      <c r="I84" s="108">
        <f t="shared" si="21"/>
        <v>44.554713845188516</v>
      </c>
      <c r="J84" s="108">
        <f t="shared" si="22"/>
        <v>0</v>
      </c>
      <c r="K84" s="108">
        <f t="shared" si="23"/>
        <v>38.887276463054214</v>
      </c>
      <c r="L84" s="108">
        <f t="shared" si="24"/>
        <v>0</v>
      </c>
      <c r="M84" s="97">
        <f t="shared" si="14"/>
        <v>4032.242067767289</v>
      </c>
    </row>
    <row r="85" spans="1:13" x14ac:dyDescent="0.3">
      <c r="A85" s="89">
        <v>10</v>
      </c>
      <c r="B85" s="122" t="s">
        <v>24</v>
      </c>
      <c r="C85" s="108">
        <f t="shared" si="15"/>
        <v>522.02279924003972</v>
      </c>
      <c r="D85" s="108">
        <f t="shared" si="16"/>
        <v>2125.0004079501682</v>
      </c>
      <c r="E85" s="108">
        <f t="shared" si="17"/>
        <v>913.60783413132674</v>
      </c>
      <c r="F85" s="108">
        <f t="shared" si="18"/>
        <v>836.14049087674005</v>
      </c>
      <c r="G85" s="108">
        <f t="shared" si="19"/>
        <v>34.917762656948419</v>
      </c>
      <c r="H85" s="108">
        <f t="shared" si="20"/>
        <v>0</v>
      </c>
      <c r="I85" s="108">
        <f t="shared" si="21"/>
        <v>101.21892879366639</v>
      </c>
      <c r="J85" s="108">
        <f t="shared" si="22"/>
        <v>31.120978311189358</v>
      </c>
      <c r="K85" s="108">
        <f t="shared" si="23"/>
        <v>38.887276463054214</v>
      </c>
      <c r="L85" s="108">
        <f t="shared" si="24"/>
        <v>0</v>
      </c>
      <c r="M85" s="97">
        <f t="shared" si="14"/>
        <v>4602.9164784231334</v>
      </c>
    </row>
    <row r="86" spans="1:13" x14ac:dyDescent="0.3">
      <c r="A86" s="89">
        <v>11</v>
      </c>
      <c r="B86" s="122" t="s">
        <v>25</v>
      </c>
      <c r="C86" s="108">
        <f t="shared" si="15"/>
        <v>522.02279924003972</v>
      </c>
      <c r="D86" s="108">
        <f t="shared" si="16"/>
        <v>2115.5316080253301</v>
      </c>
      <c r="E86" s="108">
        <f t="shared" si="17"/>
        <v>792.30110159223079</v>
      </c>
      <c r="F86" s="108">
        <f t="shared" si="18"/>
        <v>820.0798642870293</v>
      </c>
      <c r="G86" s="108">
        <f t="shared" si="19"/>
        <v>32.036929300771874</v>
      </c>
      <c r="H86" s="108">
        <f t="shared" si="20"/>
        <v>0</v>
      </c>
      <c r="I86" s="108">
        <f t="shared" si="21"/>
        <v>74.171975408267016</v>
      </c>
      <c r="J86" s="108">
        <f t="shared" si="22"/>
        <v>0</v>
      </c>
      <c r="K86" s="108">
        <f t="shared" si="23"/>
        <v>38.887276463054214</v>
      </c>
      <c r="L86" s="108">
        <f t="shared" si="24"/>
        <v>0</v>
      </c>
      <c r="M86" s="97">
        <f t="shared" si="14"/>
        <v>4395.0315543167226</v>
      </c>
    </row>
    <row r="87" spans="1:13" x14ac:dyDescent="0.3">
      <c r="A87" s="89">
        <v>12</v>
      </c>
      <c r="B87" s="122" t="s">
        <v>26</v>
      </c>
      <c r="C87" s="108">
        <f t="shared" si="15"/>
        <v>522.02279924003972</v>
      </c>
      <c r="D87" s="108">
        <f t="shared" si="16"/>
        <v>2224.6090016633202</v>
      </c>
      <c r="E87" s="108">
        <f t="shared" si="17"/>
        <v>843.69484848948764</v>
      </c>
      <c r="F87" s="108">
        <f t="shared" si="18"/>
        <v>873.97454881756653</v>
      </c>
      <c r="G87" s="108">
        <f t="shared" si="19"/>
        <v>39.902495971743001</v>
      </c>
      <c r="H87" s="108">
        <f t="shared" si="20"/>
        <v>0</v>
      </c>
      <c r="I87" s="108">
        <f t="shared" si="21"/>
        <v>121.99198443922062</v>
      </c>
      <c r="J87" s="108">
        <f t="shared" si="22"/>
        <v>0</v>
      </c>
      <c r="K87" s="108">
        <f t="shared" si="23"/>
        <v>38.887276463054214</v>
      </c>
      <c r="L87" s="108">
        <f t="shared" si="24"/>
        <v>0</v>
      </c>
      <c r="M87" s="97">
        <f t="shared" si="14"/>
        <v>4665.0829550844319</v>
      </c>
    </row>
    <row r="88" spans="1:13" x14ac:dyDescent="0.3">
      <c r="A88" s="89">
        <v>13</v>
      </c>
      <c r="B88" s="122" t="s">
        <v>27</v>
      </c>
      <c r="C88" s="108">
        <f t="shared" si="15"/>
        <v>522.02279924003972</v>
      </c>
      <c r="D88" s="108">
        <f t="shared" si="16"/>
        <v>1849.1639644569289</v>
      </c>
      <c r="E88" s="108">
        <f t="shared" si="17"/>
        <v>641.86770775679622</v>
      </c>
      <c r="F88" s="108">
        <f t="shared" si="18"/>
        <v>707.25279115856006</v>
      </c>
      <c r="G88" s="108">
        <f t="shared" si="19"/>
        <v>35.895830863498254</v>
      </c>
      <c r="H88" s="108">
        <f t="shared" si="20"/>
        <v>0</v>
      </c>
      <c r="I88" s="108">
        <f t="shared" si="21"/>
        <v>62.47577861251807</v>
      </c>
      <c r="J88" s="108">
        <f t="shared" si="22"/>
        <v>0</v>
      </c>
      <c r="K88" s="108">
        <f t="shared" si="23"/>
        <v>38.887276463054214</v>
      </c>
      <c r="L88" s="108">
        <f t="shared" si="24"/>
        <v>0</v>
      </c>
      <c r="M88" s="97">
        <f t="shared" si="14"/>
        <v>3857.5661485513951</v>
      </c>
    </row>
    <row r="89" spans="1:13" x14ac:dyDescent="0.3">
      <c r="A89" s="89">
        <v>14</v>
      </c>
      <c r="B89" s="122" t="s">
        <v>28</v>
      </c>
      <c r="C89" s="108">
        <f t="shared" si="15"/>
        <v>522.02279924003972</v>
      </c>
      <c r="D89" s="108">
        <f t="shared" si="16"/>
        <v>2042.3839203016307</v>
      </c>
      <c r="E89" s="108">
        <f t="shared" si="17"/>
        <v>807.38092488473467</v>
      </c>
      <c r="F89" s="108">
        <f t="shared" si="18"/>
        <v>747.12055820886451</v>
      </c>
      <c r="G89" s="108">
        <f t="shared" si="19"/>
        <v>23.840287664646663</v>
      </c>
      <c r="H89" s="108">
        <f t="shared" si="20"/>
        <v>0</v>
      </c>
      <c r="I89" s="108">
        <f t="shared" si="21"/>
        <v>76.239061985619472</v>
      </c>
      <c r="J89" s="108">
        <f t="shared" si="22"/>
        <v>0</v>
      </c>
      <c r="K89" s="108">
        <f t="shared" si="23"/>
        <v>38.887276463054214</v>
      </c>
      <c r="L89" s="108">
        <f t="shared" si="24"/>
        <v>0</v>
      </c>
      <c r="M89" s="97">
        <f t="shared" si="14"/>
        <v>4257.8748287485905</v>
      </c>
    </row>
    <row r="90" spans="1:13" x14ac:dyDescent="0.3">
      <c r="A90" s="89">
        <v>15</v>
      </c>
      <c r="B90" s="122" t="s">
        <v>29</v>
      </c>
      <c r="C90" s="108">
        <f t="shared" si="15"/>
        <v>522.02279924003972</v>
      </c>
      <c r="D90" s="108">
        <f t="shared" si="16"/>
        <v>1800.3344321137622</v>
      </c>
      <c r="E90" s="108">
        <f t="shared" si="17"/>
        <v>621.36395466821364</v>
      </c>
      <c r="F90" s="108">
        <f t="shared" si="18"/>
        <v>584.39891036542281</v>
      </c>
      <c r="G90" s="108">
        <f t="shared" si="19"/>
        <v>74.225746042618596</v>
      </c>
      <c r="H90" s="108">
        <f t="shared" si="20"/>
        <v>215.10696464409955</v>
      </c>
      <c r="I90" s="108">
        <f t="shared" si="21"/>
        <v>44.693850523436751</v>
      </c>
      <c r="J90" s="108">
        <f t="shared" si="22"/>
        <v>21.488044764526474</v>
      </c>
      <c r="K90" s="108">
        <f t="shared" si="23"/>
        <v>38.887276463054214</v>
      </c>
      <c r="L90" s="108">
        <f t="shared" si="24"/>
        <v>0</v>
      </c>
      <c r="M90" s="97">
        <f t="shared" si="14"/>
        <v>3922.5219788251748</v>
      </c>
    </row>
    <row r="91" spans="1:13" x14ac:dyDescent="0.3">
      <c r="A91" s="89">
        <v>16</v>
      </c>
      <c r="B91" s="122" t="s">
        <v>30</v>
      </c>
      <c r="C91" s="108">
        <f t="shared" si="15"/>
        <v>522.02279924003972</v>
      </c>
      <c r="D91" s="108">
        <f t="shared" si="16"/>
        <v>2115.6678014519216</v>
      </c>
      <c r="E91" s="108">
        <f t="shared" si="17"/>
        <v>769.80557910453899</v>
      </c>
      <c r="F91" s="108">
        <f t="shared" si="18"/>
        <v>783.15321021917237</v>
      </c>
      <c r="G91" s="108">
        <f t="shared" si="19"/>
        <v>31.31045827270183</v>
      </c>
      <c r="H91" s="108">
        <f t="shared" si="20"/>
        <v>38.395516149176771</v>
      </c>
      <c r="I91" s="108">
        <f t="shared" si="21"/>
        <v>78.390878844239481</v>
      </c>
      <c r="J91" s="108">
        <f t="shared" si="22"/>
        <v>0</v>
      </c>
      <c r="K91" s="108">
        <f t="shared" si="23"/>
        <v>38.887276463054214</v>
      </c>
      <c r="L91" s="108">
        <f t="shared" si="24"/>
        <v>0</v>
      </c>
      <c r="M91" s="97">
        <f t="shared" si="14"/>
        <v>4377.6335197448452</v>
      </c>
    </row>
    <row r="92" spans="1:13" x14ac:dyDescent="0.3">
      <c r="A92" s="89">
        <v>17</v>
      </c>
      <c r="B92" s="122" t="s">
        <v>31</v>
      </c>
      <c r="C92" s="108">
        <f t="shared" si="15"/>
        <v>522.02279924003972</v>
      </c>
      <c r="D92" s="108">
        <f t="shared" si="16"/>
        <v>1833.1898459197871</v>
      </c>
      <c r="E92" s="108">
        <f t="shared" si="17"/>
        <v>611.52493886520142</v>
      </c>
      <c r="F92" s="108">
        <f t="shared" si="18"/>
        <v>784.65720840525239</v>
      </c>
      <c r="G92" s="108">
        <f t="shared" si="19"/>
        <v>30.914413764483839</v>
      </c>
      <c r="H92" s="108">
        <f t="shared" si="20"/>
        <v>0</v>
      </c>
      <c r="I92" s="108">
        <f t="shared" si="21"/>
        <v>94.483451395080749</v>
      </c>
      <c r="J92" s="108">
        <f t="shared" si="22"/>
        <v>1.5793436891195454</v>
      </c>
      <c r="K92" s="108">
        <f t="shared" si="23"/>
        <v>38.887276463054214</v>
      </c>
      <c r="L92" s="108">
        <f t="shared" si="24"/>
        <v>0</v>
      </c>
      <c r="M92" s="97">
        <f t="shared" si="14"/>
        <v>3917.2592777420191</v>
      </c>
    </row>
    <row r="93" spans="1:13" x14ac:dyDescent="0.3">
      <c r="A93" s="89">
        <v>18</v>
      </c>
      <c r="B93" s="122" t="s">
        <v>32</v>
      </c>
      <c r="C93" s="108">
        <f t="shared" si="15"/>
        <v>522.02279924003972</v>
      </c>
      <c r="D93" s="108">
        <f t="shared" si="16"/>
        <v>2133.4117467547967</v>
      </c>
      <c r="E93" s="108">
        <f t="shared" si="17"/>
        <v>883.70725861279061</v>
      </c>
      <c r="F93" s="108">
        <f t="shared" si="18"/>
        <v>876.45169487692408</v>
      </c>
      <c r="G93" s="108">
        <f t="shared" si="19"/>
        <v>31.065320912351499</v>
      </c>
      <c r="H93" s="108">
        <f t="shared" si="20"/>
        <v>0</v>
      </c>
      <c r="I93" s="108">
        <f t="shared" si="21"/>
        <v>299.21766073418462</v>
      </c>
      <c r="J93" s="108">
        <f t="shared" si="22"/>
        <v>0</v>
      </c>
      <c r="K93" s="108">
        <f t="shared" si="23"/>
        <v>38.887276463054214</v>
      </c>
      <c r="L93" s="108">
        <f t="shared" si="24"/>
        <v>0</v>
      </c>
      <c r="M93" s="97">
        <f t="shared" si="14"/>
        <v>4784.7637575941408</v>
      </c>
    </row>
    <row r="94" spans="1:13" x14ac:dyDescent="0.3">
      <c r="A94" s="89">
        <v>19</v>
      </c>
      <c r="B94" s="122" t="s">
        <v>33</v>
      </c>
      <c r="C94" s="108">
        <f t="shared" si="15"/>
        <v>522.02279924003972</v>
      </c>
      <c r="D94" s="108">
        <f t="shared" si="16"/>
        <v>2064.5554741656324</v>
      </c>
      <c r="E94" s="108">
        <f t="shared" si="17"/>
        <v>756.84661679111946</v>
      </c>
      <c r="F94" s="108">
        <f t="shared" si="18"/>
        <v>898.6746916603355</v>
      </c>
      <c r="G94" s="108">
        <f t="shared" si="19"/>
        <v>29.0282283011563</v>
      </c>
      <c r="H94" s="108">
        <f t="shared" si="20"/>
        <v>0</v>
      </c>
      <c r="I94" s="108">
        <f t="shared" si="21"/>
        <v>556.93224016365457</v>
      </c>
      <c r="J94" s="108">
        <f t="shared" si="22"/>
        <v>0</v>
      </c>
      <c r="K94" s="108">
        <f t="shared" si="23"/>
        <v>38.887276463054214</v>
      </c>
      <c r="L94" s="108">
        <f t="shared" si="24"/>
        <v>15.748974306512793</v>
      </c>
      <c r="M94" s="97">
        <f t="shared" si="14"/>
        <v>4882.6963010915042</v>
      </c>
    </row>
    <row r="95" spans="1:13" x14ac:dyDescent="0.3">
      <c r="A95" s="40"/>
      <c r="B95" s="96" t="s">
        <v>34</v>
      </c>
      <c r="C95" s="97">
        <f t="shared" si="15"/>
        <v>522.02279924003972</v>
      </c>
      <c r="D95" s="97">
        <f t="shared" si="16"/>
        <v>1864.2945609195633</v>
      </c>
      <c r="E95" s="97">
        <f t="shared" si="17"/>
        <v>625.4181278154964</v>
      </c>
      <c r="F95" s="97">
        <f t="shared" si="18"/>
        <v>677.65597918070614</v>
      </c>
      <c r="G95" s="97">
        <f t="shared" si="19"/>
        <v>77.774552926108441</v>
      </c>
      <c r="H95" s="97">
        <f t="shared" si="20"/>
        <v>19.44363823152711</v>
      </c>
      <c r="I95" s="97">
        <f t="shared" si="21"/>
        <v>58.33091469458131</v>
      </c>
      <c r="J95" s="97">
        <f t="shared" si="22"/>
        <v>4.3942622403251255</v>
      </c>
      <c r="K95" s="97">
        <f t="shared" si="23"/>
        <v>38.887276463054206</v>
      </c>
      <c r="L95" s="97">
        <f t="shared" si="24"/>
        <v>0.50553459401956269</v>
      </c>
      <c r="M95" s="97">
        <f t="shared" si="14"/>
        <v>3888.7276463054209</v>
      </c>
    </row>
    <row r="96" spans="1:13" x14ac:dyDescent="0.3">
      <c r="A96" s="89"/>
      <c r="B96" s="122" t="s">
        <v>314</v>
      </c>
      <c r="C96" s="406">
        <f t="shared" ref="C96:M96" si="25">C95/$M$95</f>
        <v>0.13424</v>
      </c>
      <c r="D96" s="406">
        <f t="shared" si="25"/>
        <v>0.47940990742583406</v>
      </c>
      <c r="E96" s="406">
        <f t="shared" si="25"/>
        <v>0.16082847262643604</v>
      </c>
      <c r="F96" s="406">
        <f t="shared" si="25"/>
        <v>0.17426161994773007</v>
      </c>
      <c r="G96" s="406">
        <f t="shared" si="25"/>
        <v>2.0000000000000007E-2</v>
      </c>
      <c r="H96" s="406">
        <f t="shared" si="25"/>
        <v>5.0000000000000018E-3</v>
      </c>
      <c r="I96" s="406">
        <f t="shared" si="25"/>
        <v>1.4999999999999999E-2</v>
      </c>
      <c r="J96" s="406">
        <f t="shared" si="25"/>
        <v>1.1299999999999999E-3</v>
      </c>
      <c r="K96" s="406">
        <f t="shared" si="25"/>
        <v>0.01</v>
      </c>
      <c r="L96" s="406">
        <f t="shared" si="25"/>
        <v>1.2999999999996348E-4</v>
      </c>
      <c r="M96" s="406">
        <f t="shared" si="25"/>
        <v>1</v>
      </c>
    </row>
  </sheetData>
  <mergeCells count="2">
    <mergeCell ref="A4:C4"/>
    <mergeCell ref="A5:C5"/>
  </mergeCells>
  <pageMargins left="0.7" right="0.7" top="0.75" bottom="0.75" header="0.3" footer="0.3"/>
  <tableParts count="4">
    <tablePart r:id="rId1"/>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O98"/>
  <sheetViews>
    <sheetView zoomScale="80" zoomScaleNormal="80" workbookViewId="0">
      <selection activeCell="A5" sqref="A5:C5"/>
    </sheetView>
  </sheetViews>
  <sheetFormatPr defaultRowHeight="14" x14ac:dyDescent="0.3"/>
  <cols>
    <col min="1" max="1" width="57.58203125" style="2" customWidth="1"/>
    <col min="2" max="2" width="25.58203125" style="2" customWidth="1"/>
    <col min="3" max="3" width="29.58203125" style="2" customWidth="1"/>
    <col min="4" max="5" width="32.5" style="2" customWidth="1"/>
    <col min="6" max="6" width="30.5" style="2" customWidth="1"/>
    <col min="7" max="7" width="19.08203125" style="2" customWidth="1"/>
    <col min="8" max="8" width="31.83203125" style="2" customWidth="1"/>
    <col min="9" max="9" width="20.58203125" style="2" customWidth="1"/>
    <col min="10" max="10" width="30.58203125" style="2" customWidth="1"/>
    <col min="11" max="11" width="16.83203125" style="2" customWidth="1"/>
    <col min="12" max="13" width="31.33203125" style="2" customWidth="1"/>
    <col min="14" max="14" width="19.75" style="2" customWidth="1"/>
    <col min="15" max="15" width="9.5" style="3" bestFit="1" customWidth="1"/>
  </cols>
  <sheetData>
    <row r="1" spans="1:15" ht="23" x14ac:dyDescent="0.5">
      <c r="A1" s="555" t="s">
        <v>854</v>
      </c>
      <c r="D1" s="72"/>
      <c r="E1" s="72"/>
      <c r="F1" s="72"/>
    </row>
    <row r="2" spans="1:15" x14ac:dyDescent="0.3">
      <c r="A2" s="2" t="str">
        <f>INFO!A2</f>
        <v>VM/KAO 10.10.2023</v>
      </c>
      <c r="B2" s="70"/>
      <c r="C2" s="70"/>
      <c r="D2" s="70"/>
      <c r="E2" s="70"/>
      <c r="F2" s="70"/>
      <c r="G2" s="70"/>
      <c r="H2" s="70"/>
      <c r="I2" s="70"/>
      <c r="J2" s="70"/>
      <c r="K2" s="70"/>
    </row>
    <row r="3" spans="1:15" x14ac:dyDescent="0.3">
      <c r="A3" s="529" t="s">
        <v>856</v>
      </c>
    </row>
    <row r="4" spans="1:15" ht="87" customHeight="1" x14ac:dyDescent="0.3">
      <c r="A4" s="573" t="s">
        <v>884</v>
      </c>
      <c r="B4" s="573"/>
      <c r="C4" s="573"/>
    </row>
    <row r="5" spans="1:15" ht="37.5" customHeight="1" x14ac:dyDescent="0.3">
      <c r="A5" s="573" t="s">
        <v>878</v>
      </c>
      <c r="B5" s="573"/>
      <c r="C5" s="573"/>
    </row>
    <row r="6" spans="1:15" x14ac:dyDescent="0.3">
      <c r="C6" s="17"/>
      <c r="D6" s="17"/>
      <c r="M6" s="388"/>
      <c r="N6" s="20"/>
    </row>
    <row r="7" spans="1:15" x14ac:dyDescent="0.3">
      <c r="A7" s="318" t="s">
        <v>754</v>
      </c>
      <c r="B7" s="278"/>
      <c r="C7" s="317"/>
      <c r="D7" s="317"/>
      <c r="E7" s="20"/>
      <c r="F7" s="20"/>
      <c r="G7" s="20"/>
      <c r="H7" s="20"/>
      <c r="I7" s="20"/>
      <c r="J7" s="20"/>
      <c r="K7" s="20"/>
      <c r="L7" s="20"/>
      <c r="M7" s="385"/>
      <c r="N7" s="20"/>
    </row>
    <row r="8" spans="1:15" x14ac:dyDescent="0.3">
      <c r="A8" s="460" t="s">
        <v>454</v>
      </c>
      <c r="B8" s="461" t="s">
        <v>868</v>
      </c>
      <c r="C8" s="462" t="s">
        <v>794</v>
      </c>
      <c r="D8" s="456" t="s">
        <v>319</v>
      </c>
      <c r="E8" s="20"/>
      <c r="F8" s="20"/>
      <c r="G8" s="20"/>
      <c r="H8" s="20"/>
      <c r="I8" s="20"/>
      <c r="J8" s="20"/>
      <c r="K8" s="20"/>
      <c r="L8" s="20"/>
      <c r="M8" s="20"/>
      <c r="N8" s="20"/>
    </row>
    <row r="9" spans="1:15" x14ac:dyDescent="0.3">
      <c r="A9" s="458" t="s">
        <v>822</v>
      </c>
      <c r="B9" s="455">
        <f>0.00559081841098916*B8</f>
        <v>119656095.31015165</v>
      </c>
      <c r="C9" s="459">
        <f>Määräytymistekijät!C27</f>
        <v>5503664</v>
      </c>
      <c r="D9" s="220">
        <f>B10/C9</f>
        <v>3910.4688164666577</v>
      </c>
      <c r="E9" s="53"/>
      <c r="F9" s="53"/>
      <c r="J9" s="75"/>
      <c r="K9" s="75"/>
      <c r="L9" s="75"/>
      <c r="M9" s="370"/>
      <c r="N9" s="75"/>
    </row>
    <row r="10" spans="1:15" x14ac:dyDescent="0.3">
      <c r="A10" s="457" t="s">
        <v>805</v>
      </c>
      <c r="B10" s="370">
        <f>B8+B9</f>
        <v>21521906448.31015</v>
      </c>
      <c r="C10" s="80"/>
      <c r="E10" s="53"/>
      <c r="F10" s="53"/>
      <c r="J10" s="75"/>
      <c r="K10" s="75"/>
      <c r="L10" s="75"/>
      <c r="M10" s="75"/>
      <c r="N10" s="75"/>
    </row>
    <row r="11" spans="1:15" x14ac:dyDescent="0.3">
      <c r="A11" s="463"/>
      <c r="B11" s="79"/>
      <c r="C11" s="80"/>
      <c r="E11" s="53"/>
      <c r="F11" s="53"/>
      <c r="J11" s="75"/>
      <c r="K11" s="75"/>
      <c r="L11" s="75"/>
      <c r="M11" s="389"/>
      <c r="N11" s="75"/>
    </row>
    <row r="12" spans="1:15" x14ac:dyDescent="0.3">
      <c r="A12" s="81" t="s">
        <v>299</v>
      </c>
      <c r="B12" s="66"/>
      <c r="C12" s="66"/>
      <c r="D12" s="66"/>
      <c r="E12" s="66"/>
      <c r="F12" s="66"/>
      <c r="G12" s="66"/>
      <c r="H12" s="66"/>
      <c r="I12" s="66"/>
      <c r="J12" s="66"/>
      <c r="K12" s="66"/>
      <c r="L12" s="66"/>
      <c r="M12" s="66"/>
      <c r="N12" s="66"/>
    </row>
    <row r="13" spans="1:15" x14ac:dyDescent="0.3">
      <c r="A13" s="76" t="s">
        <v>300</v>
      </c>
      <c r="B13" s="322" t="s">
        <v>290</v>
      </c>
      <c r="C13" s="322" t="s">
        <v>301</v>
      </c>
      <c r="D13" s="102" t="s">
        <v>291</v>
      </c>
      <c r="E13" s="102" t="s">
        <v>292</v>
      </c>
      <c r="F13" s="102" t="s">
        <v>293</v>
      </c>
      <c r="G13" s="323" t="s">
        <v>294</v>
      </c>
      <c r="H13" s="322" t="s">
        <v>295</v>
      </c>
      <c r="I13" s="322" t="s">
        <v>9</v>
      </c>
      <c r="J13" s="322" t="s">
        <v>296</v>
      </c>
      <c r="K13" s="322" t="s">
        <v>297</v>
      </c>
      <c r="L13" s="324" t="s">
        <v>298</v>
      </c>
      <c r="M13" s="324" t="s">
        <v>804</v>
      </c>
      <c r="N13" s="325" t="s">
        <v>0</v>
      </c>
    </row>
    <row r="14" spans="1:15" x14ac:dyDescent="0.3">
      <c r="A14" s="326" t="s">
        <v>821</v>
      </c>
      <c r="B14" s="86">
        <v>0.13424</v>
      </c>
      <c r="C14" s="87">
        <v>0.8145</v>
      </c>
      <c r="D14" s="87">
        <v>0.47940990742583411</v>
      </c>
      <c r="E14" s="87">
        <v>0.16082847262643599</v>
      </c>
      <c r="F14" s="87">
        <v>0.17426161994773004</v>
      </c>
      <c r="G14" s="86">
        <v>0.02</v>
      </c>
      <c r="H14" s="86">
        <v>5.0000000000000001E-3</v>
      </c>
      <c r="I14" s="86">
        <v>1.4999999999999999E-2</v>
      </c>
      <c r="J14" s="86">
        <v>1.1299999999999999E-3</v>
      </c>
      <c r="K14" s="86">
        <v>0.01</v>
      </c>
      <c r="L14" s="88">
        <v>1.2999999999996348E-4</v>
      </c>
      <c r="M14" s="450"/>
      <c r="N14" s="327">
        <f>SUM(D14:L14)+B14</f>
        <v>1</v>
      </c>
      <c r="O14" s="384"/>
    </row>
    <row r="15" spans="1:15" ht="14.5" x14ac:dyDescent="0.35">
      <c r="A15" s="328"/>
      <c r="B15" s="90"/>
      <c r="C15" s="91" t="s">
        <v>303</v>
      </c>
      <c r="D15" s="92">
        <v>0.58859411593104249</v>
      </c>
      <c r="E15" s="92">
        <v>0.19745668830747204</v>
      </c>
      <c r="F15" s="92">
        <v>0.21394919576148561</v>
      </c>
      <c r="G15" s="90"/>
      <c r="H15" s="90"/>
      <c r="I15" s="90"/>
      <c r="J15" s="90"/>
      <c r="K15" s="90"/>
      <c r="L15" s="93"/>
      <c r="M15" s="451"/>
      <c r="N15" s="329"/>
    </row>
    <row r="16" spans="1:15" x14ac:dyDescent="0.3">
      <c r="A16" s="330" t="s">
        <v>304</v>
      </c>
      <c r="B16" s="94">
        <f>B14*B8</f>
        <v>2873038087.3867202</v>
      </c>
      <c r="C16" s="94">
        <f>C14*B8</f>
        <v>17432132912.518501</v>
      </c>
      <c r="D16" s="94">
        <f>D15*C14*B8</f>
        <v>10260450860.436256</v>
      </c>
      <c r="E16" s="94">
        <f>E15*C14*B8</f>
        <v>3442091235.0415902</v>
      </c>
      <c r="F16" s="94">
        <f>F15*C14*B8</f>
        <v>3729590817.040657</v>
      </c>
      <c r="G16" s="94">
        <f>G14*B8</f>
        <v>428045007.06</v>
      </c>
      <c r="H16" s="94">
        <f>H14*B8</f>
        <v>107011251.765</v>
      </c>
      <c r="I16" s="94">
        <f>I14*B8</f>
        <v>321033755.29500002</v>
      </c>
      <c r="J16" s="94">
        <f>J14*B8</f>
        <v>24184542.89889</v>
      </c>
      <c r="K16" s="94">
        <f>K14*B8</f>
        <v>214022503.53</v>
      </c>
      <c r="L16" s="94">
        <f>L14*B8</f>
        <v>2782292.5458892183</v>
      </c>
      <c r="M16" s="452">
        <f>B9</f>
        <v>119656095.31015165</v>
      </c>
      <c r="N16" s="320">
        <f>B16+SUM(D16:M16)</f>
        <v>21521906448.31015</v>
      </c>
    </row>
    <row r="17" spans="1:15" x14ac:dyDescent="0.3">
      <c r="A17" s="331" t="s">
        <v>305</v>
      </c>
      <c r="B17" s="332">
        <f>B16/C9</f>
        <v>522.02279924550635</v>
      </c>
      <c r="C17" s="333"/>
      <c r="D17" s="332">
        <f>D16/C9</f>
        <v>1864.2945609390865</v>
      </c>
      <c r="E17" s="332">
        <f>E16/C9</f>
        <v>625.41812782204545</v>
      </c>
      <c r="F17" s="332">
        <f>F16/C9</f>
        <v>677.65597918780236</v>
      </c>
      <c r="G17" s="332">
        <f>G16/G44</f>
        <v>995.20123285027751</v>
      </c>
      <c r="H17" s="332">
        <f>H16/H44</f>
        <v>424.52989949220455</v>
      </c>
      <c r="I17" s="332">
        <f>I16/C9</f>
        <v>58.330914695192149</v>
      </c>
      <c r="J17" s="334">
        <f>J16/J44</f>
        <v>696.78016937653058</v>
      </c>
      <c r="K17" s="335">
        <f>K16/C9</f>
        <v>38.887276463461433</v>
      </c>
      <c r="L17" s="335">
        <f>L16/L44</f>
        <v>1796.1862788180881</v>
      </c>
      <c r="M17" s="453">
        <f>M16/M44</f>
        <v>35.516503665197099</v>
      </c>
      <c r="N17" s="336"/>
    </row>
    <row r="18" spans="1:15" s="341" customFormat="1" ht="14.5" x14ac:dyDescent="0.35">
      <c r="A18" s="387" t="s">
        <v>823</v>
      </c>
      <c r="B18" s="338">
        <f t="shared" ref="B18:M18" si="0">B16/$B$10</f>
        <v>0.13349366118131717</v>
      </c>
      <c r="C18" s="338">
        <f t="shared" si="0"/>
        <v>0.80997159588932377</v>
      </c>
      <c r="D18" s="338">
        <f t="shared" si="0"/>
        <v>0.47674451541173218</v>
      </c>
      <c r="E18" s="338">
        <f t="shared" si="0"/>
        <v>0.15993430894742391</v>
      </c>
      <c r="F18" s="338">
        <f t="shared" si="0"/>
        <v>0.17329277153016784</v>
      </c>
      <c r="G18" s="338">
        <f t="shared" si="0"/>
        <v>1.9888805301149753E-2</v>
      </c>
      <c r="H18" s="338">
        <f t="shared" si="0"/>
        <v>4.9722013252874384E-3</v>
      </c>
      <c r="I18" s="338">
        <f t="shared" si="0"/>
        <v>1.4916603975862317E-2</v>
      </c>
      <c r="J18" s="338">
        <f t="shared" si="0"/>
        <v>1.1237174995149611E-3</v>
      </c>
      <c r="K18" s="338">
        <f t="shared" si="0"/>
        <v>9.9444026505748767E-3</v>
      </c>
      <c r="L18" s="338">
        <f t="shared" si="0"/>
        <v>1.292772344574371E-4</v>
      </c>
      <c r="M18" s="454">
        <f t="shared" si="0"/>
        <v>5.5597349425123427E-3</v>
      </c>
      <c r="N18" s="339">
        <f>B18+SUM(D18:M18)</f>
        <v>1.0000000000000004</v>
      </c>
      <c r="O18" s="340"/>
    </row>
    <row r="19" spans="1:15" x14ac:dyDescent="0.3">
      <c r="G19" s="18"/>
      <c r="N19" s="98"/>
    </row>
    <row r="20" spans="1:15" x14ac:dyDescent="0.3">
      <c r="A20" s="4" t="s">
        <v>306</v>
      </c>
      <c r="B20" s="66"/>
      <c r="C20" s="66"/>
      <c r="D20" s="66"/>
      <c r="E20" s="66"/>
      <c r="F20" s="66"/>
      <c r="G20" s="4"/>
      <c r="H20" s="99"/>
      <c r="I20" s="99"/>
      <c r="J20" s="99"/>
      <c r="K20" s="99"/>
      <c r="L20" s="99"/>
      <c r="M20" s="99"/>
      <c r="N20" s="98"/>
    </row>
    <row r="21" spans="1:15" ht="56" x14ac:dyDescent="0.3">
      <c r="A21" s="100" t="s">
        <v>3</v>
      </c>
      <c r="B21" s="76" t="s">
        <v>4</v>
      </c>
      <c r="C21" s="101" t="s">
        <v>35</v>
      </c>
      <c r="D21" s="102" t="s">
        <v>307</v>
      </c>
      <c r="E21" s="102" t="s">
        <v>308</v>
      </c>
      <c r="F21" s="102" t="s">
        <v>309</v>
      </c>
      <c r="G21" s="102" t="s">
        <v>7</v>
      </c>
      <c r="H21" s="103" t="s">
        <v>5</v>
      </c>
      <c r="I21" s="101" t="s">
        <v>37</v>
      </c>
      <c r="J21" s="103" t="s">
        <v>310</v>
      </c>
      <c r="K21" s="104" t="s">
        <v>311</v>
      </c>
      <c r="L21" s="103" t="s">
        <v>312</v>
      </c>
      <c r="M21" s="337" t="s">
        <v>804</v>
      </c>
      <c r="N21" s="105"/>
    </row>
    <row r="22" spans="1:15" x14ac:dyDescent="0.3">
      <c r="A22" s="106">
        <v>31</v>
      </c>
      <c r="B22" s="107" t="s">
        <v>12</v>
      </c>
      <c r="C22" s="108">
        <f>Määräytymistekijät!C5</f>
        <v>656920</v>
      </c>
      <c r="D22" s="109">
        <f>Tarvekertoimet!O5</f>
        <v>0.8921683917194142</v>
      </c>
      <c r="E22" s="109">
        <f>Tarvekertoimet!P5</f>
        <v>0.74491856500317544</v>
      </c>
      <c r="F22" s="109">
        <f>Tarvekertoimet!Q5</f>
        <v>0.81103710215020441</v>
      </c>
      <c r="G22" s="108">
        <f>Määräytymistekijät!F5</f>
        <v>109254</v>
      </c>
      <c r="H22" s="108">
        <f>Määräytymistekijät!D5</f>
        <v>36754</v>
      </c>
      <c r="I22" s="110">
        <f>Määräytymistekijät!I5</f>
        <v>5.9372651746575997E-3</v>
      </c>
      <c r="J22" s="108">
        <f>Määräytymistekijät!J5</f>
        <v>0</v>
      </c>
      <c r="K22" s="108"/>
      <c r="L22" s="108">
        <f>Määräytymistekijät!E5</f>
        <v>0</v>
      </c>
      <c r="M22" s="108">
        <f t="shared" ref="M22:M41" si="1">C22</f>
        <v>656920</v>
      </c>
      <c r="N22" s="111"/>
    </row>
    <row r="23" spans="1:15" x14ac:dyDescent="0.3">
      <c r="A23" s="112">
        <v>32</v>
      </c>
      <c r="B23" s="113" t="s">
        <v>13</v>
      </c>
      <c r="C23" s="108">
        <f>Määräytymistekijät!C6</f>
        <v>274336</v>
      </c>
      <c r="D23" s="109">
        <f>Tarvekertoimet!O6</f>
        <v>0.88056971487900337</v>
      </c>
      <c r="E23" s="109">
        <f>Tarvekertoimet!P6</f>
        <v>0.56032602217718908</v>
      </c>
      <c r="F23" s="109">
        <f>Tarvekertoimet!Q6</f>
        <v>0.82607505539725712</v>
      </c>
      <c r="G23" s="108">
        <f>Määräytymistekijät!F6</f>
        <v>55806</v>
      </c>
      <c r="H23" s="108">
        <f>Määräytymistekijät!D6</f>
        <v>6033</v>
      </c>
      <c r="I23" s="110">
        <f>Määräytymistekijät!I6</f>
        <v>1.784705259363897E-2</v>
      </c>
      <c r="J23" s="108">
        <f>Määräytymistekijät!J6</f>
        <v>0</v>
      </c>
      <c r="K23" s="108"/>
      <c r="L23" s="108">
        <f>Määräytymistekijät!E6</f>
        <v>0</v>
      </c>
      <c r="M23" s="108">
        <f t="shared" si="1"/>
        <v>274336</v>
      </c>
      <c r="N23" s="111"/>
    </row>
    <row r="24" spans="1:15" x14ac:dyDescent="0.3">
      <c r="A24" s="112">
        <v>33</v>
      </c>
      <c r="B24" s="113" t="s">
        <v>14</v>
      </c>
      <c r="C24" s="108">
        <f>Määräytymistekijät!C7</f>
        <v>473838</v>
      </c>
      <c r="D24" s="109">
        <f>Tarvekertoimet!O7</f>
        <v>0.85117143321618172</v>
      </c>
      <c r="E24" s="109">
        <f>Tarvekertoimet!P7</f>
        <v>0.61273155235914578</v>
      </c>
      <c r="F24" s="109">
        <f>Tarvekertoimet!Q7</f>
        <v>0.75261363190226671</v>
      </c>
      <c r="G24" s="108">
        <f>Määräytymistekijät!F7</f>
        <v>67184</v>
      </c>
      <c r="H24" s="108">
        <f>Määräytymistekijät!D7</f>
        <v>57370</v>
      </c>
      <c r="I24" s="110">
        <f>Määräytymistekijät!I7</f>
        <v>0.16306132686413158</v>
      </c>
      <c r="J24" s="108">
        <f>Määräytymistekijät!J7</f>
        <v>0</v>
      </c>
      <c r="K24" s="108"/>
      <c r="L24" s="108">
        <f>Määräytymistekijät!E7</f>
        <v>0</v>
      </c>
      <c r="M24" s="108">
        <f t="shared" si="1"/>
        <v>473838</v>
      </c>
      <c r="N24" s="111"/>
    </row>
    <row r="25" spans="1:15" x14ac:dyDescent="0.3">
      <c r="A25" s="112">
        <v>34</v>
      </c>
      <c r="B25" s="113" t="s">
        <v>15</v>
      </c>
      <c r="C25" s="108">
        <f>Määräytymistekijät!C8</f>
        <v>98254</v>
      </c>
      <c r="D25" s="109">
        <f>Tarvekertoimet!O8</f>
        <v>0.96921057649824072</v>
      </c>
      <c r="E25" s="109">
        <f>Tarvekertoimet!P8</f>
        <v>0.90555439665744653</v>
      </c>
      <c r="F25" s="109">
        <f>Tarvekertoimet!Q8</f>
        <v>0.85535314774144477</v>
      </c>
      <c r="G25" s="108">
        <f>Määräytymistekijät!F8</f>
        <v>6020</v>
      </c>
      <c r="H25" s="108">
        <f>Määräytymistekijät!D8</f>
        <v>28089</v>
      </c>
      <c r="I25" s="110">
        <f>Määräytymistekijät!I8</f>
        <v>0.50051565330355308</v>
      </c>
      <c r="J25" s="108">
        <f>Määräytymistekijät!J8</f>
        <v>0</v>
      </c>
      <c r="K25" s="108"/>
      <c r="L25" s="108">
        <f>Määräytymistekijät!E8</f>
        <v>0</v>
      </c>
      <c r="M25" s="108">
        <f t="shared" si="1"/>
        <v>98254</v>
      </c>
      <c r="N25" s="111"/>
    </row>
    <row r="26" spans="1:15" x14ac:dyDescent="0.3">
      <c r="A26" s="112">
        <v>35</v>
      </c>
      <c r="B26" s="113" t="s">
        <v>16</v>
      </c>
      <c r="C26" s="108">
        <f>Määräytymistekijät!C9</f>
        <v>199330</v>
      </c>
      <c r="D26" s="109">
        <f>Tarvekertoimet!O9</f>
        <v>0.92156576431199433</v>
      </c>
      <c r="E26" s="109">
        <f>Tarvekertoimet!P9</f>
        <v>0.73283906675837129</v>
      </c>
      <c r="F26" s="109">
        <f>Tarvekertoimet!Q9</f>
        <v>0.85161695897084644</v>
      </c>
      <c r="G26" s="108">
        <f>Määräytymistekijät!F9</f>
        <v>11899</v>
      </c>
      <c r="H26" s="108">
        <f>Määräytymistekijät!D9</f>
        <v>0</v>
      </c>
      <c r="I26" s="110">
        <f>Määräytymistekijät!I9</f>
        <v>0.15239941416791861</v>
      </c>
      <c r="J26" s="108">
        <f>Määräytymistekijät!J9</f>
        <v>0</v>
      </c>
      <c r="K26" s="108"/>
      <c r="L26" s="108">
        <f>Määräytymistekijät!E9</f>
        <v>0</v>
      </c>
      <c r="M26" s="108">
        <f t="shared" si="1"/>
        <v>199330</v>
      </c>
      <c r="N26" s="111"/>
    </row>
    <row r="27" spans="1:15" x14ac:dyDescent="0.3">
      <c r="A27" s="45">
        <v>2</v>
      </c>
      <c r="B27" s="113" t="s">
        <v>17</v>
      </c>
      <c r="C27" s="108">
        <f>Määräytymistekijät!C10</f>
        <v>481403</v>
      </c>
      <c r="D27" s="109">
        <f>Tarvekertoimet!O10</f>
        <v>1.0136953511745772</v>
      </c>
      <c r="E27" s="109">
        <f>Tarvekertoimet!P10</f>
        <v>1.0753004314676371</v>
      </c>
      <c r="F27" s="109">
        <f>Tarvekertoimet!Q10</f>
        <v>1.0090430703923983</v>
      </c>
      <c r="G27" s="108">
        <f>Määräytymistekijät!F10</f>
        <v>37858</v>
      </c>
      <c r="H27" s="108">
        <f>Määräytymistekijät!D10</f>
        <v>27353</v>
      </c>
      <c r="I27" s="110">
        <f>Määräytymistekijät!I10</f>
        <v>0.40326660174875489</v>
      </c>
      <c r="J27" s="108">
        <f>Määräytymistekijät!J10</f>
        <v>22422</v>
      </c>
      <c r="K27" s="108"/>
      <c r="L27" s="108">
        <f>Määräytymistekijät!E10</f>
        <v>0</v>
      </c>
      <c r="M27" s="108">
        <f t="shared" si="1"/>
        <v>481403</v>
      </c>
      <c r="N27" s="111"/>
    </row>
    <row r="28" spans="1:15" x14ac:dyDescent="0.3">
      <c r="A28" s="45">
        <v>4</v>
      </c>
      <c r="B28" s="113" t="s">
        <v>18</v>
      </c>
      <c r="C28" s="108">
        <f>Määräytymistekijät!C11</f>
        <v>215416</v>
      </c>
      <c r="D28" s="109">
        <f>Tarvekertoimet!O11</f>
        <v>1.0515797679001015</v>
      </c>
      <c r="E28" s="109">
        <f>Tarvekertoimet!P11</f>
        <v>1.1682235914760544</v>
      </c>
      <c r="F28" s="109">
        <f>Tarvekertoimet!Q11</f>
        <v>1.1060925662124317</v>
      </c>
      <c r="G28" s="108">
        <f>Määräytymistekijät!F11</f>
        <v>8543</v>
      </c>
      <c r="H28" s="108">
        <f>Määräytymistekijät!D11</f>
        <v>0</v>
      </c>
      <c r="I28" s="110">
        <f>Määräytymistekijät!I11</f>
        <v>0.66082905275581871</v>
      </c>
      <c r="J28" s="108">
        <f>Määräytymistekijät!J11</f>
        <v>0</v>
      </c>
      <c r="K28" s="108"/>
      <c r="L28" s="108">
        <f>Määräytymistekijät!E11</f>
        <v>0</v>
      </c>
      <c r="M28" s="108"/>
      <c r="N28" s="111"/>
    </row>
    <row r="29" spans="1:15" x14ac:dyDescent="0.3">
      <c r="A29" s="45">
        <v>5</v>
      </c>
      <c r="B29" s="113" t="s">
        <v>19</v>
      </c>
      <c r="C29" s="108">
        <f>Määräytymistekijät!C12</f>
        <v>170577</v>
      </c>
      <c r="D29" s="109">
        <f>Tarvekertoimet!O12</f>
        <v>1.0501831638426307</v>
      </c>
      <c r="E29" s="109">
        <f>Tarvekertoimet!P12</f>
        <v>1.1052208996806812</v>
      </c>
      <c r="F29" s="109">
        <f>Tarvekertoimet!Q12</f>
        <v>1.0179121468632244</v>
      </c>
      <c r="G29" s="108">
        <f>Määräytymistekijät!F12</f>
        <v>7549</v>
      </c>
      <c r="H29" s="108">
        <f>Määräytymistekijät!D12</f>
        <v>0</v>
      </c>
      <c r="I29" s="110">
        <f>Määräytymistekijät!I12</f>
        <v>0.55476480473221568</v>
      </c>
      <c r="J29" s="108">
        <f>Määräytymistekijät!J12</f>
        <v>0</v>
      </c>
      <c r="K29" s="108"/>
      <c r="L29" s="108">
        <f>Määräytymistekijät!E12</f>
        <v>0</v>
      </c>
      <c r="M29" s="108"/>
      <c r="N29" s="111"/>
    </row>
    <row r="30" spans="1:15" x14ac:dyDescent="0.3">
      <c r="A30" s="45">
        <v>6</v>
      </c>
      <c r="B30" s="113" t="s">
        <v>20</v>
      </c>
      <c r="C30" s="108">
        <f>Määräytymistekijät!C13</f>
        <v>522852</v>
      </c>
      <c r="D30" s="109">
        <f>Tarvekertoimet!O13</f>
        <v>1.0033690225076002</v>
      </c>
      <c r="E30" s="109">
        <f>Tarvekertoimet!P13</f>
        <v>1.0029376073700005</v>
      </c>
      <c r="F30" s="109">
        <f>Tarvekertoimet!Q13</f>
        <v>0.9471819043829216</v>
      </c>
      <c r="G30" s="108">
        <f>Määräytymistekijät!F13</f>
        <v>26921</v>
      </c>
      <c r="H30" s="108">
        <f>Määräytymistekijät!D13</f>
        <v>0</v>
      </c>
      <c r="I30" s="110">
        <f>Määräytymistekijät!I13</f>
        <v>0.46120270505882377</v>
      </c>
      <c r="J30" s="108">
        <f>Määräytymistekijät!J13</f>
        <v>0</v>
      </c>
      <c r="K30" s="108"/>
      <c r="L30" s="108">
        <f>Määräytymistekijät!E13</f>
        <v>0</v>
      </c>
      <c r="M30" s="108">
        <f t="shared" si="1"/>
        <v>522852</v>
      </c>
      <c r="N30" s="111"/>
    </row>
    <row r="31" spans="1:15" x14ac:dyDescent="0.3">
      <c r="A31" s="45">
        <v>7</v>
      </c>
      <c r="B31" s="113" t="s">
        <v>21</v>
      </c>
      <c r="C31" s="108">
        <f>Määräytymistekijät!C14</f>
        <v>205771</v>
      </c>
      <c r="D31" s="109">
        <f>Tarvekertoimet!O14</f>
        <v>1.0858815787523659</v>
      </c>
      <c r="E31" s="109">
        <f>Tarvekertoimet!P14</f>
        <v>1.1606798046765039</v>
      </c>
      <c r="F31" s="109">
        <f>Tarvekertoimet!Q14</f>
        <v>1.0650019873465335</v>
      </c>
      <c r="G31" s="108">
        <f>Määräytymistekijät!F14</f>
        <v>11510</v>
      </c>
      <c r="H31" s="108">
        <f>Määräytymistekijät!D14</f>
        <v>0</v>
      </c>
      <c r="I31" s="110">
        <f>Määräytymistekijät!I14</f>
        <v>0.50539601286714941</v>
      </c>
      <c r="J31" s="108">
        <f>Määräytymistekijät!J14</f>
        <v>0</v>
      </c>
      <c r="K31" s="108"/>
      <c r="L31" s="108">
        <f>Määräytymistekijät!E14</f>
        <v>0</v>
      </c>
      <c r="M31" s="108"/>
      <c r="N31" s="111"/>
    </row>
    <row r="32" spans="1:15" x14ac:dyDescent="0.3">
      <c r="A32" s="45">
        <v>8</v>
      </c>
      <c r="B32" s="113" t="s">
        <v>22</v>
      </c>
      <c r="C32" s="108">
        <f>Määräytymistekijät!C15</f>
        <v>162812</v>
      </c>
      <c r="D32" s="109">
        <f>Tarvekertoimet!O15</f>
        <v>1.1090437667720803</v>
      </c>
      <c r="E32" s="109">
        <f>Tarvekertoimet!P15</f>
        <v>1.3868736202438592</v>
      </c>
      <c r="F32" s="109">
        <f>Tarvekertoimet!Q15</f>
        <v>1.1436547438568005</v>
      </c>
      <c r="G32" s="108">
        <f>Määräytymistekijät!F15</f>
        <v>10155</v>
      </c>
      <c r="H32" s="108">
        <f>Määräytymistekijät!D15</f>
        <v>1237</v>
      </c>
      <c r="I32" s="110">
        <f>Määräytymistekijät!I15</f>
        <v>0.50960817267400127</v>
      </c>
      <c r="J32" s="108">
        <f>Määräytymistekijät!J15</f>
        <v>0</v>
      </c>
      <c r="K32" s="108"/>
      <c r="L32" s="108">
        <f>Määräytymistekijät!E15</f>
        <v>0</v>
      </c>
      <c r="M32" s="108"/>
      <c r="N32" s="111"/>
    </row>
    <row r="33" spans="1:14" x14ac:dyDescent="0.3">
      <c r="A33" s="45">
        <v>9</v>
      </c>
      <c r="B33" s="113" t="s">
        <v>23</v>
      </c>
      <c r="C33" s="108">
        <f>Määräytymistekijät!C16</f>
        <v>126921</v>
      </c>
      <c r="D33" s="109">
        <f>Tarvekertoimet!O16</f>
        <v>1.0316163746130516</v>
      </c>
      <c r="E33" s="109">
        <f>Tarvekertoimet!P16</f>
        <v>1.2093296423712585</v>
      </c>
      <c r="F33" s="109">
        <f>Tarvekertoimet!Q16</f>
        <v>1.0069152772764161</v>
      </c>
      <c r="G33" s="108">
        <f>Määräytymistekijät!F16</f>
        <v>8272</v>
      </c>
      <c r="H33" s="108">
        <f>Määräytymistekijät!D16</f>
        <v>0</v>
      </c>
      <c r="I33" s="110">
        <f>Määräytymistekijät!I16</f>
        <v>0.76382676456344767</v>
      </c>
      <c r="J33" s="108">
        <f>Määräytymistekijät!J16</f>
        <v>0</v>
      </c>
      <c r="K33" s="108"/>
      <c r="L33" s="108">
        <f>Määräytymistekijät!E16</f>
        <v>0</v>
      </c>
      <c r="M33" s="108"/>
      <c r="N33" s="111"/>
    </row>
    <row r="34" spans="1:14" x14ac:dyDescent="0.3">
      <c r="A34" s="45">
        <v>10</v>
      </c>
      <c r="B34" s="113" t="s">
        <v>24</v>
      </c>
      <c r="C34" s="108">
        <f>Määräytymistekijät!C17</f>
        <v>132702</v>
      </c>
      <c r="D34" s="109">
        <f>Tarvekertoimet!O17</f>
        <v>1.1398415532049888</v>
      </c>
      <c r="E34" s="109">
        <f>Tarvekertoimet!P17</f>
        <v>1.4607952560032751</v>
      </c>
      <c r="F34" s="109">
        <f>Tarvekertoimet!Q17</f>
        <v>1.233871634819254</v>
      </c>
      <c r="G34" s="108">
        <f>Määräytymistekijät!F17</f>
        <v>4656</v>
      </c>
      <c r="H34" s="108">
        <f>Määräytymistekijät!D17</f>
        <v>0</v>
      </c>
      <c r="I34" s="110">
        <f>Määräytymistekijät!I17</f>
        <v>1.7352535842039383</v>
      </c>
      <c r="J34" s="108">
        <f>Määräytymistekijät!J17</f>
        <v>5927</v>
      </c>
      <c r="K34" s="108"/>
      <c r="L34" s="108">
        <f>Määräytymistekijät!E17</f>
        <v>0</v>
      </c>
      <c r="M34" s="108"/>
      <c r="N34" s="111"/>
    </row>
    <row r="35" spans="1:14" x14ac:dyDescent="0.3">
      <c r="A35" s="45">
        <v>11</v>
      </c>
      <c r="B35" s="113" t="s">
        <v>25</v>
      </c>
      <c r="C35" s="108">
        <f>Määräytymistekijät!C18</f>
        <v>248265</v>
      </c>
      <c r="D35" s="109">
        <f>Tarvekertoimet!O18</f>
        <v>1.1347625275384827</v>
      </c>
      <c r="E35" s="109">
        <f>Tarvekertoimet!P18</f>
        <v>1.266834244731017</v>
      </c>
      <c r="F35" s="109">
        <f>Tarvekertoimet!Q18</f>
        <v>1.2101713693702154</v>
      </c>
      <c r="G35" s="108">
        <f>Määräytymistekijät!F18</f>
        <v>7992</v>
      </c>
      <c r="H35" s="108">
        <f>Määräytymistekijät!D18</f>
        <v>0</v>
      </c>
      <c r="I35" s="110">
        <f>Määräytymistekijät!I18</f>
        <v>1.2715723008395969</v>
      </c>
      <c r="J35" s="108">
        <f>Määräytymistekijät!J18</f>
        <v>0</v>
      </c>
      <c r="K35" s="108"/>
      <c r="L35" s="108">
        <f>Määräytymistekijät!E18</f>
        <v>0</v>
      </c>
      <c r="M35" s="108">
        <f t="shared" si="1"/>
        <v>248265</v>
      </c>
      <c r="N35" s="111"/>
    </row>
    <row r="36" spans="1:14" x14ac:dyDescent="0.3">
      <c r="A36" s="45">
        <v>12</v>
      </c>
      <c r="B36" s="113" t="s">
        <v>26</v>
      </c>
      <c r="C36" s="108">
        <f>Määräytymistekijät!C19</f>
        <v>163537</v>
      </c>
      <c r="D36" s="109">
        <f>Tarvekertoimet!O19</f>
        <v>1.1932711966750744</v>
      </c>
      <c r="E36" s="109">
        <f>Tarvekertoimet!P19</f>
        <v>1.3490092643083493</v>
      </c>
      <c r="F36" s="109">
        <f>Tarvekertoimet!Q19</f>
        <v>1.2897024089925568</v>
      </c>
      <c r="G36" s="108">
        <f>Määräytymistekijät!F19</f>
        <v>6557</v>
      </c>
      <c r="H36" s="108">
        <f>Määräytymistekijät!D19</f>
        <v>0</v>
      </c>
      <c r="I36" s="110">
        <f>Määräytymistekijät!I19</f>
        <v>2.0913778753164851</v>
      </c>
      <c r="J36" s="108">
        <f>Määräytymistekijät!J19</f>
        <v>0</v>
      </c>
      <c r="K36" s="108"/>
      <c r="L36" s="108">
        <f>Määräytymistekijät!E19</f>
        <v>0</v>
      </c>
      <c r="M36" s="108"/>
      <c r="N36" s="111"/>
    </row>
    <row r="37" spans="1:14" x14ac:dyDescent="0.3">
      <c r="A37" s="45">
        <v>13</v>
      </c>
      <c r="B37" s="113" t="s">
        <v>27</v>
      </c>
      <c r="C37" s="108">
        <f>Määräytymistekijät!C20</f>
        <v>272617</v>
      </c>
      <c r="D37" s="109">
        <f>Tarvekertoimet!O20</f>
        <v>0.99188400975907376</v>
      </c>
      <c r="E37" s="109">
        <f>Tarvekertoimet!P20</f>
        <v>1.0263017319289358</v>
      </c>
      <c r="F37" s="109">
        <f>Tarvekertoimet!Q20</f>
        <v>1.043675276079814</v>
      </c>
      <c r="G37" s="108">
        <f>Määräytymistekijät!F20</f>
        <v>9833</v>
      </c>
      <c r="H37" s="108">
        <f>Määräytymistekijät!D20</f>
        <v>0</v>
      </c>
      <c r="I37" s="110">
        <f>Määräytymistekijät!I20</f>
        <v>1.0710577562453651</v>
      </c>
      <c r="J37" s="108">
        <f>Määräytymistekijät!J20</f>
        <v>0</v>
      </c>
      <c r="K37" s="108"/>
      <c r="L37" s="108">
        <f>Määräytymistekijät!E20</f>
        <v>0</v>
      </c>
      <c r="M37" s="108"/>
      <c r="N37" s="111"/>
    </row>
    <row r="38" spans="1:14" x14ac:dyDescent="0.3">
      <c r="A38" s="45">
        <v>14</v>
      </c>
      <c r="B38" s="113" t="s">
        <v>28</v>
      </c>
      <c r="C38" s="108">
        <f>Määräytymistekijät!C21</f>
        <v>192150</v>
      </c>
      <c r="D38" s="109">
        <f>Tarvekertoimet!O21</f>
        <v>1.0955264061352108</v>
      </c>
      <c r="E38" s="109">
        <f>Tarvekertoimet!P21</f>
        <v>1.2909458312390316</v>
      </c>
      <c r="F38" s="109">
        <f>Tarvekertoimet!Q21</f>
        <v>1.1025071439820275</v>
      </c>
      <c r="G38" s="108">
        <f>Määräytymistekijät!F21</f>
        <v>4603</v>
      </c>
      <c r="H38" s="108">
        <f>Määräytymistekijät!D21</f>
        <v>0</v>
      </c>
      <c r="I38" s="110">
        <f>Määräytymistekijät!I21</f>
        <v>1.3070095400492965</v>
      </c>
      <c r="J38" s="108">
        <f>Määräytymistekijät!J21</f>
        <v>0</v>
      </c>
      <c r="K38" s="108"/>
      <c r="L38" s="108">
        <f>Määräytymistekijät!E21</f>
        <v>0</v>
      </c>
      <c r="M38" s="108"/>
      <c r="N38" s="111"/>
    </row>
    <row r="39" spans="1:14" x14ac:dyDescent="0.3">
      <c r="A39" s="45">
        <v>15</v>
      </c>
      <c r="B39" s="113" t="s">
        <v>29</v>
      </c>
      <c r="C39" s="108">
        <f>Määräytymistekijät!C22</f>
        <v>175816</v>
      </c>
      <c r="D39" s="109">
        <f>Tarvekertoimet!O22</f>
        <v>0.96569204773399486</v>
      </c>
      <c r="E39" s="109">
        <f>Tarvekertoimet!P22</f>
        <v>0.99351765967922401</v>
      </c>
      <c r="F39" s="109">
        <f>Tarvekertoimet!Q22</f>
        <v>0.86238287319764817</v>
      </c>
      <c r="G39" s="108">
        <f>Määräytymistekijät!F22</f>
        <v>13113</v>
      </c>
      <c r="H39" s="108">
        <f>Määräytymistekijät!D22</f>
        <v>89085</v>
      </c>
      <c r="I39" s="110">
        <f>Määräytymistekijät!I22</f>
        <v>0.76621206366216332</v>
      </c>
      <c r="J39" s="108">
        <f>Määräytymistekijät!J22</f>
        <v>5422</v>
      </c>
      <c r="K39" s="108"/>
      <c r="L39" s="108">
        <f>Määräytymistekijät!E22</f>
        <v>0</v>
      </c>
      <c r="M39" s="108"/>
      <c r="N39" s="111"/>
    </row>
    <row r="40" spans="1:14" x14ac:dyDescent="0.3">
      <c r="A40" s="45">
        <v>16</v>
      </c>
      <c r="B40" s="113" t="s">
        <v>30</v>
      </c>
      <c r="C40" s="108">
        <f>Määräytymistekijät!C23</f>
        <v>67988</v>
      </c>
      <c r="D40" s="109">
        <f>Tarvekertoimet!O23</f>
        <v>1.134835581137118</v>
      </c>
      <c r="E40" s="109">
        <f>Tarvekertoimet!P23</f>
        <v>1.2308654720216845</v>
      </c>
      <c r="F40" s="109">
        <f>Tarvekertoimet!Q23</f>
        <v>1.1556796284244606</v>
      </c>
      <c r="G40" s="108">
        <f>Määräytymistekijät!F23</f>
        <v>2139</v>
      </c>
      <c r="H40" s="108">
        <f>Määräytymistekijät!D23</f>
        <v>6149</v>
      </c>
      <c r="I40" s="110">
        <f>Määräytymistekijät!I23</f>
        <v>1.3438993585938339</v>
      </c>
      <c r="J40" s="108">
        <f>Määräytymistekijät!J23</f>
        <v>0</v>
      </c>
      <c r="K40" s="108"/>
      <c r="L40" s="108">
        <f>Määräytymistekijät!E23</f>
        <v>0</v>
      </c>
      <c r="M40" s="108"/>
      <c r="N40" s="111"/>
    </row>
    <row r="41" spans="1:14" x14ac:dyDescent="0.3">
      <c r="A41" s="45">
        <v>17</v>
      </c>
      <c r="B41" s="113" t="s">
        <v>31</v>
      </c>
      <c r="C41" s="108">
        <f>Määräytymistekijät!C24</f>
        <v>413830</v>
      </c>
      <c r="D41" s="109">
        <f>Tarvekertoimet!O24</f>
        <v>0.98331555771721268</v>
      </c>
      <c r="E41" s="109">
        <f>Tarvekertoimet!P24</f>
        <v>0.97778575910675658</v>
      </c>
      <c r="F41" s="109">
        <f>Tarvekertoimet!Q24</f>
        <v>1.1578990409763847</v>
      </c>
      <c r="G41" s="108">
        <f>Määräytymistekijät!F24</f>
        <v>12855</v>
      </c>
      <c r="H41" s="108">
        <f>Määräytymistekijät!D24</f>
        <v>0</v>
      </c>
      <c r="I41" s="110">
        <f>Määräytymistekijät!I24</f>
        <v>1.6197834697054365</v>
      </c>
      <c r="J41" s="108">
        <f>Määräytymistekijät!J24</f>
        <v>938</v>
      </c>
      <c r="K41" s="108"/>
      <c r="L41" s="108">
        <f>Määräytymistekijät!E24</f>
        <v>0</v>
      </c>
      <c r="M41" s="108">
        <f t="shared" si="1"/>
        <v>413830</v>
      </c>
      <c r="N41" s="111"/>
    </row>
    <row r="42" spans="1:14" x14ac:dyDescent="0.3">
      <c r="A42" s="45">
        <v>18</v>
      </c>
      <c r="B42" s="113" t="s">
        <v>32</v>
      </c>
      <c r="C42" s="108">
        <f>Määräytymistekijät!C25</f>
        <v>71664</v>
      </c>
      <c r="D42" s="109">
        <f>Tarvekertoimet!O25</f>
        <v>1.144353361038875</v>
      </c>
      <c r="E42" s="109">
        <f>Tarvekertoimet!P25</f>
        <v>1.4129863195674621</v>
      </c>
      <c r="F42" s="109">
        <f>Tarvekertoimet!Q25</f>
        <v>1.2933578715509371</v>
      </c>
      <c r="G42" s="108">
        <f>Määräytymistekijät!F25</f>
        <v>2237</v>
      </c>
      <c r="H42" s="108">
        <f>Määräytymistekijät!D25</f>
        <v>0</v>
      </c>
      <c r="I42" s="110">
        <f>Määräytymistekijät!I25</f>
        <v>5.1296583004205925</v>
      </c>
      <c r="J42" s="108">
        <f>Määräytymistekijät!J25</f>
        <v>0</v>
      </c>
      <c r="K42" s="108"/>
      <c r="L42" s="108">
        <f>Määräytymistekijät!E25</f>
        <v>0</v>
      </c>
      <c r="M42" s="108"/>
      <c r="N42" s="111"/>
    </row>
    <row r="43" spans="1:14" x14ac:dyDescent="0.3">
      <c r="A43" s="45">
        <v>19</v>
      </c>
      <c r="B43" s="113" t="s">
        <v>33</v>
      </c>
      <c r="C43" s="108">
        <f>Määräytymistekijät!C26</f>
        <v>176665</v>
      </c>
      <c r="D43" s="109">
        <f>Tarvekertoimet!O26</f>
        <v>1.1074191372136439</v>
      </c>
      <c r="E43" s="109">
        <f>Tarvekertoimet!P26</f>
        <v>1.2101449944130749</v>
      </c>
      <c r="F43" s="109">
        <f>Tarvekertoimet!Q26</f>
        <v>1.3261517927530775</v>
      </c>
      <c r="G43" s="108">
        <f>Määräytymistekijät!F26</f>
        <v>5153</v>
      </c>
      <c r="H43" s="108">
        <f>Määräytymistekijät!D26</f>
        <v>0</v>
      </c>
      <c r="I43" s="110">
        <f>Määräytymistekijät!I26</f>
        <v>9.5478057061119799</v>
      </c>
      <c r="J43" s="108">
        <f>Määräytymistekijät!J26</f>
        <v>0</v>
      </c>
      <c r="K43" s="108"/>
      <c r="L43" s="108">
        <f>Määräytymistekijät!E26</f>
        <v>1549</v>
      </c>
      <c r="M43" s="108"/>
      <c r="N43" s="111"/>
    </row>
    <row r="44" spans="1:14" x14ac:dyDescent="0.3">
      <c r="A44" s="114"/>
      <c r="B44" s="115" t="s">
        <v>34</v>
      </c>
      <c r="C44" s="398">
        <f>Määräytymistekijät!C27</f>
        <v>5503664</v>
      </c>
      <c r="D44" s="399">
        <f>Tarvekertoimet!O27</f>
        <v>0</v>
      </c>
      <c r="E44" s="399">
        <f>Tarvekertoimet!P27</f>
        <v>0</v>
      </c>
      <c r="F44" s="400">
        <f>Tarvekertoimet!Q27</f>
        <v>0</v>
      </c>
      <c r="G44" s="401">
        <f>Määräytymistekijät!F27</f>
        <v>430109</v>
      </c>
      <c r="H44" s="402">
        <f>Määräytymistekijät!D27</f>
        <v>252070</v>
      </c>
      <c r="I44" s="403">
        <f>Määräytymistekijät!I27</f>
        <v>1</v>
      </c>
      <c r="J44" s="398">
        <f>Määräytymistekijät!J27</f>
        <v>34709</v>
      </c>
      <c r="K44" s="404"/>
      <c r="L44" s="398">
        <f>Määräytymistekijät!E27</f>
        <v>1549</v>
      </c>
      <c r="M44" s="405">
        <f>SUM(M22:M27)+M30+M35+M41</f>
        <v>3369028</v>
      </c>
      <c r="N44" s="111"/>
    </row>
    <row r="45" spans="1:14" x14ac:dyDescent="0.3">
      <c r="B45" s="18"/>
      <c r="C45" s="67"/>
      <c r="D45" s="116"/>
      <c r="E45" s="18"/>
      <c r="F45" s="116"/>
      <c r="G45" s="67"/>
      <c r="H45" s="67"/>
      <c r="I45" s="117"/>
      <c r="J45" s="19"/>
      <c r="K45" s="117"/>
      <c r="L45" s="67"/>
      <c r="M45" s="67"/>
      <c r="N45" s="111"/>
    </row>
    <row r="46" spans="1:14" x14ac:dyDescent="0.3">
      <c r="A46" s="4" t="s">
        <v>313</v>
      </c>
      <c r="B46" s="66"/>
      <c r="C46" s="66"/>
      <c r="D46" s="66"/>
      <c r="E46" s="66"/>
      <c r="F46" s="66"/>
      <c r="G46" s="66"/>
      <c r="H46" s="66"/>
      <c r="I46" s="66"/>
      <c r="J46" s="66"/>
      <c r="K46" s="66"/>
      <c r="L46" s="66"/>
      <c r="M46" s="66"/>
      <c r="N46" s="66"/>
    </row>
    <row r="47" spans="1:14" x14ac:dyDescent="0.3">
      <c r="A47" s="82" t="s">
        <v>3</v>
      </c>
      <c r="B47" s="82" t="s">
        <v>4</v>
      </c>
      <c r="C47" s="118" t="s">
        <v>290</v>
      </c>
      <c r="D47" s="83" t="s">
        <v>291</v>
      </c>
      <c r="E47" s="83" t="s">
        <v>292</v>
      </c>
      <c r="F47" s="83" t="s">
        <v>293</v>
      </c>
      <c r="G47" s="84" t="s">
        <v>294</v>
      </c>
      <c r="H47" s="82" t="s">
        <v>295</v>
      </c>
      <c r="I47" s="82" t="s">
        <v>9</v>
      </c>
      <c r="J47" s="82" t="s">
        <v>296</v>
      </c>
      <c r="K47" s="82" t="s">
        <v>297</v>
      </c>
      <c r="L47" s="85" t="s">
        <v>298</v>
      </c>
      <c r="M47" s="85" t="s">
        <v>804</v>
      </c>
      <c r="N47" s="119" t="s">
        <v>819</v>
      </c>
    </row>
    <row r="48" spans="1:14" x14ac:dyDescent="0.3">
      <c r="A48" s="106">
        <v>31</v>
      </c>
      <c r="B48" s="96" t="s">
        <v>12</v>
      </c>
      <c r="C48" s="108">
        <f>C22*$B$17</f>
        <v>342927217.28035802</v>
      </c>
      <c r="D48" s="108">
        <f>D22*C22*$D$17</f>
        <v>1092631833.6672394</v>
      </c>
      <c r="E48" s="108">
        <f>E22*C22*$E$17</f>
        <v>306049551.47189575</v>
      </c>
      <c r="F48" s="108">
        <f>F22*C22*$F$17</f>
        <v>361045952.70987982</v>
      </c>
      <c r="G48" s="108">
        <f>G22*$G$17</f>
        <v>108729715.49382421</v>
      </c>
      <c r="H48" s="108">
        <f>H22*$H$17</f>
        <v>15603171.925936487</v>
      </c>
      <c r="I48" s="108">
        <f>I22*C22*$I$17</f>
        <v>227508.54714700268</v>
      </c>
      <c r="J48" s="108">
        <f>J22*$J$17</f>
        <v>0</v>
      </c>
      <c r="K48" s="108">
        <f>C22*$K$17</f>
        <v>25545829.654377084</v>
      </c>
      <c r="L48" s="108">
        <f>L22*$L$17</f>
        <v>0</v>
      </c>
      <c r="M48" s="108">
        <f>M22*$M$17</f>
        <v>23331501.587741278</v>
      </c>
      <c r="N48" s="120">
        <f>SUM(C48:M48)</f>
        <v>2276092282.3383989</v>
      </c>
    </row>
    <row r="49" spans="1:14" x14ac:dyDescent="0.3">
      <c r="A49" s="121">
        <v>32</v>
      </c>
      <c r="B49" s="122" t="s">
        <v>13</v>
      </c>
      <c r="C49" s="108">
        <f t="shared" ref="C49:C69" si="2">C23*$B$17</f>
        <v>143209646.65381524</v>
      </c>
      <c r="D49" s="108">
        <f t="shared" ref="D49:D69" si="3">D23*C23*$D$17</f>
        <v>450361315.90046281</v>
      </c>
      <c r="E49" s="108">
        <f t="shared" ref="E49:E69" si="4">E23*C23*$E$17</f>
        <v>96137773.367640004</v>
      </c>
      <c r="F49" s="108">
        <f t="shared" ref="F49:F69" si="5">F23*C23*$F$17</f>
        <v>153571838.96949399</v>
      </c>
      <c r="G49" s="108">
        <f t="shared" ref="G49:G69" si="6">G23*$G$17</f>
        <v>55538200.000442587</v>
      </c>
      <c r="H49" s="108">
        <f t="shared" ref="H49:H69" si="7">H23*$H$17</f>
        <v>2561188.88363647</v>
      </c>
      <c r="I49" s="108">
        <f t="shared" ref="I49:I69" si="8">I23*C23*$I$17</f>
        <v>285593.35098485101</v>
      </c>
      <c r="J49" s="108">
        <f t="shared" ref="J49:J69" si="9">J23*$J$17</f>
        <v>0</v>
      </c>
      <c r="K49" s="108">
        <f t="shared" ref="K49:K69" si="10">C23*$K$17</f>
        <v>10668179.875880156</v>
      </c>
      <c r="L49" s="108">
        <f t="shared" ref="L49:L69" si="11">L23*$L$17</f>
        <v>0</v>
      </c>
      <c r="M49" s="108">
        <f t="shared" ref="M49:M69" si="12">M23*$M$17</f>
        <v>9743455.5494955108</v>
      </c>
      <c r="N49" s="120">
        <f t="shared" ref="N49:N70" si="13">SUM(C49:M49)</f>
        <v>922077192.55185151</v>
      </c>
    </row>
    <row r="50" spans="1:14" x14ac:dyDescent="0.3">
      <c r="A50" s="121">
        <v>33</v>
      </c>
      <c r="B50" s="122" t="s">
        <v>14</v>
      </c>
      <c r="C50" s="108">
        <f t="shared" si="2"/>
        <v>247354239.14889222</v>
      </c>
      <c r="D50" s="108">
        <f t="shared" si="3"/>
        <v>751902378.42587805</v>
      </c>
      <c r="E50" s="108">
        <f t="shared" si="4"/>
        <v>181581080.66419944</v>
      </c>
      <c r="F50" s="108">
        <f t="shared" si="5"/>
        <v>241663600.39212847</v>
      </c>
      <c r="G50" s="108">
        <f t="shared" si="6"/>
        <v>66861599.627813041</v>
      </c>
      <c r="H50" s="108">
        <f t="shared" si="7"/>
        <v>24355280.333867773</v>
      </c>
      <c r="I50" s="108">
        <f t="shared" si="8"/>
        <v>4506917.8830176638</v>
      </c>
      <c r="J50" s="108">
        <f t="shared" si="9"/>
        <v>0</v>
      </c>
      <c r="K50" s="108">
        <f t="shared" si="10"/>
        <v>18426269.304893639</v>
      </c>
      <c r="L50" s="108">
        <f t="shared" si="11"/>
        <v>0</v>
      </c>
      <c r="M50" s="108">
        <f t="shared" si="12"/>
        <v>16829069.063709661</v>
      </c>
      <c r="N50" s="120">
        <f t="shared" si="13"/>
        <v>1553480434.8444002</v>
      </c>
    </row>
    <row r="51" spans="1:14" x14ac:dyDescent="0.3">
      <c r="A51" s="121">
        <v>34</v>
      </c>
      <c r="B51" s="122" t="s">
        <v>15</v>
      </c>
      <c r="C51" s="108">
        <f t="shared" si="2"/>
        <v>51290828.117067978</v>
      </c>
      <c r="D51" s="108">
        <f t="shared" si="3"/>
        <v>177534563.68225729</v>
      </c>
      <c r="E51" s="108">
        <f t="shared" si="4"/>
        <v>55646166.203446396</v>
      </c>
      <c r="F51" s="108">
        <f t="shared" si="5"/>
        <v>56951474.473062135</v>
      </c>
      <c r="G51" s="108">
        <f t="shared" si="6"/>
        <v>5991111.4217586704</v>
      </c>
      <c r="H51" s="108">
        <f t="shared" si="7"/>
        <v>11924620.346836533</v>
      </c>
      <c r="I51" s="108">
        <f t="shared" si="8"/>
        <v>2868578.1820054967</v>
      </c>
      <c r="J51" s="108">
        <f t="shared" si="9"/>
        <v>0</v>
      </c>
      <c r="K51" s="108">
        <f t="shared" si="10"/>
        <v>3820830.4616409396</v>
      </c>
      <c r="L51" s="108">
        <f t="shared" si="11"/>
        <v>0</v>
      </c>
      <c r="M51" s="108">
        <f t="shared" si="12"/>
        <v>3489638.5511202756</v>
      </c>
      <c r="N51" s="120">
        <f t="shared" si="13"/>
        <v>369517811.43919575</v>
      </c>
    </row>
    <row r="52" spans="1:14" x14ac:dyDescent="0.3">
      <c r="A52" s="121">
        <v>35</v>
      </c>
      <c r="B52" s="122" t="s">
        <v>16</v>
      </c>
      <c r="C52" s="108">
        <f t="shared" si="2"/>
        <v>104054804.57360677</v>
      </c>
      <c r="D52" s="108">
        <f t="shared" si="3"/>
        <v>342462901.46279508</v>
      </c>
      <c r="E52" s="108">
        <f t="shared" si="4"/>
        <v>91359085.764500111</v>
      </c>
      <c r="F52" s="108">
        <f t="shared" si="5"/>
        <v>115034005.61763518</v>
      </c>
      <c r="G52" s="108">
        <f t="shared" si="6"/>
        <v>11841899.469685452</v>
      </c>
      <c r="H52" s="108">
        <f t="shared" si="7"/>
        <v>0</v>
      </c>
      <c r="I52" s="108">
        <f t="shared" si="8"/>
        <v>1771963.415342848</v>
      </c>
      <c r="J52" s="108">
        <f t="shared" si="9"/>
        <v>0</v>
      </c>
      <c r="K52" s="108">
        <f t="shared" si="10"/>
        <v>7751400.8174617672</v>
      </c>
      <c r="L52" s="108">
        <f t="shared" si="11"/>
        <v>0</v>
      </c>
      <c r="M52" s="108">
        <f t="shared" si="12"/>
        <v>7079504.6755837379</v>
      </c>
      <c r="N52" s="120">
        <f t="shared" si="13"/>
        <v>681355565.79661083</v>
      </c>
    </row>
    <row r="53" spans="1:14" x14ac:dyDescent="0.3">
      <c r="A53" s="89">
        <v>2</v>
      </c>
      <c r="B53" s="122" t="s">
        <v>17</v>
      </c>
      <c r="C53" s="108">
        <f t="shared" si="2"/>
        <v>251303341.62518451</v>
      </c>
      <c r="D53" s="108">
        <f t="shared" si="3"/>
        <v>909768257.13081121</v>
      </c>
      <c r="E53" s="108">
        <f t="shared" si="4"/>
        <v>323749478.5663898</v>
      </c>
      <c r="F53" s="108">
        <f t="shared" si="5"/>
        <v>329175702.60660797</v>
      </c>
      <c r="G53" s="108">
        <f t="shared" si="6"/>
        <v>37676328.273245804</v>
      </c>
      <c r="H53" s="108">
        <f t="shared" si="7"/>
        <v>11612166.340810271</v>
      </c>
      <c r="I53" s="108">
        <f t="shared" si="8"/>
        <v>11323999.320466466</v>
      </c>
      <c r="J53" s="108">
        <f t="shared" si="9"/>
        <v>15623204.957760569</v>
      </c>
      <c r="K53" s="108">
        <f t="shared" si="10"/>
        <v>18720451.551339723</v>
      </c>
      <c r="L53" s="108">
        <f t="shared" si="11"/>
        <v>0</v>
      </c>
      <c r="M53" s="108">
        <f t="shared" si="12"/>
        <v>17097751.413936879</v>
      </c>
      <c r="N53" s="120">
        <f t="shared" si="13"/>
        <v>1926050681.7865531</v>
      </c>
    </row>
    <row r="54" spans="1:14" x14ac:dyDescent="0.3">
      <c r="A54" s="89">
        <v>4</v>
      </c>
      <c r="B54" s="122" t="s">
        <v>18</v>
      </c>
      <c r="C54" s="108">
        <f t="shared" si="2"/>
        <v>112452063.32226999</v>
      </c>
      <c r="D54" s="108">
        <f t="shared" si="3"/>
        <v>422313254.01103842</v>
      </c>
      <c r="E54" s="108">
        <f t="shared" si="4"/>
        <v>157389006.79954425</v>
      </c>
      <c r="F54" s="108">
        <f t="shared" si="5"/>
        <v>161465114.7215105</v>
      </c>
      <c r="G54" s="108">
        <f t="shared" si="6"/>
        <v>8502004.132239921</v>
      </c>
      <c r="H54" s="108">
        <f t="shared" si="7"/>
        <v>0</v>
      </c>
      <c r="I54" s="108">
        <f t="shared" si="8"/>
        <v>8303589.5208983552</v>
      </c>
      <c r="J54" s="108">
        <f t="shared" si="9"/>
        <v>0</v>
      </c>
      <c r="K54" s="108">
        <f t="shared" si="10"/>
        <v>8376941.5466530081</v>
      </c>
      <c r="L54" s="108">
        <f t="shared" si="11"/>
        <v>0</v>
      </c>
      <c r="M54" s="108">
        <f t="shared" si="12"/>
        <v>0</v>
      </c>
      <c r="N54" s="120">
        <f t="shared" si="13"/>
        <v>878801974.05415452</v>
      </c>
    </row>
    <row r="55" spans="1:14" x14ac:dyDescent="0.3">
      <c r="A55" s="89">
        <v>5</v>
      </c>
      <c r="B55" s="122" t="s">
        <v>19</v>
      </c>
      <c r="C55" s="108">
        <f t="shared" si="2"/>
        <v>89045083.026900738</v>
      </c>
      <c r="D55" s="108">
        <f t="shared" si="3"/>
        <v>333964309.14679217</v>
      </c>
      <c r="E55" s="108">
        <f t="shared" si="4"/>
        <v>117907118.53664398</v>
      </c>
      <c r="F55" s="108">
        <f t="shared" si="5"/>
        <v>117663034.22741443</v>
      </c>
      <c r="G55" s="108">
        <f t="shared" si="6"/>
        <v>7512774.1067867447</v>
      </c>
      <c r="H55" s="108">
        <f t="shared" si="7"/>
        <v>0</v>
      </c>
      <c r="I55" s="108">
        <f t="shared" si="8"/>
        <v>5519861.2296389872</v>
      </c>
      <c r="J55" s="108">
        <f t="shared" si="9"/>
        <v>0</v>
      </c>
      <c r="K55" s="108">
        <f t="shared" si="10"/>
        <v>6633274.9573078612</v>
      </c>
      <c r="L55" s="108">
        <f t="shared" si="11"/>
        <v>0</v>
      </c>
      <c r="M55" s="108">
        <f t="shared" si="12"/>
        <v>0</v>
      </c>
      <c r="N55" s="120">
        <f t="shared" si="13"/>
        <v>678245455.23148477</v>
      </c>
    </row>
    <row r="56" spans="1:14" x14ac:dyDescent="0.3">
      <c r="A56" s="89">
        <v>6</v>
      </c>
      <c r="B56" s="122" t="s">
        <v>20</v>
      </c>
      <c r="C56" s="108">
        <f t="shared" si="2"/>
        <v>272940664.6311115</v>
      </c>
      <c r="D56" s="108">
        <f t="shared" si="3"/>
        <v>978034094.93631554</v>
      </c>
      <c r="E56" s="108">
        <f t="shared" si="4"/>
        <v>327961719.86509097</v>
      </c>
      <c r="F56" s="108">
        <f t="shared" si="5"/>
        <v>335599604.70693952</v>
      </c>
      <c r="G56" s="108">
        <f t="shared" si="6"/>
        <v>26791812.38956232</v>
      </c>
      <c r="H56" s="108">
        <f t="shared" si="7"/>
        <v>0</v>
      </c>
      <c r="I56" s="108">
        <f t="shared" si="8"/>
        <v>14065960.911250949</v>
      </c>
      <c r="J56" s="108">
        <f t="shared" si="9"/>
        <v>0</v>
      </c>
      <c r="K56" s="108">
        <f t="shared" si="10"/>
        <v>20332290.273473736</v>
      </c>
      <c r="L56" s="108">
        <f t="shared" si="11"/>
        <v>0</v>
      </c>
      <c r="M56" s="108">
        <f t="shared" si="12"/>
        <v>18569874.974355634</v>
      </c>
      <c r="N56" s="120">
        <f t="shared" si="13"/>
        <v>1994296022.6881003</v>
      </c>
    </row>
    <row r="57" spans="1:14" x14ac:dyDescent="0.3">
      <c r="A57" s="89">
        <v>7</v>
      </c>
      <c r="B57" s="122" t="s">
        <v>21</v>
      </c>
      <c r="C57" s="108">
        <f t="shared" si="2"/>
        <v>107417153.42354709</v>
      </c>
      <c r="D57" s="108">
        <f t="shared" si="3"/>
        <v>416563454.63021868</v>
      </c>
      <c r="E57" s="108">
        <f t="shared" si="4"/>
        <v>149371265.79736599</v>
      </c>
      <c r="F57" s="108">
        <f t="shared" si="5"/>
        <v>148505952.2650007</v>
      </c>
      <c r="G57" s="108">
        <f t="shared" si="6"/>
        <v>11454766.190106694</v>
      </c>
      <c r="H57" s="108">
        <f t="shared" si="7"/>
        <v>0</v>
      </c>
      <c r="I57" s="108">
        <f t="shared" si="8"/>
        <v>6066172.6445693783</v>
      </c>
      <c r="J57" s="108">
        <f t="shared" si="9"/>
        <v>0</v>
      </c>
      <c r="K57" s="108">
        <f t="shared" si="10"/>
        <v>8001873.7651629224</v>
      </c>
      <c r="L57" s="108">
        <f t="shared" si="11"/>
        <v>0</v>
      </c>
      <c r="M57" s="108">
        <f t="shared" si="12"/>
        <v>0</v>
      </c>
      <c r="N57" s="120">
        <f t="shared" si="13"/>
        <v>847380638.71597159</v>
      </c>
    </row>
    <row r="58" spans="1:14" x14ac:dyDescent="0.3">
      <c r="A58" s="89">
        <v>8</v>
      </c>
      <c r="B58" s="122" t="s">
        <v>22</v>
      </c>
      <c r="C58" s="108">
        <f t="shared" si="2"/>
        <v>84991575.990759373</v>
      </c>
      <c r="D58" s="108">
        <f t="shared" si="3"/>
        <v>336627528.90326309</v>
      </c>
      <c r="E58" s="108">
        <f t="shared" si="4"/>
        <v>141219205.53530502</v>
      </c>
      <c r="F58" s="108">
        <f t="shared" si="5"/>
        <v>126180028.63271543</v>
      </c>
      <c r="G58" s="108">
        <f t="shared" si="6"/>
        <v>10106268.519594569</v>
      </c>
      <c r="H58" s="108">
        <f t="shared" si="7"/>
        <v>525143.48567185702</v>
      </c>
      <c r="I58" s="108">
        <f t="shared" si="8"/>
        <v>4839734.9970203815</v>
      </c>
      <c r="J58" s="108">
        <f t="shared" si="9"/>
        <v>0</v>
      </c>
      <c r="K58" s="108">
        <f t="shared" si="10"/>
        <v>6331315.2555690827</v>
      </c>
      <c r="L58" s="108">
        <f t="shared" si="11"/>
        <v>0</v>
      </c>
      <c r="M58" s="108">
        <f t="shared" si="12"/>
        <v>0</v>
      </c>
      <c r="N58" s="120">
        <f t="shared" si="13"/>
        <v>710820801.31989884</v>
      </c>
    </row>
    <row r="59" spans="1:14" x14ac:dyDescent="0.3">
      <c r="A59" s="89">
        <v>9</v>
      </c>
      <c r="B59" s="122" t="s">
        <v>23</v>
      </c>
      <c r="C59" s="108">
        <f t="shared" si="2"/>
        <v>66255655.703038909</v>
      </c>
      <c r="D59" s="108">
        <f t="shared" si="3"/>
        <v>244099137.40628785</v>
      </c>
      <c r="E59" s="108">
        <f t="shared" si="4"/>
        <v>95995007.870357826</v>
      </c>
      <c r="F59" s="108">
        <f t="shared" si="5"/>
        <v>86603549.05860585</v>
      </c>
      <c r="G59" s="108">
        <f t="shared" si="6"/>
        <v>8232304.5981374951</v>
      </c>
      <c r="H59" s="108">
        <f t="shared" si="7"/>
        <v>0</v>
      </c>
      <c r="I59" s="108">
        <f t="shared" si="8"/>
        <v>5654928.8360043885</v>
      </c>
      <c r="J59" s="108">
        <f t="shared" si="9"/>
        <v>0</v>
      </c>
      <c r="K59" s="108">
        <f t="shared" si="10"/>
        <v>4935612.0160189886</v>
      </c>
      <c r="L59" s="108">
        <f t="shared" si="11"/>
        <v>0</v>
      </c>
      <c r="M59" s="108">
        <f t="shared" si="12"/>
        <v>0</v>
      </c>
      <c r="N59" s="120">
        <f t="shared" si="13"/>
        <v>511776195.4884513</v>
      </c>
    </row>
    <row r="60" spans="1:14" x14ac:dyDescent="0.3">
      <c r="A60" s="89">
        <v>10</v>
      </c>
      <c r="B60" s="122" t="s">
        <v>24</v>
      </c>
      <c r="C60" s="108">
        <f t="shared" si="2"/>
        <v>69273469.50547719</v>
      </c>
      <c r="D60" s="108">
        <f t="shared" si="3"/>
        <v>281991804.13875622</v>
      </c>
      <c r="E60" s="108">
        <f t="shared" si="4"/>
        <v>121237586.80616491</v>
      </c>
      <c r="F60" s="108">
        <f t="shared" si="5"/>
        <v>110957515.42148709</v>
      </c>
      <c r="G60" s="108">
        <f t="shared" si="6"/>
        <v>4633656.9401508924</v>
      </c>
      <c r="H60" s="108">
        <f t="shared" si="7"/>
        <v>0</v>
      </c>
      <c r="I60" s="108">
        <f t="shared" si="8"/>
        <v>13431954.288917776</v>
      </c>
      <c r="J60" s="108">
        <f t="shared" si="9"/>
        <v>4129816.0638946965</v>
      </c>
      <c r="K60" s="108">
        <f t="shared" si="10"/>
        <v>5160419.361254259</v>
      </c>
      <c r="L60" s="108">
        <f t="shared" si="11"/>
        <v>0</v>
      </c>
      <c r="M60" s="108">
        <f t="shared" si="12"/>
        <v>0</v>
      </c>
      <c r="N60" s="120">
        <f t="shared" si="13"/>
        <v>610816222.52610302</v>
      </c>
    </row>
    <row r="61" spans="1:14" x14ac:dyDescent="0.3">
      <c r="A61" s="89">
        <v>11</v>
      </c>
      <c r="B61" s="122" t="s">
        <v>25</v>
      </c>
      <c r="C61" s="108">
        <f t="shared" si="2"/>
        <v>129599990.25468564</v>
      </c>
      <c r="D61" s="108">
        <f t="shared" si="3"/>
        <v>525212454.6719085</v>
      </c>
      <c r="E61" s="108">
        <f t="shared" si="4"/>
        <v>196700632.988855</v>
      </c>
      <c r="F61" s="108">
        <f t="shared" si="5"/>
        <v>203597127.50935134</v>
      </c>
      <c r="G61" s="108">
        <f t="shared" si="6"/>
        <v>7953648.252939418</v>
      </c>
      <c r="H61" s="108">
        <f t="shared" si="7"/>
        <v>0</v>
      </c>
      <c r="I61" s="108">
        <f t="shared" si="8"/>
        <v>18414305.474926244</v>
      </c>
      <c r="J61" s="108">
        <f t="shared" si="9"/>
        <v>0</v>
      </c>
      <c r="K61" s="108">
        <f t="shared" si="10"/>
        <v>9654349.6912012529</v>
      </c>
      <c r="L61" s="108">
        <f t="shared" si="11"/>
        <v>0</v>
      </c>
      <c r="M61" s="108">
        <f t="shared" si="12"/>
        <v>8817504.7824401576</v>
      </c>
      <c r="N61" s="120">
        <f t="shared" si="13"/>
        <v>1099950013.6263077</v>
      </c>
    </row>
    <row r="62" spans="1:14" x14ac:dyDescent="0.3">
      <c r="A62" s="89">
        <v>12</v>
      </c>
      <c r="B62" s="122" t="s">
        <v>26</v>
      </c>
      <c r="C62" s="108">
        <f t="shared" si="2"/>
        <v>85370042.520212367</v>
      </c>
      <c r="D62" s="108">
        <f t="shared" si="3"/>
        <v>363805882.30882418</v>
      </c>
      <c r="E62" s="108">
        <f t="shared" si="4"/>
        <v>137975324.43887019</v>
      </c>
      <c r="F62" s="108">
        <f t="shared" si="5"/>
        <v>142927175.79147509</v>
      </c>
      <c r="G62" s="108">
        <f t="shared" si="6"/>
        <v>6525534.4837992694</v>
      </c>
      <c r="H62" s="108">
        <f t="shared" si="7"/>
        <v>0</v>
      </c>
      <c r="I62" s="108">
        <f t="shared" si="8"/>
        <v>19950203.159445737</v>
      </c>
      <c r="J62" s="108">
        <f t="shared" si="9"/>
        <v>0</v>
      </c>
      <c r="K62" s="108">
        <f t="shared" si="10"/>
        <v>6359508.531005092</v>
      </c>
      <c r="L62" s="108">
        <f t="shared" si="11"/>
        <v>0</v>
      </c>
      <c r="M62" s="108">
        <f t="shared" si="12"/>
        <v>0</v>
      </c>
      <c r="N62" s="120">
        <f t="shared" si="13"/>
        <v>762913671.23363185</v>
      </c>
    </row>
    <row r="63" spans="1:14" x14ac:dyDescent="0.3">
      <c r="A63" s="89">
        <v>13</v>
      </c>
      <c r="B63" s="122" t="s">
        <v>27</v>
      </c>
      <c r="C63" s="108">
        <f t="shared" si="2"/>
        <v>142312289.46191221</v>
      </c>
      <c r="D63" s="108">
        <f t="shared" si="3"/>
        <v>504113532.50363356</v>
      </c>
      <c r="E63" s="108">
        <f t="shared" si="4"/>
        <v>174984048.88736692</v>
      </c>
      <c r="F63" s="108">
        <f t="shared" si="5"/>
        <v>192809134.16929224</v>
      </c>
      <c r="G63" s="108">
        <f t="shared" si="6"/>
        <v>9785813.7226167787</v>
      </c>
      <c r="H63" s="108">
        <f t="shared" si="7"/>
        <v>0</v>
      </c>
      <c r="I63" s="108">
        <f t="shared" si="8"/>
        <v>17031959.338187195</v>
      </c>
      <c r="J63" s="108">
        <f t="shared" si="9"/>
        <v>0</v>
      </c>
      <c r="K63" s="108">
        <f t="shared" si="10"/>
        <v>10601332.647639465</v>
      </c>
      <c r="L63" s="108">
        <f t="shared" si="11"/>
        <v>0</v>
      </c>
      <c r="M63" s="108">
        <f t="shared" si="12"/>
        <v>0</v>
      </c>
      <c r="N63" s="120">
        <f t="shared" si="13"/>
        <v>1051638110.7306484</v>
      </c>
    </row>
    <row r="64" spans="1:14" x14ac:dyDescent="0.3">
      <c r="A64" s="89">
        <v>14</v>
      </c>
      <c r="B64" s="122" t="s">
        <v>28</v>
      </c>
      <c r="C64" s="108">
        <f t="shared" si="2"/>
        <v>100306680.87502405</v>
      </c>
      <c r="D64" s="108">
        <f t="shared" si="3"/>
        <v>392444070.29006797</v>
      </c>
      <c r="E64" s="108">
        <f t="shared" si="4"/>
        <v>155138244.71822634</v>
      </c>
      <c r="F64" s="108">
        <f t="shared" si="5"/>
        <v>143559215.26133665</v>
      </c>
      <c r="G64" s="108">
        <f t="shared" si="6"/>
        <v>4580911.2748098271</v>
      </c>
      <c r="H64" s="108">
        <f t="shared" si="7"/>
        <v>0</v>
      </c>
      <c r="I64" s="108">
        <f t="shared" si="8"/>
        <v>14649335.760690188</v>
      </c>
      <c r="J64" s="108">
        <f t="shared" si="9"/>
        <v>0</v>
      </c>
      <c r="K64" s="108">
        <f t="shared" si="10"/>
        <v>7472190.1724541141</v>
      </c>
      <c r="L64" s="108">
        <f t="shared" si="11"/>
        <v>0</v>
      </c>
      <c r="M64" s="108">
        <f t="shared" si="12"/>
        <v>0</v>
      </c>
      <c r="N64" s="120">
        <f t="shared" si="13"/>
        <v>818150648.35260916</v>
      </c>
    </row>
    <row r="65" spans="1:14" x14ac:dyDescent="0.3">
      <c r="A65" s="89">
        <v>15</v>
      </c>
      <c r="B65" s="122" t="s">
        <v>29</v>
      </c>
      <c r="C65" s="108">
        <f t="shared" si="2"/>
        <v>91779960.472147942</v>
      </c>
      <c r="D65" s="108">
        <f t="shared" si="3"/>
        <v>316527598.5198279</v>
      </c>
      <c r="E65" s="108">
        <f t="shared" si="4"/>
        <v>109245725.05509064</v>
      </c>
      <c r="F65" s="108">
        <f t="shared" si="5"/>
        <v>102746678.82588314</v>
      </c>
      <c r="G65" s="108">
        <f t="shared" si="6"/>
        <v>13050073.766365688</v>
      </c>
      <c r="H65" s="108">
        <f t="shared" si="7"/>
        <v>37819246.096263044</v>
      </c>
      <c r="I65" s="108">
        <f t="shared" si="8"/>
        <v>7857894.0237108432</v>
      </c>
      <c r="J65" s="108">
        <f t="shared" si="9"/>
        <v>3777942.0783595489</v>
      </c>
      <c r="K65" s="108">
        <f t="shared" si="10"/>
        <v>6837005.3986999355</v>
      </c>
      <c r="L65" s="108">
        <f t="shared" si="11"/>
        <v>0</v>
      </c>
      <c r="M65" s="108">
        <f t="shared" si="12"/>
        <v>0</v>
      </c>
      <c r="N65" s="120">
        <f t="shared" si="13"/>
        <v>689642124.23634863</v>
      </c>
    </row>
    <row r="66" spans="1:14" x14ac:dyDescent="0.3">
      <c r="A66" s="89">
        <v>16</v>
      </c>
      <c r="B66" s="122" t="s">
        <v>30</v>
      </c>
      <c r="C66" s="108">
        <f t="shared" si="2"/>
        <v>35491286.075103484</v>
      </c>
      <c r="D66" s="108">
        <f t="shared" si="3"/>
        <v>143840022.4866195</v>
      </c>
      <c r="E66" s="108">
        <f t="shared" si="4"/>
        <v>52337541.71270746</v>
      </c>
      <c r="F66" s="108">
        <f t="shared" si="5"/>
        <v>53245020.456938662</v>
      </c>
      <c r="G66" s="108">
        <f t="shared" si="6"/>
        <v>2128735.4370667436</v>
      </c>
      <c r="H66" s="108">
        <f t="shared" si="7"/>
        <v>2610434.3519775658</v>
      </c>
      <c r="I66" s="108">
        <f t="shared" si="8"/>
        <v>5329639.0709179649</v>
      </c>
      <c r="J66" s="108">
        <f t="shared" si="9"/>
        <v>0</v>
      </c>
      <c r="K66" s="108">
        <f t="shared" si="10"/>
        <v>2643868.1521978159</v>
      </c>
      <c r="L66" s="108">
        <f t="shared" si="11"/>
        <v>0</v>
      </c>
      <c r="M66" s="108">
        <f t="shared" si="12"/>
        <v>0</v>
      </c>
      <c r="N66" s="120">
        <f t="shared" si="13"/>
        <v>297626547.74352926</v>
      </c>
    </row>
    <row r="67" spans="1:14" x14ac:dyDescent="0.3">
      <c r="A67" s="89">
        <v>17</v>
      </c>
      <c r="B67" s="122" t="s">
        <v>31</v>
      </c>
      <c r="C67" s="108">
        <f t="shared" si="2"/>
        <v>216028695.01176789</v>
      </c>
      <c r="D67" s="108">
        <f t="shared" si="3"/>
        <v>758628953.94492984</v>
      </c>
      <c r="E67" s="108">
        <f t="shared" si="4"/>
        <v>253067365.45323637</v>
      </c>
      <c r="F67" s="108">
        <f t="shared" si="5"/>
        <v>324714692.55774599</v>
      </c>
      <c r="G67" s="108">
        <f t="shared" si="6"/>
        <v>12793311.848290317</v>
      </c>
      <c r="H67" s="108">
        <f t="shared" si="7"/>
        <v>0</v>
      </c>
      <c r="I67" s="108">
        <f t="shared" si="8"/>
        <v>39100086.691235721</v>
      </c>
      <c r="J67" s="108">
        <f t="shared" si="9"/>
        <v>653579.79887518566</v>
      </c>
      <c r="K67" s="108">
        <f t="shared" si="10"/>
        <v>16092721.618874244</v>
      </c>
      <c r="L67" s="108">
        <f t="shared" si="11"/>
        <v>0</v>
      </c>
      <c r="M67" s="108">
        <f t="shared" si="12"/>
        <v>14697794.711768515</v>
      </c>
      <c r="N67" s="120">
        <f t="shared" si="13"/>
        <v>1635777201.636724</v>
      </c>
    </row>
    <row r="68" spans="1:14" x14ac:dyDescent="0.3">
      <c r="A68" s="89">
        <v>18</v>
      </c>
      <c r="B68" s="122" t="s">
        <v>32</v>
      </c>
      <c r="C68" s="108">
        <f t="shared" si="2"/>
        <v>37410241.885129966</v>
      </c>
      <c r="D68" s="108">
        <f t="shared" si="3"/>
        <v>152888819.42103678</v>
      </c>
      <c r="E68" s="108">
        <f t="shared" si="4"/>
        <v>63329996.981890209</v>
      </c>
      <c r="F68" s="108">
        <f t="shared" si="5"/>
        <v>62810034.262317628</v>
      </c>
      <c r="G68" s="108">
        <f t="shared" si="6"/>
        <v>2226265.1578860707</v>
      </c>
      <c r="H68" s="108">
        <f t="shared" si="7"/>
        <v>0</v>
      </c>
      <c r="I68" s="108">
        <f t="shared" si="8"/>
        <v>21443134.439079154</v>
      </c>
      <c r="J68" s="108">
        <f t="shared" si="9"/>
        <v>0</v>
      </c>
      <c r="K68" s="108">
        <f t="shared" si="10"/>
        <v>2786817.7804775001</v>
      </c>
      <c r="L68" s="108">
        <f t="shared" si="11"/>
        <v>0</v>
      </c>
      <c r="M68" s="108">
        <f t="shared" si="12"/>
        <v>0</v>
      </c>
      <c r="N68" s="120">
        <f t="shared" si="13"/>
        <v>342895309.92781734</v>
      </c>
    </row>
    <row r="69" spans="1:14" x14ac:dyDescent="0.3">
      <c r="A69" s="89">
        <v>19</v>
      </c>
      <c r="B69" s="122" t="s">
        <v>33</v>
      </c>
      <c r="C69" s="108">
        <f t="shared" si="2"/>
        <v>92223157.828707382</v>
      </c>
      <c r="D69" s="108">
        <f t="shared" si="3"/>
        <v>364734692.84729093</v>
      </c>
      <c r="E69" s="108">
        <f t="shared" si="4"/>
        <v>133708307.55680329</v>
      </c>
      <c r="F69" s="108">
        <f t="shared" si="5"/>
        <v>158764364.40383574</v>
      </c>
      <c r="G69" s="108">
        <f t="shared" si="6"/>
        <v>5128271.9528774796</v>
      </c>
      <c r="H69" s="108">
        <f t="shared" si="7"/>
        <v>0</v>
      </c>
      <c r="I69" s="108">
        <f t="shared" si="8"/>
        <v>98390434.209542379</v>
      </c>
      <c r="J69" s="108">
        <f t="shared" si="9"/>
        <v>0</v>
      </c>
      <c r="K69" s="108">
        <f t="shared" si="10"/>
        <v>6870020.6964174137</v>
      </c>
      <c r="L69" s="108">
        <f t="shared" si="11"/>
        <v>2782292.5458892183</v>
      </c>
      <c r="M69" s="108">
        <f t="shared" si="12"/>
        <v>0</v>
      </c>
      <c r="N69" s="120">
        <f t="shared" si="13"/>
        <v>862601542.04136407</v>
      </c>
    </row>
    <row r="70" spans="1:14" x14ac:dyDescent="0.3">
      <c r="A70" s="40"/>
      <c r="B70" s="96" t="s">
        <v>34</v>
      </c>
      <c r="C70" s="97">
        <f>SUM(C48:C69)</f>
        <v>2873038087.3867192</v>
      </c>
      <c r="D70" s="97">
        <f t="shared" ref="D70:G70" si="14">SUM(D48:D69)</f>
        <v>10260450860.436255</v>
      </c>
      <c r="E70" s="97">
        <f t="shared" si="14"/>
        <v>3442091235.0415907</v>
      </c>
      <c r="F70" s="97">
        <f t="shared" si="14"/>
        <v>3729590817.0406575</v>
      </c>
      <c r="G70" s="97">
        <f t="shared" si="14"/>
        <v>428045007.06000006</v>
      </c>
      <c r="H70" s="97">
        <f>SUM(H48:H69)</f>
        <v>107011251.765</v>
      </c>
      <c r="I70" s="97">
        <f t="shared" ref="I70" si="15">SUM(I48:I69)</f>
        <v>321033755.29499996</v>
      </c>
      <c r="J70" s="97">
        <f t="shared" ref="J70" si="16">SUM(J48:J69)</f>
        <v>24184542.89889</v>
      </c>
      <c r="K70" s="97">
        <f t="shared" ref="K70" si="17">SUM(K48:K69)</f>
        <v>214022503.52999994</v>
      </c>
      <c r="L70" s="97">
        <f t="shared" ref="L70" si="18">SUM(L48:L69)</f>
        <v>2782292.5458892183</v>
      </c>
      <c r="M70" s="97">
        <f>M48+M49+M50+M51+M52+M53+M56+M61+M67</f>
        <v>119656095.31015164</v>
      </c>
      <c r="N70" s="120">
        <f t="shared" si="13"/>
        <v>21521906448.31015</v>
      </c>
    </row>
    <row r="71" spans="1:14" x14ac:dyDescent="0.3">
      <c r="A71" s="89"/>
      <c r="B71" s="122" t="s">
        <v>314</v>
      </c>
      <c r="C71" s="123">
        <f t="shared" ref="C71:L71" si="19">C70/$N$70</f>
        <v>0.13349366118131711</v>
      </c>
      <c r="D71" s="123">
        <f t="shared" si="19"/>
        <v>0.47674451541173207</v>
      </c>
      <c r="E71" s="123">
        <f t="shared" si="19"/>
        <v>0.15993430894742391</v>
      </c>
      <c r="F71" s="123">
        <f t="shared" si="19"/>
        <v>0.17329277153016787</v>
      </c>
      <c r="G71" s="123">
        <f t="shared" si="19"/>
        <v>1.9888805301149757E-2</v>
      </c>
      <c r="H71" s="123">
        <f t="shared" si="19"/>
        <v>4.9722013252874384E-3</v>
      </c>
      <c r="I71" s="123">
        <f t="shared" si="19"/>
        <v>1.4916603975862313E-2</v>
      </c>
      <c r="J71" s="123">
        <f t="shared" si="19"/>
        <v>1.1237174995149611E-3</v>
      </c>
      <c r="K71" s="123">
        <f t="shared" si="19"/>
        <v>9.944402650574875E-3</v>
      </c>
      <c r="L71" s="123">
        <f t="shared" si="19"/>
        <v>1.292772344574371E-4</v>
      </c>
      <c r="M71" s="123">
        <f>M70/N70</f>
        <v>5.5597349425123418E-3</v>
      </c>
      <c r="N71" s="123">
        <f>N70/$N$70</f>
        <v>1</v>
      </c>
    </row>
    <row r="72" spans="1:14" x14ac:dyDescent="0.3">
      <c r="B72" s="18"/>
      <c r="C72" s="72"/>
      <c r="D72" s="124"/>
      <c r="E72" s="124"/>
      <c r="F72" s="124"/>
      <c r="G72" s="124"/>
      <c r="H72" s="124"/>
      <c r="I72" s="124"/>
      <c r="J72" s="124"/>
      <c r="K72" s="124"/>
      <c r="L72" s="124"/>
      <c r="M72" s="124"/>
      <c r="N72" s="124"/>
    </row>
    <row r="73" spans="1:14" x14ac:dyDescent="0.3">
      <c r="A73" s="4" t="s">
        <v>315</v>
      </c>
      <c r="B73" s="66"/>
      <c r="C73" s="66"/>
      <c r="D73" s="66"/>
      <c r="E73" s="66"/>
      <c r="F73" s="66"/>
      <c r="G73" s="66"/>
      <c r="H73" s="66"/>
      <c r="I73" s="66"/>
      <c r="J73" s="66"/>
      <c r="K73" s="66"/>
      <c r="L73" s="66"/>
      <c r="M73" s="66"/>
      <c r="N73" s="66"/>
    </row>
    <row r="74" spans="1:14" x14ac:dyDescent="0.3">
      <c r="A74" s="82" t="s">
        <v>3</v>
      </c>
      <c r="B74" s="82" t="s">
        <v>4</v>
      </c>
      <c r="C74" s="118" t="s">
        <v>290</v>
      </c>
      <c r="D74" s="83" t="s">
        <v>291</v>
      </c>
      <c r="E74" s="83" t="s">
        <v>292</v>
      </c>
      <c r="F74" s="83" t="s">
        <v>293</v>
      </c>
      <c r="G74" s="84" t="s">
        <v>294</v>
      </c>
      <c r="H74" s="82" t="s">
        <v>295</v>
      </c>
      <c r="I74" s="82" t="s">
        <v>9</v>
      </c>
      <c r="J74" s="82" t="s">
        <v>296</v>
      </c>
      <c r="K74" s="82" t="s">
        <v>297</v>
      </c>
      <c r="L74" s="85" t="s">
        <v>298</v>
      </c>
      <c r="M74" s="85" t="s">
        <v>804</v>
      </c>
      <c r="N74" s="119" t="s">
        <v>818</v>
      </c>
    </row>
    <row r="75" spans="1:14" x14ac:dyDescent="0.3">
      <c r="A75" s="106">
        <v>31</v>
      </c>
      <c r="B75" s="96" t="s">
        <v>12</v>
      </c>
      <c r="C75" s="108">
        <f>C48/C22</f>
        <v>522.02279924550635</v>
      </c>
      <c r="D75" s="108">
        <f>D48/C22</f>
        <v>1663.2646801242761</v>
      </c>
      <c r="E75" s="108">
        <f>E48/C22</f>
        <v>465.88557430417063</v>
      </c>
      <c r="F75" s="108">
        <f>F48/C22</f>
        <v>549.60414161523443</v>
      </c>
      <c r="G75" s="108">
        <f>G48/C22</f>
        <v>165.51439367628359</v>
      </c>
      <c r="H75" s="108">
        <f>H48/C22</f>
        <v>23.752012308860266</v>
      </c>
      <c r="I75" s="108">
        <f>I48/C22</f>
        <v>0.34632610842568756</v>
      </c>
      <c r="J75" s="108">
        <f>J48/C22</f>
        <v>0</v>
      </c>
      <c r="K75" s="108">
        <f>K48/C22</f>
        <v>38.887276463461433</v>
      </c>
      <c r="L75" s="108">
        <f>L48/C22</f>
        <v>0</v>
      </c>
      <c r="M75" s="108">
        <f>M48/C22</f>
        <v>35.516503665197099</v>
      </c>
      <c r="N75" s="97">
        <f>N48/C22</f>
        <v>3464.7937075114155</v>
      </c>
    </row>
    <row r="76" spans="1:14" x14ac:dyDescent="0.3">
      <c r="A76" s="121">
        <v>32</v>
      </c>
      <c r="B76" s="122" t="s">
        <v>13</v>
      </c>
      <c r="C76" s="108">
        <f t="shared" ref="C76:C97" si="20">C49/C23</f>
        <v>522.02279924550635</v>
      </c>
      <c r="D76" s="108">
        <f t="shared" ref="D76:D97" si="21">D49/C23</f>
        <v>1641.6413299766082</v>
      </c>
      <c r="E76" s="108">
        <f t="shared" ref="E76:E97" si="22">E49/C23</f>
        <v>350.4380517600315</v>
      </c>
      <c r="F76" s="108">
        <f t="shared" ref="F76:F97" si="23">F49/C23</f>
        <v>559.79470054784633</v>
      </c>
      <c r="G76" s="108">
        <f t="shared" ref="G76:G97" si="24">G49/C23</f>
        <v>202.44590575222568</v>
      </c>
      <c r="H76" s="108">
        <f t="shared" ref="H76:H97" si="25">H49/C23</f>
        <v>9.3359562129522562</v>
      </c>
      <c r="I76" s="108">
        <f t="shared" ref="I76:I97" si="26">I49/C23</f>
        <v>1.0410349024001626</v>
      </c>
      <c r="J76" s="108">
        <f t="shared" ref="J76:J97" si="27">J49/C23</f>
        <v>0</v>
      </c>
      <c r="K76" s="108">
        <f t="shared" ref="K76:K97" si="28">K49/C23</f>
        <v>38.887276463461433</v>
      </c>
      <c r="L76" s="108">
        <f t="shared" ref="L76:L97" si="29">L49/C23</f>
        <v>0</v>
      </c>
      <c r="M76" s="108">
        <f t="shared" ref="M76:M97" si="30">M49/C23</f>
        <v>35.516503665197099</v>
      </c>
      <c r="N76" s="97">
        <f t="shared" ref="N76:N97" si="31">N49/C23</f>
        <v>3361.1235585262289</v>
      </c>
    </row>
    <row r="77" spans="1:14" x14ac:dyDescent="0.3">
      <c r="A77" s="121">
        <v>33</v>
      </c>
      <c r="B77" s="122" t="s">
        <v>14</v>
      </c>
      <c r="C77" s="108">
        <f t="shared" si="20"/>
        <v>522.02279924550635</v>
      </c>
      <c r="D77" s="108">
        <f t="shared" si="21"/>
        <v>1586.8342733716545</v>
      </c>
      <c r="E77" s="108">
        <f t="shared" si="22"/>
        <v>383.21342033395263</v>
      </c>
      <c r="F77" s="108">
        <f t="shared" si="23"/>
        <v>510.01312767681878</v>
      </c>
      <c r="G77" s="108">
        <f t="shared" si="24"/>
        <v>141.10645331909438</v>
      </c>
      <c r="H77" s="108">
        <f t="shared" si="25"/>
        <v>51.400015055499502</v>
      </c>
      <c r="I77" s="108">
        <f t="shared" si="26"/>
        <v>9.511516347396503</v>
      </c>
      <c r="J77" s="108">
        <f t="shared" si="27"/>
        <v>0</v>
      </c>
      <c r="K77" s="108">
        <f t="shared" si="28"/>
        <v>38.887276463461433</v>
      </c>
      <c r="L77" s="108">
        <f t="shared" si="29"/>
        <v>0</v>
      </c>
      <c r="M77" s="108">
        <f t="shared" si="30"/>
        <v>35.516503665197092</v>
      </c>
      <c r="N77" s="97">
        <f t="shared" si="31"/>
        <v>3278.5053854785815</v>
      </c>
    </row>
    <row r="78" spans="1:14" x14ac:dyDescent="0.3">
      <c r="A78" s="121">
        <v>34</v>
      </c>
      <c r="B78" s="122" t="s">
        <v>15</v>
      </c>
      <c r="C78" s="108">
        <f t="shared" si="20"/>
        <v>522.02279924550635</v>
      </c>
      <c r="D78" s="108">
        <f t="shared" si="21"/>
        <v>1806.8940061703065</v>
      </c>
      <c r="E78" s="108">
        <f t="shared" si="22"/>
        <v>566.35013539852218</v>
      </c>
      <c r="F78" s="108">
        <f t="shared" si="23"/>
        <v>579.63517488409775</v>
      </c>
      <c r="G78" s="108">
        <f t="shared" si="24"/>
        <v>60.975750827026587</v>
      </c>
      <c r="H78" s="108">
        <f t="shared" si="25"/>
        <v>121.36524056869474</v>
      </c>
      <c r="I78" s="108">
        <f t="shared" si="26"/>
        <v>29.195535876457921</v>
      </c>
      <c r="J78" s="108">
        <f t="shared" si="27"/>
        <v>0</v>
      </c>
      <c r="K78" s="108">
        <f t="shared" si="28"/>
        <v>38.887276463461433</v>
      </c>
      <c r="L78" s="108">
        <f t="shared" si="29"/>
        <v>0</v>
      </c>
      <c r="M78" s="108">
        <f t="shared" si="30"/>
        <v>35.516503665197099</v>
      </c>
      <c r="N78" s="97">
        <f t="shared" si="31"/>
        <v>3760.8424230992709</v>
      </c>
    </row>
    <row r="79" spans="1:14" x14ac:dyDescent="0.3">
      <c r="A79" s="121">
        <v>35</v>
      </c>
      <c r="B79" s="122" t="s">
        <v>16</v>
      </c>
      <c r="C79" s="108">
        <f t="shared" si="20"/>
        <v>522.02279924550635</v>
      </c>
      <c r="D79" s="108">
        <f t="shared" si="21"/>
        <v>1718.070041954523</v>
      </c>
      <c r="E79" s="108">
        <f t="shared" si="22"/>
        <v>458.33083712687556</v>
      </c>
      <c r="F79" s="108">
        <f t="shared" si="23"/>
        <v>577.10332422432737</v>
      </c>
      <c r="G79" s="108">
        <f t="shared" si="24"/>
        <v>59.408515876613919</v>
      </c>
      <c r="H79" s="108">
        <f t="shared" si="25"/>
        <v>0</v>
      </c>
      <c r="I79" s="108">
        <f t="shared" si="26"/>
        <v>8.8895972274261172</v>
      </c>
      <c r="J79" s="108">
        <f t="shared" si="27"/>
        <v>0</v>
      </c>
      <c r="K79" s="108">
        <f t="shared" si="28"/>
        <v>38.887276463461433</v>
      </c>
      <c r="L79" s="108">
        <f t="shared" si="29"/>
        <v>0</v>
      </c>
      <c r="M79" s="108">
        <f t="shared" si="30"/>
        <v>35.516503665197099</v>
      </c>
      <c r="N79" s="97">
        <f t="shared" si="31"/>
        <v>3418.2288957839305</v>
      </c>
    </row>
    <row r="80" spans="1:14" x14ac:dyDescent="0.3">
      <c r="A80" s="89">
        <v>2</v>
      </c>
      <c r="B80" s="122" t="s">
        <v>17</v>
      </c>
      <c r="C80" s="108">
        <f t="shared" si="20"/>
        <v>522.02279924550635</v>
      </c>
      <c r="D80" s="108">
        <f t="shared" si="21"/>
        <v>1889.8267296440015</v>
      </c>
      <c r="E80" s="108">
        <f t="shared" si="22"/>
        <v>672.51238269472731</v>
      </c>
      <c r="F80" s="108">
        <f t="shared" si="23"/>
        <v>683.78406990942722</v>
      </c>
      <c r="G80" s="108">
        <f t="shared" si="24"/>
        <v>78.263592610029022</v>
      </c>
      <c r="H80" s="108">
        <f t="shared" si="25"/>
        <v>24.121508052110748</v>
      </c>
      <c r="I80" s="108">
        <f t="shared" si="26"/>
        <v>23.522909746026649</v>
      </c>
      <c r="J80" s="108">
        <f t="shared" si="27"/>
        <v>32.453484830299288</v>
      </c>
      <c r="K80" s="108">
        <f t="shared" si="28"/>
        <v>38.887276463461433</v>
      </c>
      <c r="L80" s="108">
        <f t="shared" si="29"/>
        <v>0</v>
      </c>
      <c r="M80" s="108">
        <f t="shared" si="30"/>
        <v>35.516503665197099</v>
      </c>
      <c r="N80" s="97">
        <f t="shared" si="31"/>
        <v>4000.9112568607866</v>
      </c>
    </row>
    <row r="81" spans="1:14" x14ac:dyDescent="0.3">
      <c r="A81" s="89">
        <v>4</v>
      </c>
      <c r="B81" s="122" t="s">
        <v>18</v>
      </c>
      <c r="C81" s="108">
        <f t="shared" si="20"/>
        <v>522.02279924550635</v>
      </c>
      <c r="D81" s="108">
        <f t="shared" si="21"/>
        <v>1960.4544416897465</v>
      </c>
      <c r="E81" s="108">
        <f t="shared" si="22"/>
        <v>730.6282114585</v>
      </c>
      <c r="F81" s="108">
        <f t="shared" si="23"/>
        <v>749.55024102903451</v>
      </c>
      <c r="G81" s="108">
        <f t="shared" si="24"/>
        <v>39.467839585917112</v>
      </c>
      <c r="H81" s="108">
        <f t="shared" si="25"/>
        <v>0</v>
      </c>
      <c r="I81" s="108">
        <f t="shared" si="26"/>
        <v>38.546763104404292</v>
      </c>
      <c r="J81" s="108">
        <f t="shared" si="27"/>
        <v>0</v>
      </c>
      <c r="K81" s="108">
        <f t="shared" si="28"/>
        <v>38.887276463461433</v>
      </c>
      <c r="L81" s="108">
        <f t="shared" si="29"/>
        <v>0</v>
      </c>
      <c r="M81" s="108">
        <f t="shared" si="30"/>
        <v>0</v>
      </c>
      <c r="N81" s="97">
        <f t="shared" si="31"/>
        <v>4079.5575725765707</v>
      </c>
    </row>
    <row r="82" spans="1:14" x14ac:dyDescent="0.3">
      <c r="A82" s="89">
        <v>5</v>
      </c>
      <c r="B82" s="122" t="s">
        <v>19</v>
      </c>
      <c r="C82" s="108">
        <f t="shared" si="20"/>
        <v>522.02279924550635</v>
      </c>
      <c r="D82" s="108">
        <f t="shared" si="21"/>
        <v>1957.8507603416181</v>
      </c>
      <c r="E82" s="108">
        <f t="shared" si="22"/>
        <v>691.22518590808829</v>
      </c>
      <c r="F82" s="108">
        <f t="shared" si="23"/>
        <v>689.79425260975643</v>
      </c>
      <c r="G82" s="108">
        <f t="shared" si="24"/>
        <v>44.043300719245529</v>
      </c>
      <c r="H82" s="108">
        <f t="shared" si="25"/>
        <v>0</v>
      </c>
      <c r="I82" s="108">
        <f t="shared" si="26"/>
        <v>32.359938500729804</v>
      </c>
      <c r="J82" s="108">
        <f t="shared" si="27"/>
        <v>0</v>
      </c>
      <c r="K82" s="108">
        <f t="shared" si="28"/>
        <v>38.887276463461433</v>
      </c>
      <c r="L82" s="108">
        <f t="shared" si="29"/>
        <v>0</v>
      </c>
      <c r="M82" s="108">
        <f t="shared" si="30"/>
        <v>0</v>
      </c>
      <c r="N82" s="97">
        <f t="shared" si="31"/>
        <v>3976.183513788405</v>
      </c>
    </row>
    <row r="83" spans="1:14" x14ac:dyDescent="0.3">
      <c r="A83" s="89">
        <v>6</v>
      </c>
      <c r="B83" s="122" t="s">
        <v>20</v>
      </c>
      <c r="C83" s="108">
        <f t="shared" si="20"/>
        <v>522.02279924550635</v>
      </c>
      <c r="D83" s="108">
        <f t="shared" si="21"/>
        <v>1870.575411275687</v>
      </c>
      <c r="E83" s="108">
        <f t="shared" si="22"/>
        <v>627.25536072366742</v>
      </c>
      <c r="F83" s="108">
        <f t="shared" si="23"/>
        <v>641.86348088357613</v>
      </c>
      <c r="G83" s="108">
        <f t="shared" si="24"/>
        <v>51.241675253345726</v>
      </c>
      <c r="H83" s="108">
        <f t="shared" si="25"/>
        <v>0</v>
      </c>
      <c r="I83" s="108">
        <f t="shared" si="26"/>
        <v>26.902375645978115</v>
      </c>
      <c r="J83" s="108">
        <f t="shared" si="27"/>
        <v>0</v>
      </c>
      <c r="K83" s="108">
        <f t="shared" si="28"/>
        <v>38.887276463461433</v>
      </c>
      <c r="L83" s="108">
        <f t="shared" si="29"/>
        <v>0</v>
      </c>
      <c r="M83" s="108">
        <f t="shared" si="30"/>
        <v>35.516503665197099</v>
      </c>
      <c r="N83" s="97">
        <f t="shared" si="31"/>
        <v>3814.2648831564197</v>
      </c>
    </row>
    <row r="84" spans="1:14" x14ac:dyDescent="0.3">
      <c r="A84" s="89">
        <v>7</v>
      </c>
      <c r="B84" s="122" t="s">
        <v>21</v>
      </c>
      <c r="C84" s="108">
        <f t="shared" si="20"/>
        <v>522.02279924550635</v>
      </c>
      <c r="D84" s="108">
        <f t="shared" si="21"/>
        <v>2024.4031210919843</v>
      </c>
      <c r="E84" s="108">
        <f t="shared" si="22"/>
        <v>725.91019044163659</v>
      </c>
      <c r="F84" s="108">
        <f t="shared" si="23"/>
        <v>721.70496457227068</v>
      </c>
      <c r="G84" s="108">
        <f t="shared" si="24"/>
        <v>55.667543969299338</v>
      </c>
      <c r="H84" s="108">
        <f t="shared" si="25"/>
        <v>0</v>
      </c>
      <c r="I84" s="108">
        <f t="shared" si="26"/>
        <v>29.480211713843925</v>
      </c>
      <c r="J84" s="108">
        <f t="shared" si="27"/>
        <v>0</v>
      </c>
      <c r="K84" s="108">
        <f t="shared" si="28"/>
        <v>38.887276463461433</v>
      </c>
      <c r="L84" s="108">
        <f t="shared" si="29"/>
        <v>0</v>
      </c>
      <c r="M84" s="108">
        <f t="shared" si="30"/>
        <v>0</v>
      </c>
      <c r="N84" s="97">
        <f t="shared" si="31"/>
        <v>4118.0761074980028</v>
      </c>
    </row>
    <row r="85" spans="1:14" x14ac:dyDescent="0.3">
      <c r="A85" s="89">
        <v>8</v>
      </c>
      <c r="B85" s="122" t="s">
        <v>22</v>
      </c>
      <c r="C85" s="108">
        <f t="shared" si="20"/>
        <v>522.02279924550635</v>
      </c>
      <c r="D85" s="108">
        <f t="shared" si="21"/>
        <v>2067.5842622365863</v>
      </c>
      <c r="E85" s="108">
        <f t="shared" si="22"/>
        <v>867.37590309869677</v>
      </c>
      <c r="F85" s="108">
        <f t="shared" si="23"/>
        <v>775.00447530105544</v>
      </c>
      <c r="G85" s="108">
        <f t="shared" si="24"/>
        <v>62.07324103625389</v>
      </c>
      <c r="H85" s="108">
        <f t="shared" si="25"/>
        <v>3.2254593375909457</v>
      </c>
      <c r="I85" s="108">
        <f t="shared" si="26"/>
        <v>29.725910848219918</v>
      </c>
      <c r="J85" s="108">
        <f t="shared" si="27"/>
        <v>0</v>
      </c>
      <c r="K85" s="108">
        <f t="shared" si="28"/>
        <v>38.887276463461433</v>
      </c>
      <c r="L85" s="108">
        <f t="shared" si="29"/>
        <v>0</v>
      </c>
      <c r="M85" s="108">
        <f t="shared" si="30"/>
        <v>0</v>
      </c>
      <c r="N85" s="97">
        <f t="shared" si="31"/>
        <v>4365.8993275673711</v>
      </c>
    </row>
    <row r="86" spans="1:14" x14ac:dyDescent="0.3">
      <c r="A86" s="89">
        <v>9</v>
      </c>
      <c r="B86" s="122" t="s">
        <v>23</v>
      </c>
      <c r="C86" s="108">
        <f t="shared" si="20"/>
        <v>522.02279924550635</v>
      </c>
      <c r="D86" s="108">
        <f t="shared" si="21"/>
        <v>1923.2367961668112</v>
      </c>
      <c r="E86" s="108">
        <f t="shared" si="22"/>
        <v>756.33668085153624</v>
      </c>
      <c r="F86" s="108">
        <f t="shared" si="23"/>
        <v>682.34215818190728</v>
      </c>
      <c r="G86" s="108">
        <f t="shared" si="24"/>
        <v>64.861643054636303</v>
      </c>
      <c r="H86" s="108">
        <f t="shared" si="25"/>
        <v>0</v>
      </c>
      <c r="I86" s="108">
        <f t="shared" si="26"/>
        <v>44.55471384565508</v>
      </c>
      <c r="J86" s="108">
        <f t="shared" si="27"/>
        <v>0</v>
      </c>
      <c r="K86" s="108">
        <f t="shared" si="28"/>
        <v>38.887276463461433</v>
      </c>
      <c r="L86" s="108">
        <f t="shared" si="29"/>
        <v>0</v>
      </c>
      <c r="M86" s="108">
        <f t="shared" si="30"/>
        <v>0</v>
      </c>
      <c r="N86" s="97">
        <f t="shared" si="31"/>
        <v>4032.2420678095136</v>
      </c>
    </row>
    <row r="87" spans="1:14" x14ac:dyDescent="0.3">
      <c r="A87" s="89">
        <v>10</v>
      </c>
      <c r="B87" s="122" t="s">
        <v>24</v>
      </c>
      <c r="C87" s="108">
        <f t="shared" si="20"/>
        <v>522.02279924550635</v>
      </c>
      <c r="D87" s="108">
        <f t="shared" si="21"/>
        <v>2125.0004079724208</v>
      </c>
      <c r="E87" s="108">
        <f t="shared" si="22"/>
        <v>913.60783414089394</v>
      </c>
      <c r="F87" s="108">
        <f t="shared" si="23"/>
        <v>836.14049088549598</v>
      </c>
      <c r="G87" s="108">
        <f t="shared" si="24"/>
        <v>34.917762657314071</v>
      </c>
      <c r="H87" s="108">
        <f t="shared" si="25"/>
        <v>0</v>
      </c>
      <c r="I87" s="108">
        <f t="shared" si="26"/>
        <v>101.21892879472635</v>
      </c>
      <c r="J87" s="108">
        <f t="shared" si="27"/>
        <v>31.120978311515248</v>
      </c>
      <c r="K87" s="108">
        <f t="shared" si="28"/>
        <v>38.887276463461433</v>
      </c>
      <c r="L87" s="108">
        <f t="shared" si="29"/>
        <v>0</v>
      </c>
      <c r="M87" s="108">
        <f t="shared" si="30"/>
        <v>0</v>
      </c>
      <c r="N87" s="97">
        <f t="shared" si="31"/>
        <v>4602.9164784713348</v>
      </c>
    </row>
    <row r="88" spans="1:14" x14ac:dyDescent="0.3">
      <c r="A88" s="89">
        <v>11</v>
      </c>
      <c r="B88" s="122" t="s">
        <v>25</v>
      </c>
      <c r="C88" s="108">
        <f t="shared" si="20"/>
        <v>522.02279924550635</v>
      </c>
      <c r="D88" s="108">
        <f t="shared" si="21"/>
        <v>2115.5316080474836</v>
      </c>
      <c r="E88" s="108">
        <f t="shared" si="22"/>
        <v>792.30110160052766</v>
      </c>
      <c r="F88" s="108">
        <f t="shared" si="23"/>
        <v>820.07986429561697</v>
      </c>
      <c r="G88" s="108">
        <f t="shared" si="24"/>
        <v>32.036929301107357</v>
      </c>
      <c r="H88" s="108">
        <f t="shared" si="25"/>
        <v>0</v>
      </c>
      <c r="I88" s="108">
        <f t="shared" si="26"/>
        <v>74.171975409043739</v>
      </c>
      <c r="J88" s="108">
        <f t="shared" si="27"/>
        <v>0</v>
      </c>
      <c r="K88" s="108">
        <f t="shared" si="28"/>
        <v>38.887276463461433</v>
      </c>
      <c r="L88" s="108">
        <f t="shared" si="29"/>
        <v>0</v>
      </c>
      <c r="M88" s="108">
        <f t="shared" si="30"/>
        <v>35.516503665197099</v>
      </c>
      <c r="N88" s="97">
        <f t="shared" si="31"/>
        <v>4430.5480580279445</v>
      </c>
    </row>
    <row r="89" spans="1:14" x14ac:dyDescent="0.3">
      <c r="A89" s="89">
        <v>12</v>
      </c>
      <c r="B89" s="122" t="s">
        <v>26</v>
      </c>
      <c r="C89" s="108">
        <f t="shared" si="20"/>
        <v>522.02279924550635</v>
      </c>
      <c r="D89" s="108">
        <f t="shared" si="21"/>
        <v>2224.6090016866165</v>
      </c>
      <c r="E89" s="108">
        <f t="shared" si="22"/>
        <v>843.6948484983227</v>
      </c>
      <c r="F89" s="108">
        <f t="shared" si="23"/>
        <v>873.97454882671866</v>
      </c>
      <c r="G89" s="108">
        <f t="shared" si="24"/>
        <v>39.90249597216085</v>
      </c>
      <c r="H89" s="108">
        <f t="shared" si="25"/>
        <v>0</v>
      </c>
      <c r="I89" s="108">
        <f t="shared" si="26"/>
        <v>121.99198444049809</v>
      </c>
      <c r="J89" s="108">
        <f t="shared" si="27"/>
        <v>0</v>
      </c>
      <c r="K89" s="108">
        <f t="shared" si="28"/>
        <v>38.887276463461433</v>
      </c>
      <c r="L89" s="108">
        <f t="shared" si="29"/>
        <v>0</v>
      </c>
      <c r="M89" s="108">
        <f t="shared" si="30"/>
        <v>0</v>
      </c>
      <c r="N89" s="97">
        <f t="shared" si="31"/>
        <v>4665.0829551332836</v>
      </c>
    </row>
    <row r="90" spans="1:14" x14ac:dyDescent="0.3">
      <c r="A90" s="89">
        <v>13</v>
      </c>
      <c r="B90" s="122" t="s">
        <v>27</v>
      </c>
      <c r="C90" s="108">
        <f t="shared" si="20"/>
        <v>522.02279924550635</v>
      </c>
      <c r="D90" s="108">
        <f t="shared" si="21"/>
        <v>1849.1639644762929</v>
      </c>
      <c r="E90" s="108">
        <f t="shared" si="22"/>
        <v>641.86770776351773</v>
      </c>
      <c r="F90" s="108">
        <f t="shared" si="23"/>
        <v>707.2527911659663</v>
      </c>
      <c r="G90" s="108">
        <f t="shared" si="24"/>
        <v>35.895830863874146</v>
      </c>
      <c r="H90" s="108">
        <f t="shared" si="25"/>
        <v>0</v>
      </c>
      <c r="I90" s="108">
        <f t="shared" si="26"/>
        <v>62.475778613172309</v>
      </c>
      <c r="J90" s="108">
        <f t="shared" si="27"/>
        <v>0</v>
      </c>
      <c r="K90" s="108">
        <f t="shared" si="28"/>
        <v>38.887276463461433</v>
      </c>
      <c r="L90" s="108">
        <f t="shared" si="29"/>
        <v>0</v>
      </c>
      <c r="M90" s="108">
        <f t="shared" si="30"/>
        <v>0</v>
      </c>
      <c r="N90" s="97">
        <f t="shared" si="31"/>
        <v>3857.5661485917913</v>
      </c>
    </row>
    <row r="91" spans="1:14" x14ac:dyDescent="0.3">
      <c r="A91" s="89">
        <v>14</v>
      </c>
      <c r="B91" s="122" t="s">
        <v>28</v>
      </c>
      <c r="C91" s="108">
        <f t="shared" si="20"/>
        <v>522.02279924550635</v>
      </c>
      <c r="D91" s="108">
        <f t="shared" si="21"/>
        <v>2042.3839203230184</v>
      </c>
      <c r="E91" s="108">
        <f t="shared" si="22"/>
        <v>807.38092489318944</v>
      </c>
      <c r="F91" s="108">
        <f t="shared" si="23"/>
        <v>747.12055821668832</v>
      </c>
      <c r="G91" s="108">
        <f t="shared" si="24"/>
        <v>23.840287664896316</v>
      </c>
      <c r="H91" s="108">
        <f t="shared" si="25"/>
        <v>0</v>
      </c>
      <c r="I91" s="108">
        <f t="shared" si="26"/>
        <v>76.239061986417838</v>
      </c>
      <c r="J91" s="108">
        <f t="shared" si="27"/>
        <v>0</v>
      </c>
      <c r="K91" s="108">
        <f t="shared" si="28"/>
        <v>38.887276463461433</v>
      </c>
      <c r="L91" s="108">
        <f t="shared" si="29"/>
        <v>0</v>
      </c>
      <c r="M91" s="108">
        <f t="shared" si="30"/>
        <v>0</v>
      </c>
      <c r="N91" s="97">
        <f t="shared" si="31"/>
        <v>4257.8748287931776</v>
      </c>
    </row>
    <row r="92" spans="1:14" x14ac:dyDescent="0.3">
      <c r="A92" s="89">
        <v>15</v>
      </c>
      <c r="B92" s="122" t="s">
        <v>29</v>
      </c>
      <c r="C92" s="108">
        <f t="shared" si="20"/>
        <v>522.02279924550635</v>
      </c>
      <c r="D92" s="108">
        <f t="shared" si="21"/>
        <v>1800.3344321326153</v>
      </c>
      <c r="E92" s="108">
        <f t="shared" si="22"/>
        <v>621.36395467472039</v>
      </c>
      <c r="F92" s="108">
        <f t="shared" si="23"/>
        <v>584.39891037154257</v>
      </c>
      <c r="G92" s="108">
        <f t="shared" si="24"/>
        <v>74.225746043395873</v>
      </c>
      <c r="H92" s="108">
        <f t="shared" si="25"/>
        <v>215.10696464635211</v>
      </c>
      <c r="I92" s="108">
        <f t="shared" si="26"/>
        <v>44.693850523904786</v>
      </c>
      <c r="J92" s="108">
        <f t="shared" si="27"/>
        <v>21.488044764751496</v>
      </c>
      <c r="K92" s="108">
        <f t="shared" si="28"/>
        <v>38.887276463461433</v>
      </c>
      <c r="L92" s="108">
        <f t="shared" si="29"/>
        <v>0</v>
      </c>
      <c r="M92" s="108">
        <f t="shared" si="30"/>
        <v>0</v>
      </c>
      <c r="N92" s="97">
        <f t="shared" si="31"/>
        <v>3922.5219788662503</v>
      </c>
    </row>
    <row r="93" spans="1:14" x14ac:dyDescent="0.3">
      <c r="A93" s="89">
        <v>16</v>
      </c>
      <c r="B93" s="122" t="s">
        <v>30</v>
      </c>
      <c r="C93" s="108">
        <f t="shared" si="20"/>
        <v>522.02279924550635</v>
      </c>
      <c r="D93" s="108">
        <f t="shared" si="21"/>
        <v>2115.6678014740764</v>
      </c>
      <c r="E93" s="108">
        <f t="shared" si="22"/>
        <v>769.80557911260018</v>
      </c>
      <c r="F93" s="108">
        <f t="shared" si="23"/>
        <v>783.15321022737339</v>
      </c>
      <c r="G93" s="108">
        <f t="shared" si="24"/>
        <v>31.310458273029706</v>
      </c>
      <c r="H93" s="108">
        <f t="shared" si="25"/>
        <v>38.395516149578832</v>
      </c>
      <c r="I93" s="108">
        <f t="shared" si="26"/>
        <v>78.390878845060371</v>
      </c>
      <c r="J93" s="108">
        <f t="shared" si="27"/>
        <v>0</v>
      </c>
      <c r="K93" s="108">
        <f t="shared" si="28"/>
        <v>38.887276463461433</v>
      </c>
      <c r="L93" s="108">
        <f t="shared" si="29"/>
        <v>0</v>
      </c>
      <c r="M93" s="108">
        <f t="shared" si="30"/>
        <v>0</v>
      </c>
      <c r="N93" s="97">
        <f t="shared" si="31"/>
        <v>4377.6335197906874</v>
      </c>
    </row>
    <row r="94" spans="1:14" x14ac:dyDescent="0.3">
      <c r="A94" s="89">
        <v>17</v>
      </c>
      <c r="B94" s="122" t="s">
        <v>31</v>
      </c>
      <c r="C94" s="108">
        <f t="shared" si="20"/>
        <v>522.02279924550635</v>
      </c>
      <c r="D94" s="108">
        <f t="shared" si="21"/>
        <v>1833.1898459389843</v>
      </c>
      <c r="E94" s="108">
        <f t="shared" si="22"/>
        <v>611.52493887160517</v>
      </c>
      <c r="F94" s="108">
        <f t="shared" si="23"/>
        <v>784.65720841346933</v>
      </c>
      <c r="G94" s="108">
        <f t="shared" si="24"/>
        <v>30.91441376480757</v>
      </c>
      <c r="H94" s="108">
        <f t="shared" si="25"/>
        <v>0</v>
      </c>
      <c r="I94" s="108">
        <f t="shared" si="26"/>
        <v>94.48345139607018</v>
      </c>
      <c r="J94" s="108">
        <f t="shared" si="27"/>
        <v>1.5793436891360841</v>
      </c>
      <c r="K94" s="108">
        <f t="shared" si="28"/>
        <v>38.887276463461433</v>
      </c>
      <c r="L94" s="108">
        <f t="shared" si="29"/>
        <v>0</v>
      </c>
      <c r="M94" s="108">
        <f t="shared" si="30"/>
        <v>35.516503665197099</v>
      </c>
      <c r="N94" s="97">
        <f t="shared" si="31"/>
        <v>3952.775781448237</v>
      </c>
    </row>
    <row r="95" spans="1:14" x14ac:dyDescent="0.3">
      <c r="A95" s="89">
        <v>18</v>
      </c>
      <c r="B95" s="122" t="s">
        <v>32</v>
      </c>
      <c r="C95" s="108">
        <f t="shared" si="20"/>
        <v>522.02279924550635</v>
      </c>
      <c r="D95" s="108">
        <f t="shared" si="21"/>
        <v>2133.4117467771375</v>
      </c>
      <c r="E95" s="108">
        <f t="shared" si="22"/>
        <v>883.70725862204472</v>
      </c>
      <c r="F95" s="108">
        <f t="shared" si="23"/>
        <v>876.45169488610225</v>
      </c>
      <c r="G95" s="108">
        <f t="shared" si="24"/>
        <v>31.065320912676807</v>
      </c>
      <c r="H95" s="108">
        <f t="shared" si="25"/>
        <v>0</v>
      </c>
      <c r="I95" s="108">
        <f t="shared" si="26"/>
        <v>299.21766073731794</v>
      </c>
      <c r="J95" s="108">
        <f t="shared" si="27"/>
        <v>0</v>
      </c>
      <c r="K95" s="108">
        <f t="shared" si="28"/>
        <v>38.887276463461433</v>
      </c>
      <c r="L95" s="108">
        <f t="shared" si="29"/>
        <v>0</v>
      </c>
      <c r="M95" s="108">
        <f t="shared" si="30"/>
        <v>0</v>
      </c>
      <c r="N95" s="97">
        <f t="shared" si="31"/>
        <v>4784.7637576442476</v>
      </c>
    </row>
    <row r="96" spans="1:14" x14ac:dyDescent="0.3">
      <c r="A96" s="89">
        <v>19</v>
      </c>
      <c r="B96" s="122" t="s">
        <v>33</v>
      </c>
      <c r="C96" s="108">
        <f t="shared" si="20"/>
        <v>522.02279924550635</v>
      </c>
      <c r="D96" s="108">
        <f t="shared" si="21"/>
        <v>2064.5554741872525</v>
      </c>
      <c r="E96" s="108">
        <f t="shared" si="22"/>
        <v>756.84661679904502</v>
      </c>
      <c r="F96" s="108">
        <f t="shared" si="23"/>
        <v>898.67469166974638</v>
      </c>
      <c r="G96" s="108">
        <f t="shared" si="24"/>
        <v>29.028228301460274</v>
      </c>
      <c r="H96" s="108">
        <f t="shared" si="25"/>
        <v>0</v>
      </c>
      <c r="I96" s="108">
        <f t="shared" si="26"/>
        <v>556.93224016948682</v>
      </c>
      <c r="J96" s="108">
        <f t="shared" si="27"/>
        <v>0</v>
      </c>
      <c r="K96" s="108">
        <f t="shared" si="28"/>
        <v>38.887276463461433</v>
      </c>
      <c r="L96" s="108">
        <f t="shared" si="29"/>
        <v>15.748974306677715</v>
      </c>
      <c r="M96" s="108">
        <f t="shared" si="30"/>
        <v>0</v>
      </c>
      <c r="N96" s="97">
        <f t="shared" si="31"/>
        <v>4882.6963011426378</v>
      </c>
    </row>
    <row r="97" spans="1:14" x14ac:dyDescent="0.3">
      <c r="A97" s="40"/>
      <c r="B97" s="96" t="s">
        <v>34</v>
      </c>
      <c r="C97" s="97">
        <f t="shared" si="20"/>
        <v>522.02279924550612</v>
      </c>
      <c r="D97" s="97">
        <f t="shared" si="21"/>
        <v>1864.2945609390861</v>
      </c>
      <c r="E97" s="97">
        <f t="shared" si="22"/>
        <v>625.41812782204556</v>
      </c>
      <c r="F97" s="97">
        <f t="shared" si="23"/>
        <v>677.65597918780247</v>
      </c>
      <c r="G97" s="97">
        <f t="shared" si="24"/>
        <v>77.77455292692288</v>
      </c>
      <c r="H97" s="97">
        <f t="shared" si="25"/>
        <v>19.443638231730716</v>
      </c>
      <c r="I97" s="97">
        <f t="shared" si="26"/>
        <v>58.330914695192142</v>
      </c>
      <c r="J97" s="97">
        <f t="shared" si="27"/>
        <v>4.394262240371142</v>
      </c>
      <c r="K97" s="97">
        <f t="shared" si="28"/>
        <v>38.887276463461419</v>
      </c>
      <c r="L97" s="97">
        <f t="shared" si="29"/>
        <v>0.50553459402485657</v>
      </c>
      <c r="M97" s="108">
        <f t="shared" si="30"/>
        <v>21.741170120514557</v>
      </c>
      <c r="N97" s="97">
        <f t="shared" si="31"/>
        <v>3910.4688164666577</v>
      </c>
    </row>
    <row r="98" spans="1:14" x14ac:dyDescent="0.3">
      <c r="A98" s="89"/>
      <c r="B98" s="122" t="s">
        <v>314</v>
      </c>
      <c r="C98" s="406">
        <f>C97/$N$97</f>
        <v>0.13349366118131711</v>
      </c>
      <c r="D98" s="406">
        <f t="shared" ref="D98:N98" si="32">D97/$N$97</f>
        <v>0.47674451541173207</v>
      </c>
      <c r="E98" s="406">
        <f t="shared" si="32"/>
        <v>0.15993430894742391</v>
      </c>
      <c r="F98" s="406">
        <f t="shared" si="32"/>
        <v>0.17329277153016787</v>
      </c>
      <c r="G98" s="406">
        <f t="shared" si="32"/>
        <v>1.9888805301149757E-2</v>
      </c>
      <c r="H98" s="406">
        <f t="shared" si="32"/>
        <v>4.9722013252874384E-3</v>
      </c>
      <c r="I98" s="406">
        <f t="shared" si="32"/>
        <v>1.4916603975862313E-2</v>
      </c>
      <c r="J98" s="406">
        <f t="shared" si="32"/>
        <v>1.1237174995149611E-3</v>
      </c>
      <c r="K98" s="406">
        <f t="shared" si="32"/>
        <v>9.9444026505748732E-3</v>
      </c>
      <c r="L98" s="406">
        <f t="shared" si="32"/>
        <v>1.2927723445743707E-4</v>
      </c>
      <c r="M98" s="406">
        <f t="shared" si="32"/>
        <v>5.5597349425123418E-3</v>
      </c>
      <c r="N98" s="406">
        <f t="shared" si="32"/>
        <v>1</v>
      </c>
    </row>
  </sheetData>
  <mergeCells count="2">
    <mergeCell ref="A4:C4"/>
    <mergeCell ref="A5:C5"/>
  </mergeCells>
  <pageMargins left="0.7" right="0.7" top="0.75" bottom="0.75" header="0.3" footer="0.3"/>
  <pageSetup paperSize="9" orientation="portrait" r:id="rId1"/>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I95"/>
  <sheetViews>
    <sheetView zoomScale="80" zoomScaleNormal="80" workbookViewId="0">
      <selection activeCell="A8" sqref="A8"/>
    </sheetView>
  </sheetViews>
  <sheetFormatPr defaultRowHeight="14" x14ac:dyDescent="0.3"/>
  <cols>
    <col min="1" max="1" width="28.25" style="1" customWidth="1"/>
    <col min="2" max="2" width="21.58203125" style="1" customWidth="1"/>
    <col min="3" max="3" width="25.5" style="1" customWidth="1"/>
    <col min="4" max="4" width="19.25" style="1" customWidth="1"/>
    <col min="5" max="5" width="17.83203125" style="1" customWidth="1"/>
    <col min="6" max="6" width="18.25" style="1" customWidth="1"/>
    <col min="7" max="7" width="14" style="1" customWidth="1"/>
    <col min="8" max="8" width="12.08203125" style="1" customWidth="1"/>
    <col min="9" max="9" width="9.33203125" style="1" customWidth="1"/>
  </cols>
  <sheetData>
    <row r="1" spans="1:6" ht="23.5" thickBot="1" x14ac:dyDescent="0.55000000000000004">
      <c r="A1" s="557" t="s">
        <v>316</v>
      </c>
    </row>
    <row r="2" spans="1:6" ht="14.5" thickTop="1" x14ac:dyDescent="0.3">
      <c r="A2" s="2" t="str">
        <f>INFO!A2</f>
        <v>VM/KAO 10.10.2023</v>
      </c>
    </row>
    <row r="3" spans="1:6" x14ac:dyDescent="0.3">
      <c r="A3" s="2" t="s">
        <v>814</v>
      </c>
    </row>
    <row r="4" spans="1:6" x14ac:dyDescent="0.3">
      <c r="A4" s="2" t="s">
        <v>317</v>
      </c>
    </row>
    <row r="6" spans="1:6" x14ac:dyDescent="0.3">
      <c r="A6" s="4" t="s">
        <v>318</v>
      </c>
      <c r="B6" s="66"/>
      <c r="C6" s="66"/>
      <c r="D6" s="20"/>
    </row>
    <row r="7" spans="1:6" x14ac:dyDescent="0.3">
      <c r="A7" s="82" t="s">
        <v>755</v>
      </c>
      <c r="B7" s="82" t="s">
        <v>794</v>
      </c>
      <c r="C7" s="83" t="s">
        <v>319</v>
      </c>
      <c r="D7" s="2"/>
    </row>
    <row r="8" spans="1:6" x14ac:dyDescent="0.3">
      <c r="A8" s="95">
        <f>'Siirtyvät pela-kustannukset'!L8</f>
        <v>481593689.36999965</v>
      </c>
      <c r="B8" s="95">
        <f>Määräytymistekijät!C27</f>
        <v>5503664</v>
      </c>
      <c r="C8" s="95">
        <f>A8/B8</f>
        <v>87.504195272458432</v>
      </c>
      <c r="D8" s="2"/>
    </row>
    <row r="9" spans="1:6" x14ac:dyDescent="0.3">
      <c r="A9" s="2"/>
      <c r="B9" s="2"/>
      <c r="C9" s="2"/>
      <c r="D9" s="2"/>
    </row>
    <row r="10" spans="1:6" x14ac:dyDescent="0.3">
      <c r="A10" s="127" t="s">
        <v>299</v>
      </c>
      <c r="B10" s="128"/>
      <c r="C10" s="128"/>
      <c r="D10" s="128"/>
      <c r="E10" s="129"/>
      <c r="F10" s="130"/>
    </row>
    <row r="11" spans="1:6" x14ac:dyDescent="0.3">
      <c r="A11" s="77" t="s">
        <v>320</v>
      </c>
      <c r="B11" s="77" t="s">
        <v>290</v>
      </c>
      <c r="C11" s="77" t="s">
        <v>9</v>
      </c>
      <c r="D11" s="77" t="s">
        <v>321</v>
      </c>
      <c r="E11" s="131" t="s">
        <v>0</v>
      </c>
      <c r="F11" s="130"/>
    </row>
    <row r="12" spans="1:6" ht="28" x14ac:dyDescent="0.3">
      <c r="A12" s="132" t="s">
        <v>302</v>
      </c>
      <c r="B12" s="133">
        <v>0.65</v>
      </c>
      <c r="C12" s="134">
        <v>0.05</v>
      </c>
      <c r="D12" s="134">
        <v>0.3</v>
      </c>
      <c r="E12" s="135">
        <v>1</v>
      </c>
      <c r="F12" s="130"/>
    </row>
    <row r="13" spans="1:6" x14ac:dyDescent="0.3">
      <c r="A13" s="136" t="s">
        <v>304</v>
      </c>
      <c r="B13" s="16">
        <f>B12*A8</f>
        <v>313035898.09049976</v>
      </c>
      <c r="C13" s="16">
        <f>C12*A8</f>
        <v>24079684.468499985</v>
      </c>
      <c r="D13" s="16">
        <f>D12*A8</f>
        <v>144478106.8109999</v>
      </c>
      <c r="E13" s="137">
        <f>SUM(B13:D13)</f>
        <v>481593689.36999965</v>
      </c>
      <c r="F13" s="130"/>
    </row>
    <row r="14" spans="1:6" x14ac:dyDescent="0.3">
      <c r="A14" s="71" t="s">
        <v>305</v>
      </c>
      <c r="B14" s="138">
        <f>B13/B8</f>
        <v>56.877726927097974</v>
      </c>
      <c r="C14" s="138">
        <f>C13/B8</f>
        <v>4.3752097636229221</v>
      </c>
      <c r="D14" s="138">
        <f>D13/B8</f>
        <v>26.251258581737531</v>
      </c>
      <c r="E14" s="130"/>
      <c r="F14" s="130"/>
    </row>
    <row r="15" spans="1:6" x14ac:dyDescent="0.3">
      <c r="A15" s="130"/>
      <c r="B15" s="130"/>
      <c r="C15" s="130"/>
      <c r="D15" s="130"/>
      <c r="E15" s="130"/>
      <c r="F15" s="130"/>
    </row>
    <row r="16" spans="1:6" x14ac:dyDescent="0.3">
      <c r="A16" s="139" t="s">
        <v>306</v>
      </c>
      <c r="B16" s="139"/>
      <c r="C16" s="139"/>
      <c r="D16" s="129"/>
      <c r="E16" s="129"/>
      <c r="F16" s="130"/>
    </row>
    <row r="17" spans="1:6" x14ac:dyDescent="0.3">
      <c r="A17" s="10" t="s">
        <v>3</v>
      </c>
      <c r="B17" s="10" t="s">
        <v>4</v>
      </c>
      <c r="C17" s="10" t="s">
        <v>35</v>
      </c>
      <c r="D17" s="10" t="s">
        <v>37</v>
      </c>
      <c r="E17" s="10" t="s">
        <v>44</v>
      </c>
      <c r="F17" s="130"/>
    </row>
    <row r="18" spans="1:6" x14ac:dyDescent="0.3">
      <c r="A18" s="130">
        <v>31</v>
      </c>
      <c r="B18" s="140" t="s">
        <v>12</v>
      </c>
      <c r="C18" s="137">
        <f>Määräytymistekijät!C5</f>
        <v>656920</v>
      </c>
      <c r="D18" s="141">
        <f>Määräytymistekijät!F32</f>
        <v>1.5875344536897651E-2</v>
      </c>
      <c r="E18" s="142">
        <f>Määräytymistekijät!M32</f>
        <v>0.40056802576850215</v>
      </c>
      <c r="F18" s="130"/>
    </row>
    <row r="19" spans="1:6" x14ac:dyDescent="0.3">
      <c r="A19" s="130">
        <v>32</v>
      </c>
      <c r="B19" s="140" t="s">
        <v>13</v>
      </c>
      <c r="C19" s="137">
        <f>Määräytymistekijät!C6</f>
        <v>274336</v>
      </c>
      <c r="D19" s="141">
        <f>Määräytymistekijät!F33</f>
        <v>1.4406183255381783E-2</v>
      </c>
      <c r="E19" s="142">
        <f>Määräytymistekijät!M33</f>
        <v>0.83997119661863551</v>
      </c>
      <c r="F19" s="130"/>
    </row>
    <row r="20" spans="1:6" x14ac:dyDescent="0.3">
      <c r="A20" s="130">
        <v>33</v>
      </c>
      <c r="B20" s="140" t="s">
        <v>14</v>
      </c>
      <c r="C20" s="137">
        <f>Määräytymistekijät!C7</f>
        <v>473838</v>
      </c>
      <c r="D20" s="141">
        <f>Määräytymistekijät!F34</f>
        <v>0.2417098264737827</v>
      </c>
      <c r="E20" s="142">
        <f>Määräytymistekijät!M34</f>
        <v>0.83457860662629646</v>
      </c>
      <c r="F20" s="130"/>
    </row>
    <row r="21" spans="1:6" x14ac:dyDescent="0.3">
      <c r="A21" s="130">
        <v>34</v>
      </c>
      <c r="B21" s="140" t="s">
        <v>15</v>
      </c>
      <c r="C21" s="137">
        <f>Määräytymistekijät!C8</f>
        <v>98254</v>
      </c>
      <c r="D21" s="141">
        <f>Määräytymistekijät!F35</f>
        <v>0.81586039243993724</v>
      </c>
      <c r="E21" s="142">
        <f>Määräytymistekijät!M35</f>
        <v>0.89272412145339097</v>
      </c>
      <c r="F21" s="130"/>
    </row>
    <row r="22" spans="1:6" x14ac:dyDescent="0.3">
      <c r="A22" s="130">
        <v>35</v>
      </c>
      <c r="B22" s="140" t="s">
        <v>16</v>
      </c>
      <c r="C22" s="137">
        <f>Määräytymistekijät!C9</f>
        <v>199330</v>
      </c>
      <c r="D22" s="141">
        <f>Määräytymistekijät!F36</f>
        <v>0.12545459679250293</v>
      </c>
      <c r="E22" s="142">
        <f>Määräytymistekijät!M36</f>
        <v>1.0068774153544033</v>
      </c>
      <c r="F22" s="130"/>
    </row>
    <row r="23" spans="1:6" x14ac:dyDescent="0.3">
      <c r="A23" s="130">
        <v>2</v>
      </c>
      <c r="B23" s="140" t="s">
        <v>17</v>
      </c>
      <c r="C23" s="137">
        <f>Määräytymistekijät!C10</f>
        <v>481403</v>
      </c>
      <c r="D23" s="141">
        <f>Määräytymistekijät!F37</f>
        <v>0.62184328245082188</v>
      </c>
      <c r="E23" s="142">
        <f>Määräytymistekijät!M37</f>
        <v>0.98205050983963682</v>
      </c>
      <c r="F23" s="130"/>
    </row>
    <row r="24" spans="1:6" x14ac:dyDescent="0.3">
      <c r="A24" s="130">
        <v>4</v>
      </c>
      <c r="B24" s="140" t="s">
        <v>18</v>
      </c>
      <c r="C24" s="137">
        <f>Määräytymistekijät!C11</f>
        <v>215416</v>
      </c>
      <c r="D24" s="141">
        <f>Määräytymistekijät!F38</f>
        <v>0.77764521208801773</v>
      </c>
      <c r="E24" s="142">
        <f>Määräytymistekijät!M38</f>
        <v>1.4147881108089089</v>
      </c>
      <c r="F24" s="130"/>
    </row>
    <row r="25" spans="1:6" x14ac:dyDescent="0.3">
      <c r="A25" s="130">
        <v>5</v>
      </c>
      <c r="B25" s="140" t="s">
        <v>19</v>
      </c>
      <c r="C25" s="137">
        <f>Määräytymistekijät!C12</f>
        <v>170577</v>
      </c>
      <c r="D25" s="141">
        <f>Määräytymistekijät!F39</f>
        <v>0.48772242484103584</v>
      </c>
      <c r="E25" s="142">
        <f>Määräytymistekijät!M39</f>
        <v>1.2114620834062539</v>
      </c>
      <c r="F25" s="130"/>
    </row>
    <row r="26" spans="1:6" x14ac:dyDescent="0.3">
      <c r="A26" s="130">
        <v>6</v>
      </c>
      <c r="B26" s="140" t="s">
        <v>20</v>
      </c>
      <c r="C26" s="137">
        <f>Määräytymistekijät!C13</f>
        <v>522852</v>
      </c>
      <c r="D26" s="141">
        <f>Määräytymistekijät!F40</f>
        <v>0.4334948076745273</v>
      </c>
      <c r="E26" s="142">
        <f>Määräytymistekijät!M40</f>
        <v>1.0122475218130302</v>
      </c>
      <c r="F26" s="130"/>
    </row>
    <row r="27" spans="1:6" x14ac:dyDescent="0.3">
      <c r="A27" s="130">
        <v>7</v>
      </c>
      <c r="B27" s="140" t="s">
        <v>21</v>
      </c>
      <c r="C27" s="137">
        <f>Määräytymistekijät!C14</f>
        <v>205771</v>
      </c>
      <c r="D27" s="141">
        <f>Määräytymistekijät!F41</f>
        <v>0.49172574397931662</v>
      </c>
      <c r="E27" s="142">
        <f>Määräytymistekijät!M41</f>
        <v>1.1632075321277684</v>
      </c>
      <c r="F27" s="130"/>
    </row>
    <row r="28" spans="1:6" x14ac:dyDescent="0.3">
      <c r="A28" s="130">
        <v>8</v>
      </c>
      <c r="B28" s="140" t="s">
        <v>22</v>
      </c>
      <c r="C28" s="137">
        <f>Määräytymistekijät!C15</f>
        <v>162812</v>
      </c>
      <c r="D28" s="141">
        <f>Määräytymistekijät!F42</f>
        <v>0.60596118879796146</v>
      </c>
      <c r="E28" s="142">
        <f>Määräytymistekijät!M42</f>
        <v>1.4427336906647943</v>
      </c>
      <c r="F28" s="130"/>
    </row>
    <row r="29" spans="1:6" x14ac:dyDescent="0.3">
      <c r="A29" s="130">
        <v>9</v>
      </c>
      <c r="B29" s="140" t="s">
        <v>23</v>
      </c>
      <c r="C29" s="137">
        <f>Määräytymistekijät!C16</f>
        <v>126921</v>
      </c>
      <c r="D29" s="141">
        <f>Määräytymistekijät!F43</f>
        <v>0.78921626401604883</v>
      </c>
      <c r="E29" s="142">
        <f>Määräytymistekijät!M43</f>
        <v>1.4290316358771069</v>
      </c>
      <c r="F29" s="130"/>
    </row>
    <row r="30" spans="1:6" x14ac:dyDescent="0.3">
      <c r="A30" s="130">
        <v>10</v>
      </c>
      <c r="B30" s="140" t="s">
        <v>24</v>
      </c>
      <c r="C30" s="137">
        <f>Määräytymistekijät!C17</f>
        <v>132702</v>
      </c>
      <c r="D30" s="141">
        <f>Määräytymistekijät!F44</f>
        <v>1.8781592141616392</v>
      </c>
      <c r="E30" s="142">
        <f>Määräytymistekijät!M44</f>
        <v>1.2547466711931239</v>
      </c>
      <c r="F30" s="130"/>
    </row>
    <row r="31" spans="1:6" x14ac:dyDescent="0.3">
      <c r="A31" s="130">
        <v>11</v>
      </c>
      <c r="B31" s="140" t="s">
        <v>25</v>
      </c>
      <c r="C31" s="137">
        <f>Määräytymistekijät!C18</f>
        <v>248265</v>
      </c>
      <c r="D31" s="141">
        <f>Määräytymistekijät!F45</f>
        <v>1.2375159680799657</v>
      </c>
      <c r="E31" s="142">
        <f>Määräytymistekijät!M45</f>
        <v>1.1018381952163465</v>
      </c>
      <c r="F31" s="130"/>
    </row>
    <row r="32" spans="1:6" x14ac:dyDescent="0.3">
      <c r="A32" s="130">
        <v>12</v>
      </c>
      <c r="B32" s="140" t="s">
        <v>26</v>
      </c>
      <c r="C32" s="137">
        <f>Määräytymistekijät!C19</f>
        <v>163537</v>
      </c>
      <c r="D32" s="141">
        <f>Määräytymistekijät!F46</f>
        <v>2.0413555951569413</v>
      </c>
      <c r="E32" s="142">
        <f>Määräytymistekijät!M46</f>
        <v>1.1727060928395419</v>
      </c>
      <c r="F32" s="130"/>
    </row>
    <row r="33" spans="1:9" x14ac:dyDescent="0.3">
      <c r="A33" s="130">
        <v>13</v>
      </c>
      <c r="B33" s="140" t="s">
        <v>27</v>
      </c>
      <c r="C33" s="137">
        <f>Määräytymistekijät!C20</f>
        <v>272617</v>
      </c>
      <c r="D33" s="141">
        <f>Määräytymistekijät!F47</f>
        <v>1.0165126513637435</v>
      </c>
      <c r="E33" s="142">
        <f>Määräytymistekijät!M47</f>
        <v>0.97069449314420331</v>
      </c>
      <c r="F33" s="130"/>
    </row>
    <row r="34" spans="1:9" x14ac:dyDescent="0.3">
      <c r="A34" s="130">
        <v>14</v>
      </c>
      <c r="B34" s="140" t="s">
        <v>28</v>
      </c>
      <c r="C34" s="137">
        <f>Määräytymistekijät!C21</f>
        <v>192150</v>
      </c>
      <c r="D34" s="141">
        <f>Määräytymistekijät!F48</f>
        <v>1.0889954452824337</v>
      </c>
      <c r="E34" s="142">
        <f>Määräytymistekijät!M48</f>
        <v>1.2688753397991648</v>
      </c>
      <c r="F34" s="130"/>
    </row>
    <row r="35" spans="1:9" x14ac:dyDescent="0.3">
      <c r="A35" s="130">
        <v>15</v>
      </c>
      <c r="B35" s="140" t="s">
        <v>29</v>
      </c>
      <c r="C35" s="137">
        <f>Määräytymistekijät!C22</f>
        <v>175816</v>
      </c>
      <c r="D35" s="141">
        <f>Määräytymistekijät!F49</f>
        <v>1.4785037295384105</v>
      </c>
      <c r="E35" s="142">
        <f>Määräytymistekijät!M49</f>
        <v>0.98087822131811242</v>
      </c>
      <c r="F35" s="130"/>
    </row>
    <row r="36" spans="1:9" x14ac:dyDescent="0.3">
      <c r="A36" s="130">
        <v>16</v>
      </c>
      <c r="B36" s="140" t="s">
        <v>30</v>
      </c>
      <c r="C36" s="137">
        <f>Määräytymistekijät!C23</f>
        <v>67988</v>
      </c>
      <c r="D36" s="141">
        <f>Määräytymistekijät!F50</f>
        <v>1.3855983183584515</v>
      </c>
      <c r="E36" s="142">
        <f>Määräytymistekijät!M50</f>
        <v>1.137068361795311</v>
      </c>
      <c r="F36" s="130"/>
    </row>
    <row r="37" spans="1:9" x14ac:dyDescent="0.3">
      <c r="A37" s="130">
        <v>17</v>
      </c>
      <c r="B37" s="140" t="s">
        <v>31</v>
      </c>
      <c r="C37" s="137">
        <f>Määräytymistekijät!C24</f>
        <v>413830</v>
      </c>
      <c r="D37" s="141">
        <f>Määräytymistekijät!F51</f>
        <v>1.6150251453953455</v>
      </c>
      <c r="E37" s="142">
        <f>Määräytymistekijät!M51</f>
        <v>1.0166698918653103</v>
      </c>
      <c r="F37" s="130"/>
    </row>
    <row r="38" spans="1:9" x14ac:dyDescent="0.3">
      <c r="A38" s="130">
        <v>18</v>
      </c>
      <c r="B38" s="140" t="s">
        <v>32</v>
      </c>
      <c r="C38" s="137">
        <f>Määräytymistekijät!C25</f>
        <v>71664</v>
      </c>
      <c r="D38" s="141">
        <f>Määräytymistekijät!F52</f>
        <v>4.6144659477259227</v>
      </c>
      <c r="E38" s="142">
        <f>Määräytymistekijät!M52</f>
        <v>1.5558786311629675</v>
      </c>
      <c r="F38" s="130"/>
    </row>
    <row r="39" spans="1:9" x14ac:dyDescent="0.3">
      <c r="A39" s="130">
        <v>19</v>
      </c>
      <c r="B39" s="140" t="s">
        <v>33</v>
      </c>
      <c r="C39" s="137">
        <f>Määräytymistekijät!C26</f>
        <v>176665</v>
      </c>
      <c r="D39" s="141">
        <f>Määräytymistekijät!F53</f>
        <v>8.2811704696793313</v>
      </c>
      <c r="E39" s="142">
        <f>Määräytymistekijät!M53</f>
        <v>1.3296032470750658</v>
      </c>
      <c r="F39" s="130"/>
    </row>
    <row r="40" spans="1:9" x14ac:dyDescent="0.3">
      <c r="A40" s="140"/>
      <c r="B40" s="140" t="s">
        <v>34</v>
      </c>
      <c r="C40" s="145">
        <f>Määräytymistekijät!C27</f>
        <v>5503664</v>
      </c>
      <c r="D40" s="154">
        <f>Määräytymistekijät!F54</f>
        <v>1</v>
      </c>
      <c r="E40" s="155">
        <f>Määräytymistekijät!M54</f>
        <v>1</v>
      </c>
      <c r="F40" s="130"/>
    </row>
    <row r="41" spans="1:9" x14ac:dyDescent="0.3">
      <c r="A41" s="130"/>
      <c r="B41" s="130"/>
      <c r="C41" s="130"/>
      <c r="D41" s="130"/>
      <c r="E41" s="130"/>
      <c r="F41" s="130"/>
    </row>
    <row r="42" spans="1:9" x14ac:dyDescent="0.3">
      <c r="A42" s="139" t="s">
        <v>322</v>
      </c>
      <c r="B42" s="139"/>
      <c r="C42" s="139"/>
      <c r="D42" s="139"/>
      <c r="E42" s="139"/>
      <c r="F42" s="139"/>
      <c r="G42" s="143"/>
      <c r="H42" s="143"/>
      <c r="I42" s="143"/>
    </row>
    <row r="43" spans="1:9" x14ac:dyDescent="0.3">
      <c r="A43" s="542" t="s">
        <v>3</v>
      </c>
      <c r="B43" s="254" t="s">
        <v>4</v>
      </c>
      <c r="C43" s="254" t="s">
        <v>290</v>
      </c>
      <c r="D43" s="254" t="s">
        <v>9</v>
      </c>
      <c r="E43" s="254" t="s">
        <v>321</v>
      </c>
      <c r="F43" s="253" t="s">
        <v>819</v>
      </c>
      <c r="G43" s="143"/>
      <c r="H43" s="143"/>
      <c r="I43" s="143"/>
    </row>
    <row r="44" spans="1:9" x14ac:dyDescent="0.3">
      <c r="A44" s="543">
        <v>31</v>
      </c>
      <c r="B44" s="244" t="s">
        <v>12</v>
      </c>
      <c r="C44" s="407">
        <f>C18*$B$14</f>
        <v>37364116.372949198</v>
      </c>
      <c r="D44" s="407">
        <f>D18*C18*$C$14</f>
        <v>45628.324672100563</v>
      </c>
      <c r="E44" s="407">
        <f>E18*C18*$D$14</f>
        <v>6907786.3061985383</v>
      </c>
      <c r="F44" s="544">
        <f>SUM(C44:E44)</f>
        <v>44317531.003819838</v>
      </c>
    </row>
    <row r="45" spans="1:9" x14ac:dyDescent="0.3">
      <c r="A45" s="543">
        <v>32</v>
      </c>
      <c r="B45" s="244" t="s">
        <v>13</v>
      </c>
      <c r="C45" s="407">
        <f t="shared" ref="C45:C66" si="0">C19*$B$14</f>
        <v>15603608.094272349</v>
      </c>
      <c r="D45" s="407">
        <f t="shared" ref="D45:D66" si="1">D19*C19*$C$14</f>
        <v>17291.41828086508</v>
      </c>
      <c r="E45" s="407">
        <f t="shared" ref="E45:E66" si="2">E19*C19*$D$14</f>
        <v>6049191.3980834652</v>
      </c>
      <c r="F45" s="544">
        <f t="shared" ref="F45:F66" si="3">SUM(C45:E45)</f>
        <v>21670090.910636678</v>
      </c>
    </row>
    <row r="46" spans="1:9" x14ac:dyDescent="0.3">
      <c r="A46" s="543">
        <v>33</v>
      </c>
      <c r="B46" s="244" t="s">
        <v>14</v>
      </c>
      <c r="C46" s="407">
        <f t="shared" si="0"/>
        <v>26950828.371682249</v>
      </c>
      <c r="D46" s="407">
        <f t="shared" si="1"/>
        <v>501098.4653110783</v>
      </c>
      <c r="E46" s="407">
        <f t="shared" si="2"/>
        <v>10381192.979936784</v>
      </c>
      <c r="F46" s="544">
        <f t="shared" si="3"/>
        <v>37833119.816930108</v>
      </c>
    </row>
    <row r="47" spans="1:9" x14ac:dyDescent="0.3">
      <c r="A47" s="543">
        <v>34</v>
      </c>
      <c r="B47" s="244" t="s">
        <v>15</v>
      </c>
      <c r="C47" s="407">
        <f t="shared" si="0"/>
        <v>5588464.1814950844</v>
      </c>
      <c r="D47" s="407">
        <f t="shared" si="1"/>
        <v>350723.58309623948</v>
      </c>
      <c r="E47" s="407">
        <f t="shared" si="2"/>
        <v>2302595.4353995123</v>
      </c>
      <c r="F47" s="544">
        <f t="shared" si="3"/>
        <v>8241783.1999908369</v>
      </c>
    </row>
    <row r="48" spans="1:9" x14ac:dyDescent="0.3">
      <c r="A48" s="543">
        <v>35</v>
      </c>
      <c r="B48" s="244" t="s">
        <v>16</v>
      </c>
      <c r="C48" s="407">
        <f t="shared" si="0"/>
        <v>11337437.308378439</v>
      </c>
      <c r="D48" s="407">
        <f t="shared" si="1"/>
        <v>109410.27893714592</v>
      </c>
      <c r="E48" s="407">
        <f t="shared" si="2"/>
        <v>5268650.5725243082</v>
      </c>
      <c r="F48" s="544">
        <f t="shared" si="3"/>
        <v>16715498.159839895</v>
      </c>
    </row>
    <row r="49" spans="1:7" x14ac:dyDescent="0.3">
      <c r="A49" s="543">
        <v>2</v>
      </c>
      <c r="B49" s="244" t="s">
        <v>17</v>
      </c>
      <c r="C49" s="407">
        <f t="shared" si="0"/>
        <v>27381108.375885747</v>
      </c>
      <c r="D49" s="407">
        <f t="shared" si="1"/>
        <v>1309750.6392001915</v>
      </c>
      <c r="E49" s="407">
        <f t="shared" si="2"/>
        <v>12410599.126390593</v>
      </c>
      <c r="F49" s="544">
        <f t="shared" si="3"/>
        <v>41101458.141476534</v>
      </c>
    </row>
    <row r="50" spans="1:7" x14ac:dyDescent="0.3">
      <c r="A50" s="543">
        <v>4</v>
      </c>
      <c r="B50" s="244" t="s">
        <v>18</v>
      </c>
      <c r="C50" s="407">
        <f t="shared" si="0"/>
        <v>12252372.423727738</v>
      </c>
      <c r="D50" s="407">
        <f t="shared" si="1"/>
        <v>732922.98092547222</v>
      </c>
      <c r="E50" s="407">
        <f t="shared" si="2"/>
        <v>8000543.4619813571</v>
      </c>
      <c r="F50" s="544">
        <f t="shared" si="3"/>
        <v>20985838.866634566</v>
      </c>
    </row>
    <row r="51" spans="1:7" x14ac:dyDescent="0.3">
      <c r="A51" s="543">
        <v>5</v>
      </c>
      <c r="B51" s="244" t="s">
        <v>19</v>
      </c>
      <c r="C51" s="407">
        <f t="shared" si="0"/>
        <v>9702032.026043592</v>
      </c>
      <c r="D51" s="407">
        <f t="shared" si="1"/>
        <v>363992.19889441301</v>
      </c>
      <c r="E51" s="407">
        <f t="shared" si="2"/>
        <v>5424758.7376361405</v>
      </c>
      <c r="F51" s="544">
        <f t="shared" si="3"/>
        <v>15490782.962574147</v>
      </c>
    </row>
    <row r="52" spans="1:7" x14ac:dyDescent="0.3">
      <c r="A52" s="543">
        <v>6</v>
      </c>
      <c r="B52" s="244" t="s">
        <v>20</v>
      </c>
      <c r="C52" s="407">
        <f t="shared" si="0"/>
        <v>29738633.279287029</v>
      </c>
      <c r="D52" s="407">
        <f t="shared" si="1"/>
        <v>991657.16260829463</v>
      </c>
      <c r="E52" s="407">
        <f t="shared" si="2"/>
        <v>13893626.694952987</v>
      </c>
      <c r="F52" s="544">
        <f t="shared" si="3"/>
        <v>44623917.136848316</v>
      </c>
    </row>
    <row r="53" spans="1:7" x14ac:dyDescent="0.3">
      <c r="A53" s="543">
        <v>7</v>
      </c>
      <c r="B53" s="244" t="s">
        <v>21</v>
      </c>
      <c r="C53" s="407">
        <f t="shared" si="0"/>
        <v>11703786.747515878</v>
      </c>
      <c r="D53" s="407">
        <f t="shared" si="1"/>
        <v>442696.40352288552</v>
      </c>
      <c r="E53" s="407">
        <f t="shared" si="2"/>
        <v>6283353.6457512127</v>
      </c>
      <c r="F53" s="544">
        <f t="shared" si="3"/>
        <v>18429836.796789978</v>
      </c>
    </row>
    <row r="54" spans="1:7" x14ac:dyDescent="0.3">
      <c r="A54" s="543">
        <v>8</v>
      </c>
      <c r="B54" s="244" t="s">
        <v>22</v>
      </c>
      <c r="C54" s="407">
        <f t="shared" si="0"/>
        <v>9260376.4764546752</v>
      </c>
      <c r="D54" s="407">
        <f t="shared" si="1"/>
        <v>431648.36449147336</v>
      </c>
      <c r="E54" s="407">
        <f t="shared" si="2"/>
        <v>6166272.5219173385</v>
      </c>
      <c r="F54" s="544">
        <f t="shared" si="3"/>
        <v>15858297.362863488</v>
      </c>
    </row>
    <row r="55" spans="1:7" x14ac:dyDescent="0.3">
      <c r="A55" s="543">
        <v>9</v>
      </c>
      <c r="B55" s="244" t="s">
        <v>23</v>
      </c>
      <c r="C55" s="407">
        <f t="shared" si="0"/>
        <v>7218977.9793142024</v>
      </c>
      <c r="D55" s="407">
        <f t="shared" si="1"/>
        <v>438256.52544988319</v>
      </c>
      <c r="E55" s="407">
        <f t="shared" si="2"/>
        <v>4761299.035910856</v>
      </c>
      <c r="F55" s="544">
        <f t="shared" si="3"/>
        <v>12418533.540674942</v>
      </c>
    </row>
    <row r="56" spans="1:7" x14ac:dyDescent="0.3">
      <c r="A56" s="543">
        <v>10</v>
      </c>
      <c r="B56" s="244" t="s">
        <v>24</v>
      </c>
      <c r="C56" s="407">
        <f t="shared" si="0"/>
        <v>7547788.1186797554</v>
      </c>
      <c r="D56" s="407">
        <f t="shared" si="1"/>
        <v>1090457.5232029331</v>
      </c>
      <c r="E56" s="407">
        <f t="shared" si="2"/>
        <v>4371028.623131278</v>
      </c>
      <c r="F56" s="544">
        <f t="shared" si="3"/>
        <v>13009274.265013967</v>
      </c>
    </row>
    <row r="57" spans="1:7" x14ac:dyDescent="0.3">
      <c r="A57" s="543">
        <v>11</v>
      </c>
      <c r="B57" s="244" t="s">
        <v>25</v>
      </c>
      <c r="C57" s="407">
        <f t="shared" si="0"/>
        <v>14120748.875555979</v>
      </c>
      <c r="D57" s="407">
        <f t="shared" si="1"/>
        <v>1344204.0165190576</v>
      </c>
      <c r="E57" s="407">
        <f t="shared" si="2"/>
        <v>7180975.5951442411</v>
      </c>
      <c r="F57" s="544">
        <f t="shared" si="3"/>
        <v>22645928.487219278</v>
      </c>
    </row>
    <row r="58" spans="1:7" x14ac:dyDescent="0.3">
      <c r="A58" s="543">
        <v>12</v>
      </c>
      <c r="B58" s="244" t="s">
        <v>26</v>
      </c>
      <c r="C58" s="407">
        <f t="shared" si="0"/>
        <v>9301612.828476822</v>
      </c>
      <c r="D58" s="407">
        <f t="shared" si="1"/>
        <v>1460607.6454919034</v>
      </c>
      <c r="E58" s="407">
        <f t="shared" si="2"/>
        <v>5034488.3248565607</v>
      </c>
      <c r="F58" s="544">
        <f t="shared" si="3"/>
        <v>15796708.798825286</v>
      </c>
    </row>
    <row r="59" spans="1:7" x14ac:dyDescent="0.3">
      <c r="A59" s="543">
        <v>13</v>
      </c>
      <c r="B59" s="244" t="s">
        <v>27</v>
      </c>
      <c r="C59" s="407">
        <f t="shared" si="0"/>
        <v>15505835.281684669</v>
      </c>
      <c r="D59" s="407">
        <f t="shared" si="1"/>
        <v>1212452.1333688281</v>
      </c>
      <c r="E59" s="407">
        <f t="shared" si="2"/>
        <v>6946813.3474764954</v>
      </c>
      <c r="F59" s="544">
        <f t="shared" si="3"/>
        <v>23665100.762529992</v>
      </c>
    </row>
    <row r="60" spans="1:7" x14ac:dyDescent="0.3">
      <c r="A60" s="543">
        <v>14</v>
      </c>
      <c r="B60" s="244" t="s">
        <v>28</v>
      </c>
      <c r="C60" s="407">
        <f t="shared" si="0"/>
        <v>10929055.229041876</v>
      </c>
      <c r="D60" s="407">
        <f t="shared" si="1"/>
        <v>915514.7204359055</v>
      </c>
      <c r="E60" s="407">
        <f t="shared" si="2"/>
        <v>6400434.7695850851</v>
      </c>
      <c r="F60" s="544">
        <f t="shared" si="3"/>
        <v>18245004.719062869</v>
      </c>
      <c r="G60" s="146"/>
    </row>
    <row r="61" spans="1:7" x14ac:dyDescent="0.3">
      <c r="A61" s="543">
        <v>15</v>
      </c>
      <c r="B61" s="244" t="s">
        <v>29</v>
      </c>
      <c r="C61" s="407">
        <f t="shared" si="0"/>
        <v>10000014.437414657</v>
      </c>
      <c r="D61" s="407">
        <f t="shared" si="1"/>
        <v>1137312.2031658094</v>
      </c>
      <c r="E61" s="407">
        <f t="shared" si="2"/>
        <v>4527136.7882431084</v>
      </c>
      <c r="F61" s="544">
        <f t="shared" si="3"/>
        <v>15664463.428823575</v>
      </c>
      <c r="G61" s="147"/>
    </row>
    <row r="62" spans="1:7" x14ac:dyDescent="0.3">
      <c r="A62" s="543">
        <v>16</v>
      </c>
      <c r="B62" s="244" t="s">
        <v>30</v>
      </c>
      <c r="C62" s="407">
        <f t="shared" si="0"/>
        <v>3867002.8983195373</v>
      </c>
      <c r="D62" s="407">
        <f t="shared" si="1"/>
        <v>412162.51638452383</v>
      </c>
      <c r="E62" s="407">
        <f t="shared" si="2"/>
        <v>2029406.1464538076</v>
      </c>
      <c r="F62" s="544">
        <f t="shared" si="3"/>
        <v>6308571.5611578692</v>
      </c>
      <c r="G62" s="146"/>
    </row>
    <row r="63" spans="1:7" x14ac:dyDescent="0.3">
      <c r="A63" s="543">
        <v>17</v>
      </c>
      <c r="B63" s="244" t="s">
        <v>31</v>
      </c>
      <c r="C63" s="407">
        <f t="shared" si="0"/>
        <v>23537709.734240957</v>
      </c>
      <c r="D63" s="407">
        <f t="shared" si="1"/>
        <v>2924153.3142935345</v>
      </c>
      <c r="E63" s="407">
        <f t="shared" si="2"/>
        <v>11044652.68166207</v>
      </c>
      <c r="F63" s="544">
        <f t="shared" si="3"/>
        <v>37506515.730196558</v>
      </c>
      <c r="G63" s="148"/>
    </row>
    <row r="64" spans="1:7" x14ac:dyDescent="0.3">
      <c r="A64" s="543">
        <v>18</v>
      </c>
      <c r="B64" s="244" t="s">
        <v>32</v>
      </c>
      <c r="C64" s="407">
        <f t="shared" si="0"/>
        <v>4076085.4225035491</v>
      </c>
      <c r="D64" s="407">
        <f t="shared" si="1"/>
        <v>1446842.8755511281</v>
      </c>
      <c r="E64" s="407">
        <f t="shared" si="2"/>
        <v>2927028.0958468383</v>
      </c>
      <c r="F64" s="544">
        <f t="shared" si="3"/>
        <v>8449956.3939015158</v>
      </c>
    </row>
    <row r="65" spans="1:9" x14ac:dyDescent="0.3">
      <c r="A65" s="543">
        <v>19</v>
      </c>
      <c r="B65" s="244" t="s">
        <v>33</v>
      </c>
      <c r="C65" s="407">
        <f t="shared" si="0"/>
        <v>10048303.627575764</v>
      </c>
      <c r="D65" s="407">
        <f t="shared" si="1"/>
        <v>6400901.1746963179</v>
      </c>
      <c r="E65" s="407">
        <f t="shared" si="2"/>
        <v>6166272.5219173385</v>
      </c>
      <c r="F65" s="544">
        <f t="shared" si="3"/>
        <v>22615477.324189421</v>
      </c>
    </row>
    <row r="66" spans="1:9" x14ac:dyDescent="0.3">
      <c r="A66" s="543"/>
      <c r="B66" s="244" t="s">
        <v>34</v>
      </c>
      <c r="C66" s="408">
        <f t="shared" si="0"/>
        <v>313035898.09049976</v>
      </c>
      <c r="D66" s="408">
        <f t="shared" si="1"/>
        <v>24079684.468499985</v>
      </c>
      <c r="E66" s="408">
        <f t="shared" si="2"/>
        <v>144478106.8109999</v>
      </c>
      <c r="F66" s="544">
        <f t="shared" si="3"/>
        <v>481593689.36999965</v>
      </c>
      <c r="G66" s="149"/>
      <c r="H66" s="149"/>
      <c r="I66" s="149"/>
    </row>
    <row r="67" spans="1:9" x14ac:dyDescent="0.3">
      <c r="A67" s="545"/>
      <c r="B67" s="546" t="s">
        <v>323</v>
      </c>
      <c r="C67" s="547">
        <f>C66/F66</f>
        <v>0.65</v>
      </c>
      <c r="D67" s="547">
        <f>D66/F66</f>
        <v>0.05</v>
      </c>
      <c r="E67" s="547">
        <f>E66/F66</f>
        <v>0.3</v>
      </c>
      <c r="F67" s="548">
        <f>SUM(C67:E67)</f>
        <v>1</v>
      </c>
      <c r="G67" s="149"/>
      <c r="H67" s="149"/>
      <c r="I67" s="149"/>
    </row>
    <row r="68" spans="1:9" x14ac:dyDescent="0.3">
      <c r="A68" s="351"/>
      <c r="B68" s="350"/>
      <c r="C68" s="409"/>
      <c r="D68" s="409"/>
      <c r="E68" s="409"/>
      <c r="F68" s="410"/>
      <c r="G68" s="149"/>
      <c r="H68" s="149"/>
      <c r="I68" s="149"/>
    </row>
    <row r="69" spans="1:9" x14ac:dyDescent="0.3">
      <c r="A69" s="139" t="s">
        <v>324</v>
      </c>
      <c r="B69" s="139"/>
      <c r="C69" s="139"/>
      <c r="D69" s="139"/>
      <c r="E69" s="139"/>
      <c r="F69" s="139"/>
      <c r="G69" s="149"/>
      <c r="H69" s="149"/>
      <c r="I69" s="149"/>
    </row>
    <row r="70" spans="1:9" x14ac:dyDescent="0.3">
      <c r="A70" s="144" t="s">
        <v>3</v>
      </c>
      <c r="B70" s="144" t="s">
        <v>4</v>
      </c>
      <c r="C70" s="144" t="s">
        <v>290</v>
      </c>
      <c r="D70" s="144" t="s">
        <v>9</v>
      </c>
      <c r="E70" s="144" t="s">
        <v>321</v>
      </c>
      <c r="F70" s="144" t="s">
        <v>818</v>
      </c>
      <c r="G70" s="149"/>
      <c r="H70" s="149"/>
      <c r="I70" s="149"/>
    </row>
    <row r="71" spans="1:9" x14ac:dyDescent="0.3">
      <c r="A71" s="140">
        <v>31</v>
      </c>
      <c r="B71" s="140" t="s">
        <v>12</v>
      </c>
      <c r="C71" s="137">
        <f>C44/C18</f>
        <v>56.877726927097967</v>
      </c>
      <c r="D71" s="137">
        <f>D44/C18</f>
        <v>6.9457962418712424E-2</v>
      </c>
      <c r="E71" s="137">
        <f>E44/C18</f>
        <v>10.515414824025054</v>
      </c>
      <c r="F71" s="145">
        <f>SUM(C71:E71)</f>
        <v>67.462599713541735</v>
      </c>
      <c r="G71" s="149"/>
      <c r="H71" s="149"/>
      <c r="I71" s="149"/>
    </row>
    <row r="72" spans="1:9" x14ac:dyDescent="0.3">
      <c r="A72" s="140">
        <v>32</v>
      </c>
      <c r="B72" s="140" t="s">
        <v>13</v>
      </c>
      <c r="C72" s="137">
        <f t="shared" ref="C72:C93" si="4">C45/C19</f>
        <v>56.877726927097974</v>
      </c>
      <c r="D72" s="137">
        <f t="shared" ref="D72:D93" si="5">D45/C19</f>
        <v>6.3030073635487432E-2</v>
      </c>
      <c r="E72" s="137">
        <f t="shared" ref="E72:E93" si="6">E45/C19</f>
        <v>22.050301083647298</v>
      </c>
      <c r="F72" s="145">
        <f t="shared" ref="F72:F93" si="7">SUM(C72:E72)</f>
        <v>78.991058084380768</v>
      </c>
      <c r="G72" s="149"/>
      <c r="H72" s="149"/>
      <c r="I72" s="149"/>
    </row>
    <row r="73" spans="1:9" x14ac:dyDescent="0.3">
      <c r="A73" s="140">
        <v>33</v>
      </c>
      <c r="B73" s="140" t="s">
        <v>14</v>
      </c>
      <c r="C73" s="137">
        <f t="shared" si="4"/>
        <v>56.877726927097974</v>
      </c>
      <c r="D73" s="137">
        <f t="shared" si="5"/>
        <v>1.0575311927516964</v>
      </c>
      <c r="E73" s="137">
        <f t="shared" si="6"/>
        <v>21.908738809333116</v>
      </c>
      <c r="F73" s="145">
        <f t="shared" si="7"/>
        <v>79.843996929182794</v>
      </c>
      <c r="G73" s="149"/>
      <c r="H73" s="149"/>
      <c r="I73" s="149"/>
    </row>
    <row r="74" spans="1:9" x14ac:dyDescent="0.3">
      <c r="A74" s="140">
        <v>34</v>
      </c>
      <c r="B74" s="140" t="s">
        <v>15</v>
      </c>
      <c r="C74" s="137">
        <f t="shared" si="4"/>
        <v>56.877726927097974</v>
      </c>
      <c r="D74" s="137">
        <f t="shared" si="5"/>
        <v>3.5695603547564425</v>
      </c>
      <c r="E74" s="137">
        <f t="shared" si="6"/>
        <v>23.435131754427427</v>
      </c>
      <c r="F74" s="145">
        <f t="shared" si="7"/>
        <v>83.882419036281846</v>
      </c>
      <c r="G74" s="149"/>
      <c r="H74" s="149"/>
      <c r="I74" s="149"/>
    </row>
    <row r="75" spans="1:9" x14ac:dyDescent="0.3">
      <c r="A75" s="140">
        <v>35</v>
      </c>
      <c r="B75" s="140" t="s">
        <v>16</v>
      </c>
      <c r="C75" s="137">
        <f t="shared" si="4"/>
        <v>56.877726927097974</v>
      </c>
      <c r="D75" s="137">
        <f t="shared" si="5"/>
        <v>0.54889017677793572</v>
      </c>
      <c r="E75" s="137">
        <f t="shared" si="6"/>
        <v>26.431799390579982</v>
      </c>
      <c r="F75" s="145">
        <f t="shared" si="7"/>
        <v>83.858416494455895</v>
      </c>
      <c r="G75" s="149"/>
      <c r="H75" s="149"/>
      <c r="I75" s="149"/>
    </row>
    <row r="76" spans="1:9" x14ac:dyDescent="0.3">
      <c r="A76" s="140">
        <v>2</v>
      </c>
      <c r="B76" s="140" t="s">
        <v>17</v>
      </c>
      <c r="C76" s="137">
        <f t="shared" si="4"/>
        <v>56.877726927097974</v>
      </c>
      <c r="D76" s="137">
        <f t="shared" si="5"/>
        <v>2.7206948008221623</v>
      </c>
      <c r="E76" s="137">
        <f t="shared" si="6"/>
        <v>25.780061874127483</v>
      </c>
      <c r="F76" s="145">
        <f t="shared" si="7"/>
        <v>85.378483602047623</v>
      </c>
      <c r="G76" s="149"/>
      <c r="H76" s="149"/>
      <c r="I76" s="149"/>
    </row>
    <row r="77" spans="1:9" x14ac:dyDescent="0.3">
      <c r="A77" s="140">
        <v>4</v>
      </c>
      <c r="B77" s="140" t="s">
        <v>18</v>
      </c>
      <c r="C77" s="137">
        <f t="shared" si="4"/>
        <v>56.877726927097974</v>
      </c>
      <c r="D77" s="137">
        <f t="shared" si="5"/>
        <v>3.4023609245621134</v>
      </c>
      <c r="E77" s="137">
        <f t="shared" si="6"/>
        <v>37.139968535212596</v>
      </c>
      <c r="F77" s="145">
        <f t="shared" si="7"/>
        <v>97.420056386872687</v>
      </c>
      <c r="G77" s="149"/>
      <c r="H77" s="149"/>
      <c r="I77" s="149"/>
    </row>
    <row r="78" spans="1:9" x14ac:dyDescent="0.3">
      <c r="A78" s="140">
        <v>5</v>
      </c>
      <c r="B78" s="140" t="s">
        <v>19</v>
      </c>
      <c r="C78" s="137">
        <f t="shared" si="4"/>
        <v>56.877726927097982</v>
      </c>
      <c r="D78" s="137">
        <f t="shared" si="5"/>
        <v>2.1338879151023469</v>
      </c>
      <c r="E78" s="137">
        <f t="shared" si="6"/>
        <v>31.802404413468057</v>
      </c>
      <c r="F78" s="145">
        <f t="shared" si="7"/>
        <v>90.814019255668384</v>
      </c>
      <c r="G78" s="149"/>
      <c r="H78" s="149"/>
      <c r="I78" s="149"/>
    </row>
    <row r="79" spans="1:9" x14ac:dyDescent="0.3">
      <c r="A79" s="140">
        <v>6</v>
      </c>
      <c r="B79" s="140" t="s">
        <v>20</v>
      </c>
      <c r="C79" s="137">
        <f t="shared" si="4"/>
        <v>56.877726927097974</v>
      </c>
      <c r="D79" s="137">
        <f t="shared" si="5"/>
        <v>1.8966307150174326</v>
      </c>
      <c r="E79" s="137">
        <f t="shared" si="6"/>
        <v>26.572771443836853</v>
      </c>
      <c r="F79" s="145">
        <f t="shared" si="7"/>
        <v>85.347129085952261</v>
      </c>
      <c r="G79" s="149"/>
      <c r="H79" s="149"/>
      <c r="I79" s="149"/>
    </row>
    <row r="80" spans="1:9" x14ac:dyDescent="0.3">
      <c r="A80" s="140">
        <v>7</v>
      </c>
      <c r="B80" s="140" t="s">
        <v>21</v>
      </c>
      <c r="C80" s="137">
        <f t="shared" si="4"/>
        <v>56.877726927097974</v>
      </c>
      <c r="D80" s="137">
        <f t="shared" si="5"/>
        <v>2.1514032760830513</v>
      </c>
      <c r="E80" s="137">
        <f t="shared" si="6"/>
        <v>30.535661710110816</v>
      </c>
      <c r="F80" s="145">
        <f t="shared" si="7"/>
        <v>89.564791913291842</v>
      </c>
      <c r="G80" s="149"/>
      <c r="H80" s="149"/>
      <c r="I80" s="149"/>
    </row>
    <row r="81" spans="1:9" x14ac:dyDescent="0.3">
      <c r="A81" s="140">
        <v>8</v>
      </c>
      <c r="B81" s="140" t="s">
        <v>22</v>
      </c>
      <c r="C81" s="137">
        <f t="shared" si="4"/>
        <v>56.877726927097974</v>
      </c>
      <c r="D81" s="137">
        <f t="shared" si="5"/>
        <v>2.6512073096053936</v>
      </c>
      <c r="E81" s="137">
        <f t="shared" si="6"/>
        <v>37.873575178226041</v>
      </c>
      <c r="F81" s="145">
        <f t="shared" si="7"/>
        <v>97.402509414929412</v>
      </c>
      <c r="G81" s="149"/>
      <c r="H81" s="149"/>
      <c r="I81" s="149"/>
    </row>
    <row r="82" spans="1:9" x14ac:dyDescent="0.3">
      <c r="A82" s="140">
        <v>9</v>
      </c>
      <c r="B82" s="140" t="s">
        <v>23</v>
      </c>
      <c r="C82" s="137">
        <f t="shared" si="4"/>
        <v>56.877726927097974</v>
      </c>
      <c r="D82" s="137">
        <f t="shared" si="5"/>
        <v>3.4529867039330226</v>
      </c>
      <c r="E82" s="137">
        <f t="shared" si="6"/>
        <v>37.513878994893325</v>
      </c>
      <c r="F82" s="145">
        <f t="shared" si="7"/>
        <v>97.844592625924321</v>
      </c>
      <c r="G82" s="149"/>
      <c r="H82" s="149"/>
      <c r="I82" s="149"/>
    </row>
    <row r="83" spans="1:9" x14ac:dyDescent="0.3">
      <c r="A83" s="140">
        <v>10</v>
      </c>
      <c r="B83" s="140" t="s">
        <v>24</v>
      </c>
      <c r="C83" s="137">
        <f t="shared" si="4"/>
        <v>56.877726927097974</v>
      </c>
      <c r="D83" s="137">
        <f t="shared" si="5"/>
        <v>8.2173405314383583</v>
      </c>
      <c r="E83" s="137">
        <f t="shared" si="6"/>
        <v>32.938679320065091</v>
      </c>
      <c r="F83" s="145">
        <f t="shared" si="7"/>
        <v>98.033746778601426</v>
      </c>
      <c r="G83" s="149"/>
      <c r="H83" s="149"/>
      <c r="I83" s="149"/>
    </row>
    <row r="84" spans="1:9" x14ac:dyDescent="0.3">
      <c r="A84" s="140">
        <v>11</v>
      </c>
      <c r="B84" s="140" t="s">
        <v>25</v>
      </c>
      <c r="C84" s="137">
        <f t="shared" si="4"/>
        <v>56.877726927097974</v>
      </c>
      <c r="D84" s="137">
        <f t="shared" si="5"/>
        <v>5.4143919461827386</v>
      </c>
      <c r="E84" s="137">
        <f t="shared" si="6"/>
        <v>28.924639377859307</v>
      </c>
      <c r="F84" s="145">
        <f t="shared" si="7"/>
        <v>91.216758251140021</v>
      </c>
      <c r="G84" s="149"/>
      <c r="H84" s="149"/>
      <c r="I84" s="149"/>
    </row>
    <row r="85" spans="1:9" x14ac:dyDescent="0.3">
      <c r="A85" s="140">
        <v>12</v>
      </c>
      <c r="B85" s="140" t="s">
        <v>26</v>
      </c>
      <c r="C85" s="137">
        <f t="shared" si="4"/>
        <v>56.877726927097974</v>
      </c>
      <c r="D85" s="137">
        <f t="shared" si="5"/>
        <v>8.9313589309569306</v>
      </c>
      <c r="E85" s="137">
        <f t="shared" si="6"/>
        <v>30.785010883509912</v>
      </c>
      <c r="F85" s="145">
        <f t="shared" si="7"/>
        <v>96.594096741564812</v>
      </c>
      <c r="G85" s="149"/>
      <c r="H85" s="149"/>
      <c r="I85" s="149"/>
    </row>
    <row r="86" spans="1:9" x14ac:dyDescent="0.3">
      <c r="A86" s="140">
        <v>13</v>
      </c>
      <c r="B86" s="140" t="s">
        <v>27</v>
      </c>
      <c r="C86" s="137">
        <f t="shared" si="4"/>
        <v>56.877726927097974</v>
      </c>
      <c r="D86" s="137">
        <f t="shared" si="5"/>
        <v>4.4474560770928742</v>
      </c>
      <c r="E86" s="137">
        <f t="shared" si="6"/>
        <v>25.48195214339713</v>
      </c>
      <c r="F86" s="145">
        <f t="shared" si="7"/>
        <v>86.807135147587985</v>
      </c>
      <c r="G86" s="149"/>
      <c r="H86" s="149"/>
      <c r="I86" s="149"/>
    </row>
    <row r="87" spans="1:9" x14ac:dyDescent="0.3">
      <c r="A87" s="140">
        <v>14</v>
      </c>
      <c r="B87" s="140" t="s">
        <v>28</v>
      </c>
      <c r="C87" s="137">
        <f t="shared" si="4"/>
        <v>56.877726927097974</v>
      </c>
      <c r="D87" s="137">
        <f t="shared" si="5"/>
        <v>4.764583504740596</v>
      </c>
      <c r="E87" s="137">
        <f t="shared" si="6"/>
        <v>33.30957465305795</v>
      </c>
      <c r="F87" s="145">
        <f t="shared" si="7"/>
        <v>94.951885084896517</v>
      </c>
      <c r="G87" s="152"/>
      <c r="H87" s="152"/>
      <c r="I87" s="149"/>
    </row>
    <row r="88" spans="1:9" x14ac:dyDescent="0.3">
      <c r="A88" s="140">
        <v>15</v>
      </c>
      <c r="B88" s="140" t="s">
        <v>29</v>
      </c>
      <c r="C88" s="137">
        <f t="shared" si="4"/>
        <v>56.877726927097974</v>
      </c>
      <c r="D88" s="137">
        <f t="shared" si="5"/>
        <v>6.4687639530293568</v>
      </c>
      <c r="E88" s="137">
        <f t="shared" si="6"/>
        <v>25.749287825016541</v>
      </c>
      <c r="F88" s="145">
        <f t="shared" si="7"/>
        <v>89.095778705143871</v>
      </c>
      <c r="G88" s="151"/>
      <c r="H88" s="151"/>
      <c r="I88" s="149"/>
    </row>
    <row r="89" spans="1:9" x14ac:dyDescent="0.3">
      <c r="A89" s="140">
        <v>16</v>
      </c>
      <c r="B89" s="140" t="s">
        <v>30</v>
      </c>
      <c r="C89" s="137">
        <f t="shared" si="4"/>
        <v>56.877726927097974</v>
      </c>
      <c r="D89" s="137">
        <f t="shared" si="5"/>
        <v>6.0622832909413988</v>
      </c>
      <c r="E89" s="137">
        <f t="shared" si="6"/>
        <v>29.849475590601394</v>
      </c>
      <c r="F89" s="145">
        <f t="shared" si="7"/>
        <v>92.789485808640762</v>
      </c>
      <c r="G89" s="152"/>
      <c r="H89" s="152"/>
      <c r="I89" s="149"/>
    </row>
    <row r="90" spans="1:9" x14ac:dyDescent="0.3">
      <c r="A90" s="140">
        <v>17</v>
      </c>
      <c r="B90" s="140" t="s">
        <v>31</v>
      </c>
      <c r="C90" s="137">
        <f t="shared" si="4"/>
        <v>56.877726927097982</v>
      </c>
      <c r="D90" s="137">
        <f t="shared" si="5"/>
        <v>7.0660737846302455</v>
      </c>
      <c r="E90" s="137">
        <f t="shared" si="6"/>
        <v>26.688864223623394</v>
      </c>
      <c r="F90" s="145">
        <f t="shared" si="7"/>
        <v>90.632664935351627</v>
      </c>
      <c r="G90" s="152"/>
      <c r="H90" s="152"/>
      <c r="I90" s="149"/>
    </row>
    <row r="91" spans="1:9" x14ac:dyDescent="0.3">
      <c r="A91" s="140">
        <v>18</v>
      </c>
      <c r="B91" s="140" t="s">
        <v>32</v>
      </c>
      <c r="C91" s="137">
        <f t="shared" si="4"/>
        <v>56.877726927097974</v>
      </c>
      <c r="D91" s="137">
        <f t="shared" si="5"/>
        <v>20.189256468395961</v>
      </c>
      <c r="E91" s="137">
        <f t="shared" si="6"/>
        <v>40.843772268458899</v>
      </c>
      <c r="F91" s="145">
        <f t="shared" si="7"/>
        <v>117.91075566395284</v>
      </c>
      <c r="G91" s="152"/>
      <c r="H91" s="152"/>
      <c r="I91" s="149"/>
    </row>
    <row r="92" spans="1:9" x14ac:dyDescent="0.3">
      <c r="A92" s="140">
        <v>19</v>
      </c>
      <c r="B92" s="140" t="s">
        <v>33</v>
      </c>
      <c r="C92" s="137">
        <f t="shared" si="4"/>
        <v>56.877726927097982</v>
      </c>
      <c r="D92" s="137">
        <f t="shared" si="5"/>
        <v>36.231857893166833</v>
      </c>
      <c r="E92" s="137">
        <f t="shared" si="6"/>
        <v>34.903758650085408</v>
      </c>
      <c r="F92" s="145">
        <f t="shared" si="7"/>
        <v>128.01334347035021</v>
      </c>
      <c r="G92" s="151"/>
      <c r="H92" s="151"/>
      <c r="I92" s="149"/>
    </row>
    <row r="93" spans="1:9" x14ac:dyDescent="0.3">
      <c r="A93" s="130"/>
      <c r="B93" s="140" t="s">
        <v>34</v>
      </c>
      <c r="C93" s="145">
        <f t="shared" si="4"/>
        <v>56.877726927097974</v>
      </c>
      <c r="D93" s="145">
        <f t="shared" si="5"/>
        <v>4.3752097636229221</v>
      </c>
      <c r="E93" s="145">
        <f t="shared" si="6"/>
        <v>26.251258581737531</v>
      </c>
      <c r="F93" s="145">
        <f t="shared" si="7"/>
        <v>87.504195272458418</v>
      </c>
    </row>
    <row r="94" spans="1:9" x14ac:dyDescent="0.3">
      <c r="A94" s="130"/>
      <c r="B94" s="150" t="s">
        <v>323</v>
      </c>
      <c r="C94" s="153">
        <f>C93/$F$93</f>
        <v>0.65</v>
      </c>
      <c r="D94" s="153">
        <f t="shared" ref="D94:F94" si="8">D93/$F$93</f>
        <v>5.0000000000000017E-2</v>
      </c>
      <c r="E94" s="153">
        <f t="shared" si="8"/>
        <v>0.30000000000000004</v>
      </c>
      <c r="F94" s="153">
        <f t="shared" si="8"/>
        <v>1</v>
      </c>
    </row>
    <row r="95" spans="1:9" x14ac:dyDescent="0.3">
      <c r="A95" s="130"/>
      <c r="B95" s="140"/>
      <c r="C95" s="145"/>
      <c r="D95" s="145"/>
      <c r="E95" s="145"/>
      <c r="F95" s="145"/>
    </row>
  </sheetData>
  <pageMargins left="0.7" right="0.7" top="0.75" bottom="0.75" header="0.3" footer="0.3"/>
  <pageSetup paperSize="9" orientation="portrait" r:id="rId1"/>
  <tableParts count="4">
    <tablePart r:id="rId2"/>
    <tablePart r:id="rId3"/>
    <tablePart r:id="rId4"/>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Q111"/>
  <sheetViews>
    <sheetView zoomScale="80" zoomScaleNormal="80" workbookViewId="0">
      <selection activeCell="E5" sqref="E5"/>
    </sheetView>
  </sheetViews>
  <sheetFormatPr defaultRowHeight="14" x14ac:dyDescent="0.3"/>
  <cols>
    <col min="1" max="1" width="26.25" style="3" customWidth="1"/>
    <col min="2" max="2" width="20.08203125" style="3" customWidth="1"/>
    <col min="3" max="3" width="21.58203125" style="3" customWidth="1"/>
    <col min="4" max="4" width="32.08203125" style="3" customWidth="1"/>
    <col min="5" max="5" width="25.08203125" style="3" customWidth="1"/>
    <col min="6" max="6" width="23.58203125" style="3" customWidth="1"/>
    <col min="7" max="7" width="25.75" style="3" customWidth="1"/>
    <col min="8" max="8" width="18.5" style="3" customWidth="1"/>
    <col min="9" max="9" width="18.75" style="3" customWidth="1"/>
    <col min="10" max="10" width="24.33203125" style="3" customWidth="1"/>
    <col min="11" max="11" width="20" style="3" customWidth="1"/>
    <col min="12" max="12" width="13.75" style="3" customWidth="1"/>
    <col min="13" max="13" width="19.5" style="3" customWidth="1"/>
    <col min="14" max="14" width="26.25" style="3" customWidth="1"/>
    <col min="15" max="15" width="26" style="3" customWidth="1"/>
    <col min="16" max="16" width="16" style="3" customWidth="1"/>
    <col min="17" max="17" width="18.33203125" customWidth="1"/>
  </cols>
  <sheetData>
    <row r="1" spans="1:16" ht="23" x14ac:dyDescent="0.5">
      <c r="A1" s="555" t="s">
        <v>796</v>
      </c>
    </row>
    <row r="2" spans="1:16" s="231" customFormat="1" ht="15.5" x14ac:dyDescent="0.35">
      <c r="A2" s="390" t="str">
        <f>INFO!A2</f>
        <v>VM/KAO 10.10.2023</v>
      </c>
      <c r="B2" s="259"/>
      <c r="C2" s="259"/>
      <c r="D2" s="259"/>
      <c r="E2" s="259"/>
      <c r="F2" s="259"/>
      <c r="G2" s="259"/>
      <c r="H2" s="259"/>
      <c r="I2" s="259"/>
      <c r="J2" s="259"/>
      <c r="K2" s="259"/>
      <c r="L2" s="259"/>
      <c r="M2" s="259"/>
      <c r="N2" s="259"/>
      <c r="O2" s="259"/>
      <c r="P2" s="259"/>
    </row>
    <row r="3" spans="1:16" s="231" customFormat="1" ht="15.5" x14ac:dyDescent="0.35">
      <c r="A3" s="259" t="s">
        <v>795</v>
      </c>
      <c r="B3" s="259"/>
      <c r="C3" s="259"/>
      <c r="D3" s="259"/>
      <c r="E3" s="259"/>
      <c r="F3" s="259"/>
      <c r="G3" s="259"/>
      <c r="H3" s="259"/>
      <c r="I3" s="259"/>
      <c r="J3" s="259"/>
      <c r="K3" s="259"/>
      <c r="L3" s="259"/>
      <c r="M3" s="259"/>
      <c r="N3" s="259"/>
      <c r="O3" s="259"/>
      <c r="P3" s="259"/>
    </row>
    <row r="4" spans="1:16" s="231" customFormat="1" ht="48" customHeight="1" x14ac:dyDescent="0.35">
      <c r="A4" s="574" t="s">
        <v>879</v>
      </c>
      <c r="B4" s="574"/>
      <c r="C4" s="574"/>
      <c r="D4" s="574"/>
      <c r="E4" s="259"/>
      <c r="F4" s="259"/>
      <c r="G4" s="259"/>
      <c r="H4" s="259"/>
      <c r="I4" s="259"/>
      <c r="J4" s="259"/>
      <c r="K4" s="259"/>
      <c r="L4" s="259"/>
      <c r="M4" s="259"/>
      <c r="N4" s="259"/>
      <c r="O4" s="259"/>
      <c r="P4" s="259"/>
    </row>
    <row r="5" spans="1:16" s="567" customFormat="1" ht="84" customHeight="1" x14ac:dyDescent="0.35">
      <c r="A5" s="574" t="s">
        <v>880</v>
      </c>
      <c r="B5" s="574"/>
      <c r="C5" s="574"/>
      <c r="D5" s="574"/>
      <c r="E5" s="566"/>
      <c r="F5" s="566"/>
      <c r="G5" s="566"/>
      <c r="H5" s="566"/>
      <c r="I5" s="566"/>
      <c r="J5" s="566"/>
      <c r="K5" s="566"/>
      <c r="L5" s="566"/>
      <c r="M5" s="566"/>
      <c r="N5" s="566"/>
      <c r="O5" s="566"/>
      <c r="P5" s="566"/>
    </row>
    <row r="6" spans="1:16" s="231" customFormat="1" ht="15.5" x14ac:dyDescent="0.35">
      <c r="A6" s="477"/>
      <c r="B6" s="259"/>
      <c r="C6" s="259"/>
      <c r="D6" s="259"/>
      <c r="E6" s="259"/>
      <c r="F6" s="259"/>
      <c r="G6" s="259"/>
      <c r="H6" s="259"/>
      <c r="I6" s="259"/>
      <c r="J6" s="259"/>
      <c r="K6" s="259"/>
      <c r="L6" s="259"/>
      <c r="M6" s="259"/>
      <c r="N6" s="259"/>
      <c r="O6" s="259"/>
      <c r="P6" s="259"/>
    </row>
    <row r="7" spans="1:16" ht="15.5" x14ac:dyDescent="0.35">
      <c r="A7" s="391" t="s">
        <v>830</v>
      </c>
      <c r="B7" s="267"/>
      <c r="C7" s="267"/>
      <c r="D7" s="267"/>
      <c r="E7" s="267"/>
      <c r="F7" s="267"/>
      <c r="G7" s="267"/>
      <c r="H7" s="267"/>
      <c r="I7" s="267"/>
      <c r="J7" s="267"/>
      <c r="K7" s="267"/>
      <c r="L7" s="267"/>
      <c r="M7" s="267"/>
      <c r="N7" s="267"/>
      <c r="O7" s="267"/>
      <c r="P7" s="267"/>
    </row>
    <row r="8" spans="1:16" s="424" customFormat="1" ht="38.5" customHeight="1" x14ac:dyDescent="0.35">
      <c r="A8" s="425" t="s">
        <v>3</v>
      </c>
      <c r="B8" s="425" t="s">
        <v>4</v>
      </c>
      <c r="C8" s="426" t="s">
        <v>453</v>
      </c>
      <c r="D8" s="427" t="s">
        <v>770</v>
      </c>
      <c r="E8" s="427" t="s">
        <v>771</v>
      </c>
      <c r="F8" s="428" t="s">
        <v>772</v>
      </c>
      <c r="G8" s="427" t="s">
        <v>773</v>
      </c>
      <c r="H8" s="429"/>
      <c r="I8" s="429"/>
      <c r="J8" s="430"/>
      <c r="K8" s="430"/>
      <c r="L8" s="430"/>
      <c r="M8" s="430"/>
      <c r="N8" s="430"/>
      <c r="O8" s="430"/>
      <c r="P8" s="430"/>
    </row>
    <row r="9" spans="1:16" s="231" customFormat="1" ht="15.5" x14ac:dyDescent="0.35">
      <c r="A9" s="268">
        <v>31</v>
      </c>
      <c r="B9" s="268" t="s">
        <v>12</v>
      </c>
      <c r="C9" s="178">
        <f>Määräytymistekijät!C5</f>
        <v>656920</v>
      </c>
      <c r="D9" s="269">
        <f>O35</f>
        <v>35.963528621810198</v>
      </c>
      <c r="E9" s="269">
        <f>P35</f>
        <v>46.465236129348803</v>
      </c>
      <c r="F9" s="269">
        <f t="shared" ref="F9:F30" si="0">AVERAGE(D9:E9)</f>
        <v>41.214382375579504</v>
      </c>
      <c r="G9" s="270">
        <f t="shared" ref="G9:G30" si="1">F9/$F$32</f>
        <v>0.9119122291079762</v>
      </c>
      <c r="H9" s="271"/>
      <c r="I9" s="272"/>
      <c r="J9" s="156"/>
      <c r="K9" s="156"/>
      <c r="L9" s="156"/>
      <c r="M9" s="156"/>
      <c r="N9" s="156"/>
      <c r="O9" s="156"/>
      <c r="P9" s="156"/>
    </row>
    <row r="10" spans="1:16" s="231" customFormat="1" ht="15.5" x14ac:dyDescent="0.35">
      <c r="A10" s="268">
        <v>32</v>
      </c>
      <c r="B10" s="268" t="s">
        <v>774</v>
      </c>
      <c r="C10" s="178">
        <f>Määräytymistekijät!C6</f>
        <v>274336</v>
      </c>
      <c r="D10" s="269">
        <f t="shared" ref="D10:D30" si="2">O36</f>
        <v>31.482794945974099</v>
      </c>
      <c r="E10" s="269">
        <f t="shared" ref="E10:E30" si="3">P36</f>
        <v>35.362102920168198</v>
      </c>
      <c r="F10" s="269">
        <f t="shared" si="0"/>
        <v>33.422448933071152</v>
      </c>
      <c r="G10" s="270">
        <f t="shared" si="1"/>
        <v>0.73950737951282641</v>
      </c>
      <c r="H10" s="271"/>
      <c r="I10" s="272"/>
      <c r="J10" s="156"/>
      <c r="K10" s="156"/>
      <c r="L10" s="156"/>
      <c r="M10" s="156"/>
      <c r="N10" s="156"/>
      <c r="O10" s="156"/>
      <c r="P10" s="156"/>
    </row>
    <row r="11" spans="1:16" s="231" customFormat="1" ht="15.5" x14ac:dyDescent="0.35">
      <c r="A11" s="268">
        <v>33</v>
      </c>
      <c r="B11" s="268" t="s">
        <v>14</v>
      </c>
      <c r="C11" s="178">
        <f>Määräytymistekijät!C7</f>
        <v>473838</v>
      </c>
      <c r="D11" s="269">
        <f t="shared" si="2"/>
        <v>22.900394661359002</v>
      </c>
      <c r="E11" s="269">
        <f t="shared" si="3"/>
        <v>49.776677907538499</v>
      </c>
      <c r="F11" s="269">
        <f t="shared" si="0"/>
        <v>36.33853628444875</v>
      </c>
      <c r="G11" s="270">
        <f t="shared" si="1"/>
        <v>0.80402892669107473</v>
      </c>
      <c r="H11" s="271"/>
      <c r="I11" s="272"/>
      <c r="J11" s="156"/>
      <c r="K11" s="156"/>
      <c r="L11" s="156"/>
      <c r="M11" s="156"/>
      <c r="N11" s="156"/>
      <c r="O11" s="156"/>
      <c r="P11" s="156"/>
    </row>
    <row r="12" spans="1:16" s="231" customFormat="1" ht="15.5" x14ac:dyDescent="0.35">
      <c r="A12" s="268">
        <v>34</v>
      </c>
      <c r="B12" s="268" t="s">
        <v>15</v>
      </c>
      <c r="C12" s="178">
        <f>Määräytymistekijät!C8</f>
        <v>98254</v>
      </c>
      <c r="D12" s="269">
        <f t="shared" si="2"/>
        <v>31.520751399563501</v>
      </c>
      <c r="E12" s="269">
        <f t="shared" si="3"/>
        <v>27.017729606698801</v>
      </c>
      <c r="F12" s="269">
        <f t="shared" si="0"/>
        <v>29.269240503131151</v>
      </c>
      <c r="G12" s="270">
        <f t="shared" si="1"/>
        <v>0.64761320716340098</v>
      </c>
      <c r="H12" s="271"/>
      <c r="I12" s="272"/>
      <c r="J12" s="156"/>
      <c r="K12" s="156"/>
      <c r="L12" s="156"/>
      <c r="M12" s="156"/>
      <c r="N12" s="156"/>
      <c r="O12" s="156"/>
      <c r="P12" s="156"/>
    </row>
    <row r="13" spans="1:16" s="231" customFormat="1" ht="15.5" x14ac:dyDescent="0.35">
      <c r="A13" s="268">
        <v>35</v>
      </c>
      <c r="B13" s="273" t="s">
        <v>16</v>
      </c>
      <c r="C13" s="178">
        <f>Määräytymistekijät!C9</f>
        <v>199330</v>
      </c>
      <c r="D13" s="269">
        <f t="shared" si="2"/>
        <v>20.262097896963599</v>
      </c>
      <c r="E13" s="269">
        <f t="shared" si="3"/>
        <v>47.8379282602411</v>
      </c>
      <c r="F13" s="274">
        <f t="shared" si="0"/>
        <v>34.050013078602348</v>
      </c>
      <c r="G13" s="275">
        <f t="shared" si="1"/>
        <v>0.75339290650300361</v>
      </c>
      <c r="H13" s="271"/>
      <c r="I13" s="272"/>
      <c r="J13" s="156"/>
      <c r="K13" s="156"/>
      <c r="L13" s="156"/>
      <c r="M13" s="156"/>
      <c r="N13" s="156"/>
      <c r="O13" s="156"/>
      <c r="P13" s="156"/>
    </row>
    <row r="14" spans="1:16" s="231" customFormat="1" ht="15.5" x14ac:dyDescent="0.35">
      <c r="A14" s="268">
        <v>2</v>
      </c>
      <c r="B14" s="156" t="s">
        <v>17</v>
      </c>
      <c r="C14" s="178">
        <f>Määräytymistekijät!C10</f>
        <v>481403</v>
      </c>
      <c r="D14" s="269">
        <f t="shared" si="2"/>
        <v>23.910284756963701</v>
      </c>
      <c r="E14" s="269">
        <f t="shared" si="3"/>
        <v>67.413862789808604</v>
      </c>
      <c r="F14" s="269">
        <f t="shared" si="0"/>
        <v>45.662073773386155</v>
      </c>
      <c r="G14" s="270">
        <f t="shared" si="1"/>
        <v>1.0103221516441794</v>
      </c>
      <c r="H14" s="271"/>
      <c r="I14" s="272"/>
      <c r="J14" s="156"/>
      <c r="K14" s="156"/>
      <c r="L14" s="156"/>
      <c r="M14" s="156"/>
      <c r="N14" s="156"/>
      <c r="O14" s="156"/>
      <c r="P14" s="156"/>
    </row>
    <row r="15" spans="1:16" s="231" customFormat="1" ht="15.5" x14ac:dyDescent="0.35">
      <c r="A15" s="268">
        <v>4</v>
      </c>
      <c r="B15" s="156" t="s">
        <v>18</v>
      </c>
      <c r="C15" s="178">
        <f>Määräytymistekijät!C11</f>
        <v>215416</v>
      </c>
      <c r="D15" s="269">
        <f t="shared" si="2"/>
        <v>63.669077879590702</v>
      </c>
      <c r="E15" s="269">
        <f t="shared" si="3"/>
        <v>61.942218981809297</v>
      </c>
      <c r="F15" s="269">
        <f t="shared" si="0"/>
        <v>62.805648430700003</v>
      </c>
      <c r="G15" s="270">
        <f t="shared" si="1"/>
        <v>1.3896420511434682</v>
      </c>
      <c r="H15" s="271"/>
      <c r="I15" s="272"/>
      <c r="J15" s="156"/>
      <c r="K15" s="156"/>
      <c r="L15" s="156"/>
      <c r="M15" s="156"/>
      <c r="N15" s="156"/>
      <c r="O15" s="156"/>
      <c r="P15" s="156"/>
    </row>
    <row r="16" spans="1:16" s="231" customFormat="1" ht="15.5" x14ac:dyDescent="0.35">
      <c r="A16" s="268">
        <v>5</v>
      </c>
      <c r="B16" s="156" t="s">
        <v>19</v>
      </c>
      <c r="C16" s="178">
        <f>Määräytymistekijät!C12</f>
        <v>170577</v>
      </c>
      <c r="D16" s="269">
        <f t="shared" si="2"/>
        <v>45.563182599758399</v>
      </c>
      <c r="E16" s="269">
        <f t="shared" si="3"/>
        <v>60.803701187286201</v>
      </c>
      <c r="F16" s="269">
        <f t="shared" si="0"/>
        <v>53.1834418935223</v>
      </c>
      <c r="G16" s="270">
        <f t="shared" si="1"/>
        <v>1.1767404545043731</v>
      </c>
      <c r="H16" s="271"/>
      <c r="I16" s="272"/>
      <c r="J16" s="156"/>
      <c r="K16" s="156"/>
      <c r="L16" s="156"/>
      <c r="M16" s="156"/>
      <c r="N16" s="156"/>
      <c r="O16" s="156"/>
      <c r="P16" s="156"/>
    </row>
    <row r="17" spans="1:16" s="231" customFormat="1" ht="15.5" x14ac:dyDescent="0.35">
      <c r="A17" s="268">
        <v>6</v>
      </c>
      <c r="B17" s="156" t="s">
        <v>20</v>
      </c>
      <c r="C17" s="178">
        <f>Määräytymistekijät!C13</f>
        <v>522852</v>
      </c>
      <c r="D17" s="269">
        <f t="shared" si="2"/>
        <v>23.079097466446999</v>
      </c>
      <c r="E17" s="269">
        <f t="shared" si="3"/>
        <v>56.592541380197602</v>
      </c>
      <c r="F17" s="269">
        <f t="shared" si="0"/>
        <v>39.835819423322299</v>
      </c>
      <c r="G17" s="270">
        <f t="shared" si="1"/>
        <v>0.88141005141421513</v>
      </c>
      <c r="H17" s="271"/>
      <c r="I17" s="272"/>
      <c r="J17" s="156"/>
      <c r="K17" s="156"/>
      <c r="L17" s="156"/>
      <c r="M17" s="156"/>
      <c r="N17" s="156"/>
      <c r="O17" s="156"/>
      <c r="P17" s="156"/>
    </row>
    <row r="18" spans="1:16" s="231" customFormat="1" ht="15.5" x14ac:dyDescent="0.35">
      <c r="A18" s="268">
        <v>7</v>
      </c>
      <c r="B18" s="156" t="s">
        <v>21</v>
      </c>
      <c r="C18" s="178">
        <f>Määräytymistekijät!C14</f>
        <v>205771</v>
      </c>
      <c r="D18" s="269">
        <f t="shared" si="2"/>
        <v>55.773734389179197</v>
      </c>
      <c r="E18" s="269">
        <f t="shared" si="3"/>
        <v>56.8474345174616</v>
      </c>
      <c r="F18" s="269">
        <f t="shared" si="0"/>
        <v>56.310584453320402</v>
      </c>
      <c r="G18" s="270">
        <f t="shared" si="1"/>
        <v>1.2459318235865795</v>
      </c>
      <c r="H18" s="271"/>
      <c r="I18" s="272"/>
      <c r="J18" s="156"/>
      <c r="K18" s="156"/>
      <c r="L18" s="156"/>
      <c r="M18" s="156"/>
      <c r="N18" s="156"/>
      <c r="O18" s="156"/>
      <c r="P18" s="156"/>
    </row>
    <row r="19" spans="1:16" s="231" customFormat="1" ht="15.5" x14ac:dyDescent="0.35">
      <c r="A19" s="268">
        <v>8</v>
      </c>
      <c r="B19" s="156" t="s">
        <v>22</v>
      </c>
      <c r="C19" s="178">
        <f>Määräytymistekijät!C15</f>
        <v>162812</v>
      </c>
      <c r="D19" s="269">
        <f t="shared" si="2"/>
        <v>56.752421014639701</v>
      </c>
      <c r="E19" s="269">
        <f t="shared" si="3"/>
        <v>40.632798481206699</v>
      </c>
      <c r="F19" s="269">
        <f t="shared" si="0"/>
        <v>48.6926097479232</v>
      </c>
      <c r="G19" s="270">
        <f t="shared" si="1"/>
        <v>1.0773759968467578</v>
      </c>
      <c r="H19" s="271"/>
      <c r="I19" s="272"/>
      <c r="J19" s="156"/>
      <c r="K19" s="156"/>
      <c r="L19" s="156"/>
      <c r="M19" s="156"/>
      <c r="N19" s="156"/>
      <c r="O19" s="156"/>
      <c r="P19" s="156"/>
    </row>
    <row r="20" spans="1:16" s="231" customFormat="1" ht="15.5" x14ac:dyDescent="0.35">
      <c r="A20" s="268">
        <v>9</v>
      </c>
      <c r="B20" s="156" t="s">
        <v>23</v>
      </c>
      <c r="C20" s="178">
        <f>Määräytymistekijät!C16</f>
        <v>126921</v>
      </c>
      <c r="D20" s="269">
        <f t="shared" si="2"/>
        <v>44.594209490382497</v>
      </c>
      <c r="E20" s="269">
        <f t="shared" si="3"/>
        <v>68.7481952146277</v>
      </c>
      <c r="F20" s="269">
        <f t="shared" si="0"/>
        <v>56.671202352505098</v>
      </c>
      <c r="G20" s="270">
        <f t="shared" si="1"/>
        <v>1.253910879764226</v>
      </c>
      <c r="H20" s="271"/>
      <c r="I20" s="272"/>
      <c r="J20" s="156"/>
      <c r="K20" s="156"/>
      <c r="L20" s="156"/>
      <c r="M20" s="156"/>
      <c r="N20" s="156"/>
      <c r="O20" s="156"/>
      <c r="P20" s="156"/>
    </row>
    <row r="21" spans="1:16" s="231" customFormat="1" ht="15.5" x14ac:dyDescent="0.35">
      <c r="A21" s="268">
        <v>10</v>
      </c>
      <c r="B21" s="156" t="s">
        <v>24</v>
      </c>
      <c r="C21" s="178">
        <f>Määräytymistekijät!C17</f>
        <v>132702</v>
      </c>
      <c r="D21" s="269">
        <f t="shared" si="2"/>
        <v>65.596203389085304</v>
      </c>
      <c r="E21" s="269">
        <f t="shared" si="3"/>
        <v>52.911820474862999</v>
      </c>
      <c r="F21" s="269">
        <f t="shared" si="0"/>
        <v>59.254011931974148</v>
      </c>
      <c r="G21" s="270">
        <f t="shared" si="1"/>
        <v>1.3110583002814538</v>
      </c>
      <c r="H21" s="271"/>
      <c r="I21" s="272"/>
      <c r="J21" s="156"/>
      <c r="K21" s="156"/>
      <c r="L21" s="156"/>
      <c r="M21" s="156"/>
      <c r="N21" s="156"/>
      <c r="O21" s="156"/>
      <c r="P21" s="156"/>
    </row>
    <row r="22" spans="1:16" s="231" customFormat="1" ht="15.5" x14ac:dyDescent="0.35">
      <c r="A22" s="268">
        <v>11</v>
      </c>
      <c r="B22" s="156" t="s">
        <v>25</v>
      </c>
      <c r="C22" s="178">
        <f>Määräytymistekijät!C18</f>
        <v>248265</v>
      </c>
      <c r="D22" s="269">
        <f t="shared" si="2"/>
        <v>58.105679112695498</v>
      </c>
      <c r="E22" s="269">
        <f t="shared" si="3"/>
        <v>58.658764802628397</v>
      </c>
      <c r="F22" s="269">
        <f t="shared" si="0"/>
        <v>58.382221957661947</v>
      </c>
      <c r="G22" s="270">
        <f t="shared" si="1"/>
        <v>1.2917690159839392</v>
      </c>
      <c r="H22" s="271"/>
      <c r="I22" s="272"/>
      <c r="J22" s="156"/>
      <c r="K22" s="156"/>
      <c r="L22" s="156"/>
      <c r="M22" s="156"/>
      <c r="N22" s="156"/>
      <c r="O22" s="156"/>
      <c r="P22" s="156"/>
    </row>
    <row r="23" spans="1:16" s="231" customFormat="1" ht="15.5" x14ac:dyDescent="0.35">
      <c r="A23" s="268">
        <v>12</v>
      </c>
      <c r="B23" s="156" t="s">
        <v>26</v>
      </c>
      <c r="C23" s="178">
        <f>Määräytymistekijät!C19</f>
        <v>163537</v>
      </c>
      <c r="D23" s="269">
        <f t="shared" si="2"/>
        <v>61.692635705107101</v>
      </c>
      <c r="E23" s="269">
        <f t="shared" si="3"/>
        <v>52.225269717489503</v>
      </c>
      <c r="F23" s="269">
        <f t="shared" si="0"/>
        <v>56.958952711298302</v>
      </c>
      <c r="G23" s="270">
        <f t="shared" si="1"/>
        <v>1.2602776637844861</v>
      </c>
      <c r="H23" s="271"/>
      <c r="I23" s="272"/>
      <c r="J23" s="156"/>
      <c r="K23" s="156"/>
      <c r="L23" s="156"/>
      <c r="M23" s="156"/>
      <c r="N23" s="156"/>
      <c r="O23" s="156"/>
      <c r="P23" s="156"/>
    </row>
    <row r="24" spans="1:16" s="231" customFormat="1" ht="15.5" x14ac:dyDescent="0.35">
      <c r="A24" s="268">
        <v>13</v>
      </c>
      <c r="B24" s="156" t="s">
        <v>27</v>
      </c>
      <c r="C24" s="178">
        <f>Määräytymistekijät!C20</f>
        <v>272617</v>
      </c>
      <c r="D24" s="269">
        <f t="shared" si="2"/>
        <v>51.581243811609902</v>
      </c>
      <c r="E24" s="269">
        <f t="shared" si="3"/>
        <v>47.265571283916103</v>
      </c>
      <c r="F24" s="269">
        <f t="shared" si="0"/>
        <v>49.423407547763006</v>
      </c>
      <c r="G24" s="270">
        <f t="shared" si="1"/>
        <v>1.0935456786972857</v>
      </c>
      <c r="H24" s="271"/>
      <c r="I24" s="272"/>
      <c r="J24" s="156"/>
      <c r="K24" s="156"/>
      <c r="L24" s="156"/>
      <c r="M24" s="156"/>
      <c r="N24" s="156"/>
      <c r="O24" s="156"/>
      <c r="P24" s="156"/>
    </row>
    <row r="25" spans="1:16" s="231" customFormat="1" ht="15.5" x14ac:dyDescent="0.35">
      <c r="A25" s="268">
        <v>14</v>
      </c>
      <c r="B25" s="156" t="s">
        <v>28</v>
      </c>
      <c r="C25" s="178">
        <f>Määräytymistekijät!C21</f>
        <v>192150</v>
      </c>
      <c r="D25" s="269">
        <f t="shared" si="2"/>
        <v>50.727954635725098</v>
      </c>
      <c r="E25" s="269">
        <f t="shared" si="3"/>
        <v>46.126570785780302</v>
      </c>
      <c r="F25" s="269">
        <f t="shared" si="0"/>
        <v>48.4272627107527</v>
      </c>
      <c r="G25" s="270">
        <f t="shared" si="1"/>
        <v>1.0715049102452825</v>
      </c>
      <c r="H25" s="271"/>
      <c r="I25" s="272"/>
      <c r="J25" s="156"/>
      <c r="K25" s="156"/>
      <c r="L25" s="156"/>
      <c r="M25" s="156"/>
      <c r="N25" s="156"/>
      <c r="O25" s="156"/>
      <c r="P25" s="156"/>
    </row>
    <row r="26" spans="1:16" s="231" customFormat="1" ht="15.5" x14ac:dyDescent="0.35">
      <c r="A26" s="268">
        <v>15</v>
      </c>
      <c r="B26" s="156" t="s">
        <v>29</v>
      </c>
      <c r="C26" s="178">
        <f>Määräytymistekijät!C22</f>
        <v>175816</v>
      </c>
      <c r="D26" s="269">
        <f t="shared" si="2"/>
        <v>44.4505920010387</v>
      </c>
      <c r="E26" s="269">
        <f t="shared" si="3"/>
        <v>38.773799020692699</v>
      </c>
      <c r="F26" s="269">
        <f t="shared" si="0"/>
        <v>41.612195510865703</v>
      </c>
      <c r="G26" s="270">
        <f t="shared" si="1"/>
        <v>0.92071426961076486</v>
      </c>
      <c r="H26" s="271"/>
      <c r="I26" s="272"/>
      <c r="J26" s="156"/>
      <c r="K26" s="156"/>
      <c r="L26" s="156"/>
      <c r="M26" s="156"/>
      <c r="N26" s="156"/>
      <c r="O26" s="156"/>
      <c r="P26" s="156"/>
    </row>
    <row r="27" spans="1:16" s="231" customFormat="1" ht="15.5" x14ac:dyDescent="0.35">
      <c r="A27" s="268">
        <v>16</v>
      </c>
      <c r="B27" s="156" t="s">
        <v>30</v>
      </c>
      <c r="C27" s="178">
        <f>Määräytymistekijät!C23</f>
        <v>67988</v>
      </c>
      <c r="D27" s="269">
        <f t="shared" si="2"/>
        <v>50.7029625712659</v>
      </c>
      <c r="E27" s="269">
        <f t="shared" si="3"/>
        <v>66.765059800950596</v>
      </c>
      <c r="F27" s="269">
        <f t="shared" si="0"/>
        <v>58.734011186108248</v>
      </c>
      <c r="G27" s="270">
        <f t="shared" si="1"/>
        <v>1.299552728392031</v>
      </c>
      <c r="H27" s="156"/>
      <c r="I27" s="272"/>
      <c r="J27" s="156"/>
      <c r="K27" s="156"/>
      <c r="L27" s="156"/>
      <c r="M27" s="156"/>
      <c r="N27" s="156"/>
      <c r="O27" s="156"/>
      <c r="P27" s="156"/>
    </row>
    <row r="28" spans="1:16" s="231" customFormat="1" ht="15.5" x14ac:dyDescent="0.35">
      <c r="A28" s="268">
        <v>17</v>
      </c>
      <c r="B28" s="156" t="s">
        <v>31</v>
      </c>
      <c r="C28" s="178">
        <f>Määräytymistekijät!C24</f>
        <v>413830</v>
      </c>
      <c r="D28" s="269">
        <f t="shared" si="2"/>
        <v>29.488681843838599</v>
      </c>
      <c r="E28" s="269">
        <f t="shared" si="3"/>
        <v>47.461268674921598</v>
      </c>
      <c r="F28" s="269">
        <f t="shared" si="0"/>
        <v>38.474975259380102</v>
      </c>
      <c r="G28" s="270">
        <f t="shared" si="1"/>
        <v>0.8512999208364872</v>
      </c>
      <c r="H28" s="156"/>
      <c r="I28" s="272"/>
      <c r="J28" s="156"/>
      <c r="K28" s="156"/>
      <c r="L28" s="156"/>
      <c r="M28" s="156"/>
      <c r="N28" s="156"/>
      <c r="O28" s="156"/>
      <c r="P28" s="156"/>
    </row>
    <row r="29" spans="1:16" s="231" customFormat="1" ht="15.5" x14ac:dyDescent="0.35">
      <c r="A29" s="268">
        <v>18</v>
      </c>
      <c r="B29" s="156" t="s">
        <v>32</v>
      </c>
      <c r="C29" s="178">
        <f>Määräytymistekijät!C25</f>
        <v>71664</v>
      </c>
      <c r="D29" s="269">
        <f t="shared" si="2"/>
        <v>78.360088018504896</v>
      </c>
      <c r="E29" s="269">
        <f t="shared" si="3"/>
        <v>19.0617953096421</v>
      </c>
      <c r="F29" s="269">
        <f t="shared" si="0"/>
        <v>48.710941664073502</v>
      </c>
      <c r="G29" s="270">
        <f t="shared" si="1"/>
        <v>1.0777816100709985</v>
      </c>
      <c r="H29" s="156"/>
      <c r="I29" s="272"/>
      <c r="J29" s="156"/>
      <c r="K29" s="156"/>
      <c r="L29" s="156"/>
      <c r="M29" s="156"/>
      <c r="N29" s="156"/>
      <c r="O29" s="156"/>
      <c r="P29" s="156"/>
    </row>
    <row r="30" spans="1:16" s="231" customFormat="1" ht="15.5" x14ac:dyDescent="0.35">
      <c r="A30" s="268">
        <v>19</v>
      </c>
      <c r="B30" s="156" t="s">
        <v>33</v>
      </c>
      <c r="C30" s="178">
        <f>Määräytymistekijät!C26</f>
        <v>176665</v>
      </c>
      <c r="D30" s="269">
        <f t="shared" si="2"/>
        <v>34.804618441469998</v>
      </c>
      <c r="E30" s="269">
        <f t="shared" si="3"/>
        <v>59.4266275068806</v>
      </c>
      <c r="F30" s="269">
        <f t="shared" si="0"/>
        <v>47.115622974175295</v>
      </c>
      <c r="G30" s="270">
        <f t="shared" si="1"/>
        <v>1.0424834801758216</v>
      </c>
      <c r="H30" s="156"/>
      <c r="I30" s="272"/>
      <c r="J30" s="156"/>
      <c r="K30" s="156"/>
      <c r="L30" s="156"/>
      <c r="M30" s="156"/>
      <c r="N30" s="156"/>
      <c r="O30" s="156"/>
      <c r="P30" s="156"/>
    </row>
    <row r="31" spans="1:16" s="231" customFormat="1" ht="15.5" x14ac:dyDescent="0.35">
      <c r="A31" s="156"/>
      <c r="B31" s="234" t="s">
        <v>775</v>
      </c>
      <c r="C31" s="235">
        <f>Määräytymistekijät!C27</f>
        <v>5503664</v>
      </c>
      <c r="D31" s="276"/>
      <c r="E31" s="276" t="s">
        <v>776</v>
      </c>
      <c r="F31" s="276">
        <f>AVERAGE(F9:F30)</f>
        <v>47.479527486525697</v>
      </c>
      <c r="G31" s="270">
        <f>F31/$F$31</f>
        <v>1</v>
      </c>
      <c r="H31" s="178"/>
      <c r="I31" s="178"/>
      <c r="J31" s="156"/>
      <c r="K31" s="156"/>
      <c r="L31" s="156"/>
      <c r="M31" s="156"/>
      <c r="N31" s="156"/>
      <c r="O31" s="156"/>
      <c r="P31" s="156"/>
    </row>
    <row r="32" spans="1:16" s="231" customFormat="1" ht="15.5" x14ac:dyDescent="0.35">
      <c r="A32" s="156"/>
      <c r="B32" s="156"/>
      <c r="C32" s="234"/>
      <c r="D32" s="232"/>
      <c r="E32" s="232" t="s">
        <v>777</v>
      </c>
      <c r="F32" s="277">
        <f>SUMPRODUCT(C9:C30,F9:F30)/C31</f>
        <v>45.195558366285994</v>
      </c>
      <c r="G32" s="162"/>
      <c r="H32" s="156"/>
      <c r="I32" s="156"/>
      <c r="J32" s="156"/>
      <c r="K32" s="156"/>
      <c r="L32" s="156"/>
      <c r="M32" s="156"/>
      <c r="N32" s="156"/>
      <c r="O32" s="156"/>
      <c r="P32" s="156"/>
    </row>
    <row r="33" spans="1:17" s="231" customFormat="1" ht="15.5" x14ac:dyDescent="0.35">
      <c r="A33" s="156"/>
      <c r="B33" s="156"/>
      <c r="C33" s="178"/>
      <c r="D33" s="156"/>
      <c r="E33" s="156"/>
      <c r="F33" s="156"/>
      <c r="G33" s="156"/>
      <c r="H33" s="156"/>
      <c r="I33" s="156"/>
      <c r="J33" s="156"/>
      <c r="K33" s="156"/>
      <c r="L33" s="156"/>
      <c r="M33" s="156"/>
      <c r="N33" s="156"/>
      <c r="O33" s="156"/>
      <c r="P33" s="156"/>
    </row>
    <row r="34" spans="1:17" s="424" customFormat="1" ht="28.5" customHeight="1" x14ac:dyDescent="0.35">
      <c r="A34" s="431" t="s">
        <v>3</v>
      </c>
      <c r="B34" s="431" t="s">
        <v>4</v>
      </c>
      <c r="C34" s="478" t="s">
        <v>831</v>
      </c>
      <c r="D34" s="478" t="s">
        <v>832</v>
      </c>
      <c r="E34" s="432" t="s">
        <v>778</v>
      </c>
      <c r="F34" s="432" t="s">
        <v>779</v>
      </c>
      <c r="G34" s="432" t="s">
        <v>780</v>
      </c>
      <c r="H34" s="432" t="s">
        <v>781</v>
      </c>
      <c r="I34" s="432" t="s">
        <v>782</v>
      </c>
      <c r="J34" s="432" t="s">
        <v>783</v>
      </c>
      <c r="K34" s="432" t="s">
        <v>784</v>
      </c>
      <c r="L34" s="432" t="s">
        <v>785</v>
      </c>
      <c r="M34" s="432" t="s">
        <v>786</v>
      </c>
      <c r="N34" s="432" t="s">
        <v>787</v>
      </c>
      <c r="O34" s="432" t="s">
        <v>788</v>
      </c>
      <c r="P34" s="432" t="s">
        <v>789</v>
      </c>
      <c r="Q34" s="431" t="s">
        <v>790</v>
      </c>
    </row>
    <row r="35" spans="1:17" s="231" customFormat="1" ht="15.5" x14ac:dyDescent="0.35">
      <c r="A35" s="268">
        <v>31</v>
      </c>
      <c r="B35" s="268" t="s">
        <v>12</v>
      </c>
      <c r="C35" s="479">
        <v>100</v>
      </c>
      <c r="D35" s="479">
        <v>0</v>
      </c>
      <c r="E35" s="479">
        <v>0</v>
      </c>
      <c r="F35" s="479">
        <v>1.66666666666652</v>
      </c>
      <c r="G35" s="479">
        <v>3.78708434457943</v>
      </c>
      <c r="H35" s="479">
        <v>100</v>
      </c>
      <c r="I35" s="479">
        <v>46.290949341425502</v>
      </c>
      <c r="J35" s="479">
        <v>15.2385233756861</v>
      </c>
      <c r="K35" s="479">
        <v>18.372790713673499</v>
      </c>
      <c r="L35" s="479">
        <v>45.576386416485398</v>
      </c>
      <c r="M35" s="479">
        <v>100</v>
      </c>
      <c r="N35" s="479">
        <v>53.138480140898999</v>
      </c>
      <c r="O35" s="479">
        <v>35.963528621810198</v>
      </c>
      <c r="P35" s="479">
        <v>46.465236129348803</v>
      </c>
      <c r="Q35" s="480">
        <v>41.214382375579497</v>
      </c>
    </row>
    <row r="36" spans="1:17" s="231" customFormat="1" ht="15.5" x14ac:dyDescent="0.35">
      <c r="A36" s="268">
        <v>32</v>
      </c>
      <c r="B36" s="268" t="s">
        <v>774</v>
      </c>
      <c r="C36" s="479">
        <v>13.24</v>
      </c>
      <c r="D36" s="479">
        <v>100</v>
      </c>
      <c r="E36" s="479">
        <v>0</v>
      </c>
      <c r="F36" s="479">
        <v>25</v>
      </c>
      <c r="G36" s="479">
        <v>0</v>
      </c>
      <c r="H36" s="479">
        <v>82.139564621818707</v>
      </c>
      <c r="I36" s="479">
        <v>0</v>
      </c>
      <c r="J36" s="479">
        <v>16.1585468474909</v>
      </c>
      <c r="K36" s="479">
        <v>0</v>
      </c>
      <c r="L36" s="479">
        <v>35.361222138732302</v>
      </c>
      <c r="M36" s="479">
        <v>64.4494785371501</v>
      </c>
      <c r="N36" s="479">
        <v>60.841267077467599</v>
      </c>
      <c r="O36" s="479">
        <v>31.482794945974099</v>
      </c>
      <c r="P36" s="479">
        <v>35.362102920168198</v>
      </c>
      <c r="Q36" s="480">
        <v>33.422448933071102</v>
      </c>
    </row>
    <row r="37" spans="1:17" s="231" customFormat="1" ht="15.5" x14ac:dyDescent="0.35">
      <c r="A37" s="268">
        <v>33</v>
      </c>
      <c r="B37" s="268" t="s">
        <v>14</v>
      </c>
      <c r="C37" s="479">
        <v>0</v>
      </c>
      <c r="D37" s="479">
        <v>0</v>
      </c>
      <c r="E37" s="479">
        <v>0</v>
      </c>
      <c r="F37" s="479">
        <v>25</v>
      </c>
      <c r="G37" s="479">
        <v>4.5934485040336304</v>
      </c>
      <c r="H37" s="479">
        <v>95.873792041272793</v>
      </c>
      <c r="I37" s="479">
        <v>34.835522084206502</v>
      </c>
      <c r="J37" s="479">
        <v>46.043814510066703</v>
      </c>
      <c r="K37" s="479">
        <v>22.749012965473</v>
      </c>
      <c r="L37" s="479">
        <v>45.236767948528602</v>
      </c>
      <c r="M37" s="479">
        <v>81.758354913519696</v>
      </c>
      <c r="N37" s="479">
        <v>53.0954392001047</v>
      </c>
      <c r="O37" s="479">
        <v>22.900394661359002</v>
      </c>
      <c r="P37" s="479">
        <v>49.776677907538499</v>
      </c>
      <c r="Q37" s="480">
        <v>36.3385362844488</v>
      </c>
    </row>
    <row r="38" spans="1:17" s="231" customFormat="1" ht="15.5" x14ac:dyDescent="0.35">
      <c r="A38" s="268">
        <v>34</v>
      </c>
      <c r="B38" s="268" t="s">
        <v>15</v>
      </c>
      <c r="C38" s="479">
        <v>0</v>
      </c>
      <c r="D38" s="479">
        <v>0</v>
      </c>
      <c r="E38" s="479">
        <v>0</v>
      </c>
      <c r="F38" s="479">
        <v>46.6666666666667</v>
      </c>
      <c r="G38" s="479">
        <v>1.4907601352829201</v>
      </c>
      <c r="H38" s="479">
        <v>92.235163104546203</v>
      </c>
      <c r="I38" s="479">
        <v>80.252669890448999</v>
      </c>
      <c r="J38" s="479">
        <v>4.5415319069332503</v>
      </c>
      <c r="K38" s="479">
        <v>16.708135795147999</v>
      </c>
      <c r="L38" s="479">
        <v>29.1586676890234</v>
      </c>
      <c r="M38" s="479">
        <v>67.3198908816901</v>
      </c>
      <c r="N38" s="479">
        <v>17.360421760699001</v>
      </c>
      <c r="O38" s="479">
        <v>31.520751399563501</v>
      </c>
      <c r="P38" s="479">
        <v>27.017729606698801</v>
      </c>
      <c r="Q38" s="480">
        <v>29.269240503131101</v>
      </c>
    </row>
    <row r="39" spans="1:17" s="231" customFormat="1" ht="15.5" x14ac:dyDescent="0.35">
      <c r="A39" s="268">
        <v>35</v>
      </c>
      <c r="B39" s="268" t="s">
        <v>16</v>
      </c>
      <c r="C39" s="479">
        <v>0</v>
      </c>
      <c r="D39" s="479">
        <v>0</v>
      </c>
      <c r="E39" s="479">
        <v>0</v>
      </c>
      <c r="F39" s="479">
        <v>0</v>
      </c>
      <c r="G39" s="479">
        <v>5.2971090929470996</v>
      </c>
      <c r="H39" s="479">
        <v>99.048717933209801</v>
      </c>
      <c r="I39" s="479">
        <v>37.488858252588301</v>
      </c>
      <c r="J39" s="479">
        <v>49.021516441776399</v>
      </c>
      <c r="K39" s="479">
        <v>23.895803042622301</v>
      </c>
      <c r="L39" s="479">
        <v>72.522357884170603</v>
      </c>
      <c r="M39" s="479">
        <v>66.201101891914007</v>
      </c>
      <c r="N39" s="479">
        <v>27.548862040722099</v>
      </c>
      <c r="O39" s="479">
        <v>20.262097896963599</v>
      </c>
      <c r="P39" s="479">
        <v>47.8379282602411</v>
      </c>
      <c r="Q39" s="480">
        <v>34.050013078602298</v>
      </c>
    </row>
    <row r="40" spans="1:17" s="231" customFormat="1" ht="15.5" x14ac:dyDescent="0.35">
      <c r="A40" s="268">
        <v>2</v>
      </c>
      <c r="B40" s="268" t="s">
        <v>17</v>
      </c>
      <c r="C40" s="479">
        <v>0</v>
      </c>
      <c r="D40" s="479">
        <v>0</v>
      </c>
      <c r="E40" s="479">
        <v>0</v>
      </c>
      <c r="F40" s="479">
        <v>25</v>
      </c>
      <c r="G40" s="479">
        <v>8.7133754066022107</v>
      </c>
      <c r="H40" s="479">
        <v>95.705968042277107</v>
      </c>
      <c r="I40" s="479">
        <v>37.952649849866702</v>
      </c>
      <c r="J40" s="479">
        <v>59.062785500361201</v>
      </c>
      <c r="K40" s="479">
        <v>56.091011090830499</v>
      </c>
      <c r="L40" s="479">
        <v>56.840691585944597</v>
      </c>
      <c r="M40" s="479">
        <v>91.473236263527994</v>
      </c>
      <c r="N40" s="479">
        <v>73.601589508378495</v>
      </c>
      <c r="O40" s="479">
        <v>23.910284756963701</v>
      </c>
      <c r="P40" s="479">
        <v>67.413862789808604</v>
      </c>
      <c r="Q40" s="480">
        <v>45.662073773386098</v>
      </c>
    </row>
    <row r="41" spans="1:17" s="231" customFormat="1" ht="15.5" x14ac:dyDescent="0.35">
      <c r="A41" s="268">
        <v>4</v>
      </c>
      <c r="B41" s="268" t="s">
        <v>18</v>
      </c>
      <c r="C41" s="479">
        <v>100</v>
      </c>
      <c r="D41" s="479">
        <v>100</v>
      </c>
      <c r="E41" s="479">
        <v>0</v>
      </c>
      <c r="F41" s="479">
        <v>50</v>
      </c>
      <c r="G41" s="479">
        <v>31.566806335292402</v>
      </c>
      <c r="H41" s="479">
        <v>74.508254183324894</v>
      </c>
      <c r="I41" s="479">
        <v>89.608484638517595</v>
      </c>
      <c r="J41" s="479">
        <v>65.527203998453999</v>
      </c>
      <c r="K41" s="479">
        <v>40.202001365528197</v>
      </c>
      <c r="L41" s="479">
        <v>100</v>
      </c>
      <c r="M41" s="479">
        <v>42.337438775160599</v>
      </c>
      <c r="N41" s="479">
        <v>61.644450769903798</v>
      </c>
      <c r="O41" s="479">
        <v>63.669077879590702</v>
      </c>
      <c r="P41" s="479">
        <v>61.942218981809297</v>
      </c>
      <c r="Q41" s="480">
        <v>62.805648430700003</v>
      </c>
    </row>
    <row r="42" spans="1:17" s="231" customFormat="1" ht="15.5" x14ac:dyDescent="0.35">
      <c r="A42" s="268">
        <v>5</v>
      </c>
      <c r="B42" s="268" t="s">
        <v>19</v>
      </c>
      <c r="C42" s="479">
        <v>100</v>
      </c>
      <c r="D42" s="479">
        <v>100</v>
      </c>
      <c r="E42" s="479">
        <v>0</v>
      </c>
      <c r="F42" s="479">
        <v>48.333333333333499</v>
      </c>
      <c r="G42" s="479">
        <v>13.549891032231001</v>
      </c>
      <c r="H42" s="479">
        <v>50.482832013085897</v>
      </c>
      <c r="I42" s="479">
        <v>6.5762218196583397</v>
      </c>
      <c r="J42" s="479">
        <v>37.056469929095897</v>
      </c>
      <c r="K42" s="479">
        <v>89.549788550722397</v>
      </c>
      <c r="L42" s="479">
        <v>62.200766182729801</v>
      </c>
      <c r="M42" s="479">
        <v>39.064289180629501</v>
      </c>
      <c r="N42" s="479">
        <v>76.147192093253494</v>
      </c>
      <c r="O42" s="479">
        <v>45.563182599758399</v>
      </c>
      <c r="P42" s="479">
        <v>60.803701187286201</v>
      </c>
      <c r="Q42" s="480">
        <v>53.1834418935223</v>
      </c>
    </row>
    <row r="43" spans="1:17" s="231" customFormat="1" ht="15.5" x14ac:dyDescent="0.35">
      <c r="A43" s="268">
        <v>6</v>
      </c>
      <c r="B43" s="268" t="s">
        <v>20</v>
      </c>
      <c r="C43" s="479">
        <v>0</v>
      </c>
      <c r="D43" s="479">
        <v>0</v>
      </c>
      <c r="E43" s="479">
        <v>0</v>
      </c>
      <c r="F43" s="479">
        <v>20</v>
      </c>
      <c r="G43" s="479">
        <v>18.177279393991199</v>
      </c>
      <c r="H43" s="479">
        <v>92.752861713539701</v>
      </c>
      <c r="I43" s="479">
        <v>30.623541157598101</v>
      </c>
      <c r="J43" s="479">
        <v>71.460747433112104</v>
      </c>
      <c r="K43" s="479">
        <v>60.527613644851002</v>
      </c>
      <c r="L43" s="479">
        <v>63.126944849395798</v>
      </c>
      <c r="M43" s="479">
        <v>87.847400973628893</v>
      </c>
      <c r="N43" s="479">
        <v>0</v>
      </c>
      <c r="O43" s="479">
        <v>23.079097466446999</v>
      </c>
      <c r="P43" s="479">
        <v>56.592541380197602</v>
      </c>
      <c r="Q43" s="480">
        <v>39.835819423322299</v>
      </c>
    </row>
    <row r="44" spans="1:17" s="231" customFormat="1" ht="15.5" x14ac:dyDescent="0.35">
      <c r="A44" s="268">
        <v>7</v>
      </c>
      <c r="B44" s="268" t="s">
        <v>21</v>
      </c>
      <c r="C44" s="479">
        <v>100</v>
      </c>
      <c r="D44" s="479">
        <v>0</v>
      </c>
      <c r="E44" s="479">
        <v>100</v>
      </c>
      <c r="F44" s="479">
        <v>28.333333333333499</v>
      </c>
      <c r="G44" s="479">
        <v>29.312333318562601</v>
      </c>
      <c r="H44" s="479">
        <v>81.450316737062906</v>
      </c>
      <c r="I44" s="479">
        <v>51.320157335295399</v>
      </c>
      <c r="J44" s="479">
        <v>32.5005733958265</v>
      </c>
      <c r="K44" s="479">
        <v>100</v>
      </c>
      <c r="L44" s="479">
        <v>64.372255756855097</v>
      </c>
      <c r="M44" s="479">
        <v>84.067988198593895</v>
      </c>
      <c r="N44" s="479">
        <v>3.2963552360322499</v>
      </c>
      <c r="O44" s="479">
        <v>55.773734389179197</v>
      </c>
      <c r="P44" s="479">
        <v>56.8474345174616</v>
      </c>
      <c r="Q44" s="480">
        <v>56.310584453320402</v>
      </c>
    </row>
    <row r="45" spans="1:17" s="231" customFormat="1" ht="15.5" x14ac:dyDescent="0.35">
      <c r="A45" s="268">
        <v>8</v>
      </c>
      <c r="B45" s="268" t="s">
        <v>22</v>
      </c>
      <c r="C45" s="479">
        <v>100</v>
      </c>
      <c r="D45" s="479">
        <v>100</v>
      </c>
      <c r="E45" s="479">
        <v>12.644188110026599</v>
      </c>
      <c r="F45" s="479">
        <v>95</v>
      </c>
      <c r="G45" s="479">
        <v>12.5736857214445</v>
      </c>
      <c r="H45" s="479">
        <v>31.641848763350101</v>
      </c>
      <c r="I45" s="479">
        <v>45.4072245076567</v>
      </c>
      <c r="J45" s="479">
        <v>0</v>
      </c>
      <c r="K45" s="479">
        <v>8.3046425362050709</v>
      </c>
      <c r="L45" s="479">
        <v>74.705927277619907</v>
      </c>
      <c r="M45" s="479">
        <v>90.542794744999696</v>
      </c>
      <c r="N45" s="479">
        <v>29.6106278472088</v>
      </c>
      <c r="O45" s="479">
        <v>56.752421014639701</v>
      </c>
      <c r="P45" s="479">
        <v>40.632798481206699</v>
      </c>
      <c r="Q45" s="480">
        <v>48.6926097479232</v>
      </c>
    </row>
    <row r="46" spans="1:17" s="231" customFormat="1" ht="15.5" x14ac:dyDescent="0.35">
      <c r="A46" s="268">
        <v>9</v>
      </c>
      <c r="B46" s="268" t="s">
        <v>23</v>
      </c>
      <c r="C46" s="479">
        <v>100</v>
      </c>
      <c r="D46" s="479">
        <v>0</v>
      </c>
      <c r="E46" s="479">
        <v>0</v>
      </c>
      <c r="F46" s="479">
        <v>61.6666666666667</v>
      </c>
      <c r="G46" s="479">
        <v>18.3818753297002</v>
      </c>
      <c r="H46" s="479">
        <v>64.664473732785794</v>
      </c>
      <c r="I46" s="479">
        <v>67.446450703524903</v>
      </c>
      <c r="J46" s="479">
        <v>31.078079273633801</v>
      </c>
      <c r="K46" s="479">
        <v>49.725861060930498</v>
      </c>
      <c r="L46" s="479">
        <v>74.689240510541097</v>
      </c>
      <c r="M46" s="479">
        <v>88.247795228032999</v>
      </c>
      <c r="N46" s="479">
        <v>100</v>
      </c>
      <c r="O46" s="479">
        <v>44.594209490382497</v>
      </c>
      <c r="P46" s="479">
        <v>68.7481952146277</v>
      </c>
      <c r="Q46" s="480">
        <v>56.671202352505098</v>
      </c>
    </row>
    <row r="47" spans="1:17" s="231" customFormat="1" ht="15.5" x14ac:dyDescent="0.35">
      <c r="A47" s="268">
        <v>10</v>
      </c>
      <c r="B47" s="268" t="s">
        <v>24</v>
      </c>
      <c r="C47" s="479">
        <v>100</v>
      </c>
      <c r="D47" s="479">
        <v>100</v>
      </c>
      <c r="E47" s="479">
        <v>0</v>
      </c>
      <c r="F47" s="479">
        <v>86.6666666666667</v>
      </c>
      <c r="G47" s="479">
        <v>68.3856898585165</v>
      </c>
      <c r="H47" s="479">
        <v>56.031713217173298</v>
      </c>
      <c r="I47" s="479">
        <v>48.0893539812404</v>
      </c>
      <c r="J47" s="479">
        <v>76.105168088242706</v>
      </c>
      <c r="K47" s="479">
        <v>67.518152972435303</v>
      </c>
      <c r="L47" s="479">
        <v>27.5694970874723</v>
      </c>
      <c r="M47" s="479">
        <v>74.3766947721099</v>
      </c>
      <c r="N47" s="479">
        <v>18.9895894540551</v>
      </c>
      <c r="O47" s="479">
        <v>65.596203389085304</v>
      </c>
      <c r="P47" s="479">
        <v>52.911820474862999</v>
      </c>
      <c r="Q47" s="480">
        <v>59.254011931974198</v>
      </c>
    </row>
    <row r="48" spans="1:17" s="231" customFormat="1" ht="15.5" x14ac:dyDescent="0.35">
      <c r="A48" s="268">
        <v>11</v>
      </c>
      <c r="B48" s="268" t="s">
        <v>25</v>
      </c>
      <c r="C48" s="479">
        <v>100</v>
      </c>
      <c r="D48" s="479">
        <v>100</v>
      </c>
      <c r="E48" s="479">
        <v>0</v>
      </c>
      <c r="F48" s="479">
        <v>100</v>
      </c>
      <c r="G48" s="479">
        <v>8.7179154424797503</v>
      </c>
      <c r="H48" s="479">
        <v>79.253317627162602</v>
      </c>
      <c r="I48" s="479">
        <v>18.768520719226199</v>
      </c>
      <c r="J48" s="479">
        <v>39.0345690324393</v>
      </c>
      <c r="K48" s="479">
        <v>84.926940602890895</v>
      </c>
      <c r="L48" s="479">
        <v>47.741158282208701</v>
      </c>
      <c r="M48" s="479">
        <v>73.000756621480207</v>
      </c>
      <c r="N48" s="479">
        <v>48.590399474123103</v>
      </c>
      <c r="O48" s="479">
        <v>58.105679112695498</v>
      </c>
      <c r="P48" s="479">
        <v>58.658764802628397</v>
      </c>
      <c r="Q48" s="480">
        <v>58.382221957661997</v>
      </c>
    </row>
    <row r="49" spans="1:17" s="231" customFormat="1" ht="15.5" x14ac:dyDescent="0.35">
      <c r="A49" s="268">
        <v>12</v>
      </c>
      <c r="B49" s="268" t="s">
        <v>26</v>
      </c>
      <c r="C49" s="479">
        <v>100</v>
      </c>
      <c r="D49" s="479">
        <v>100</v>
      </c>
      <c r="E49" s="479">
        <v>61.210543442889701</v>
      </c>
      <c r="F49" s="479">
        <v>41.6666666666667</v>
      </c>
      <c r="G49" s="479">
        <v>36.215587043973301</v>
      </c>
      <c r="H49" s="479">
        <v>71.062135930191403</v>
      </c>
      <c r="I49" s="479">
        <v>21.693516852028701</v>
      </c>
      <c r="J49" s="479">
        <v>63.5356382868463</v>
      </c>
      <c r="K49" s="479">
        <v>12.322492810755399</v>
      </c>
      <c r="L49" s="479">
        <v>48.157472487204103</v>
      </c>
      <c r="M49" s="479">
        <v>75.934754076727003</v>
      </c>
      <c r="N49" s="479">
        <v>61.175990925914597</v>
      </c>
      <c r="O49" s="479">
        <v>61.692635705107101</v>
      </c>
      <c r="P49" s="479">
        <v>52.225269717489503</v>
      </c>
      <c r="Q49" s="480">
        <v>56.958952711298302</v>
      </c>
    </row>
    <row r="50" spans="1:17" s="231" customFormat="1" ht="15.5" x14ac:dyDescent="0.35">
      <c r="A50" s="268">
        <v>13</v>
      </c>
      <c r="B50" s="268" t="s">
        <v>27</v>
      </c>
      <c r="C50" s="479">
        <v>100</v>
      </c>
      <c r="D50" s="479">
        <v>100</v>
      </c>
      <c r="E50" s="479">
        <v>0</v>
      </c>
      <c r="F50" s="479">
        <v>36.6666666666667</v>
      </c>
      <c r="G50" s="479">
        <v>5.08560956739072</v>
      </c>
      <c r="H50" s="479">
        <v>85.923829989703606</v>
      </c>
      <c r="I50" s="479">
        <v>33.392600457508401</v>
      </c>
      <c r="J50" s="479">
        <v>42.596322028071903</v>
      </c>
      <c r="K50" s="479">
        <v>65.637576263322103</v>
      </c>
      <c r="L50" s="479">
        <v>43.4811625563744</v>
      </c>
      <c r="M50" s="479">
        <v>0</v>
      </c>
      <c r="N50" s="479">
        <v>84.612795571812299</v>
      </c>
      <c r="O50" s="479">
        <v>51.581243811609902</v>
      </c>
      <c r="P50" s="479">
        <v>47.265571283916103</v>
      </c>
      <c r="Q50" s="480">
        <v>49.423407547762999</v>
      </c>
    </row>
    <row r="51" spans="1:17" s="231" customFormat="1" ht="15.5" x14ac:dyDescent="0.35">
      <c r="A51" s="268">
        <v>14</v>
      </c>
      <c r="B51" s="268" t="s">
        <v>28</v>
      </c>
      <c r="C51" s="479">
        <v>100</v>
      </c>
      <c r="D51" s="479">
        <v>100</v>
      </c>
      <c r="E51" s="479">
        <v>0</v>
      </c>
      <c r="F51" s="479">
        <v>56.6666666666667</v>
      </c>
      <c r="G51" s="479">
        <v>35.763508992054803</v>
      </c>
      <c r="H51" s="479">
        <v>0</v>
      </c>
      <c r="I51" s="479">
        <v>62.665506791354503</v>
      </c>
      <c r="J51" s="479">
        <v>10.7105250931728</v>
      </c>
      <c r="K51" s="479">
        <v>27.149737930566001</v>
      </c>
      <c r="L51" s="479">
        <v>72.964239725968397</v>
      </c>
      <c r="M51" s="479">
        <v>51.1912797303345</v>
      </c>
      <c r="N51" s="479">
        <v>68.617071448859704</v>
      </c>
      <c r="O51" s="479">
        <v>50.727954635725098</v>
      </c>
      <c r="P51" s="479">
        <v>46.126570785780302</v>
      </c>
      <c r="Q51" s="480">
        <v>48.4272627107527</v>
      </c>
    </row>
    <row r="52" spans="1:17" s="231" customFormat="1" ht="15.5" x14ac:dyDescent="0.35">
      <c r="A52" s="268">
        <v>15</v>
      </c>
      <c r="B52" s="268" t="s">
        <v>29</v>
      </c>
      <c r="C52" s="479">
        <v>0</v>
      </c>
      <c r="D52" s="479">
        <v>100</v>
      </c>
      <c r="E52" s="479">
        <v>0</v>
      </c>
      <c r="F52" s="479">
        <v>26.666666666666501</v>
      </c>
      <c r="G52" s="479">
        <v>11.903824841459899</v>
      </c>
      <c r="H52" s="479">
        <v>72.583652499144904</v>
      </c>
      <c r="I52" s="479">
        <v>100</v>
      </c>
      <c r="J52" s="479">
        <v>29.8604170962202</v>
      </c>
      <c r="K52" s="479">
        <v>45.075842197109999</v>
      </c>
      <c r="L52" s="479">
        <v>47.216449208839201</v>
      </c>
      <c r="M52" s="479">
        <v>33.173410333116102</v>
      </c>
      <c r="N52" s="479">
        <v>38.542876268178297</v>
      </c>
      <c r="O52" s="479">
        <v>44.4505920010387</v>
      </c>
      <c r="P52" s="479">
        <v>38.773799020692699</v>
      </c>
      <c r="Q52" s="480">
        <v>41.612195510865703</v>
      </c>
    </row>
    <row r="53" spans="1:17" s="231" customFormat="1" ht="15.5" x14ac:dyDescent="0.35">
      <c r="A53" s="268">
        <v>16</v>
      </c>
      <c r="B53" s="268" t="s">
        <v>30</v>
      </c>
      <c r="C53" s="479">
        <v>100</v>
      </c>
      <c r="D53" s="479">
        <v>100</v>
      </c>
      <c r="E53" s="479">
        <v>72.7040816326531</v>
      </c>
      <c r="F53" s="479">
        <v>3.33333333333348</v>
      </c>
      <c r="G53" s="479">
        <v>2.2360087132622399</v>
      </c>
      <c r="H53" s="479">
        <v>14.914690192629299</v>
      </c>
      <c r="I53" s="479">
        <v>61.732624126983602</v>
      </c>
      <c r="J53" s="479">
        <v>100</v>
      </c>
      <c r="K53" s="479">
        <v>97.066368416654896</v>
      </c>
      <c r="L53" s="479">
        <v>76.571602261566397</v>
      </c>
      <c r="M53" s="479">
        <v>19.521613827751199</v>
      </c>
      <c r="N53" s="479">
        <v>40.665714498780702</v>
      </c>
      <c r="O53" s="479">
        <v>50.7029625712659</v>
      </c>
      <c r="P53" s="479">
        <v>66.765059800950596</v>
      </c>
      <c r="Q53" s="480">
        <v>58.734011186108297</v>
      </c>
    </row>
    <row r="54" spans="1:17" s="231" customFormat="1" ht="15.5" x14ac:dyDescent="0.35">
      <c r="A54" s="268">
        <v>17</v>
      </c>
      <c r="B54" s="268" t="s">
        <v>31</v>
      </c>
      <c r="C54" s="479">
        <v>0</v>
      </c>
      <c r="D54" s="479">
        <v>100</v>
      </c>
      <c r="E54" s="479">
        <v>0</v>
      </c>
      <c r="F54" s="479">
        <v>13.3333333333333</v>
      </c>
      <c r="G54" s="479">
        <v>10.6982158987367</v>
      </c>
      <c r="H54" s="479">
        <v>62.109700446293203</v>
      </c>
      <c r="I54" s="479">
        <v>20.279523228506999</v>
      </c>
      <c r="J54" s="479">
        <v>52.280283085371103</v>
      </c>
      <c r="K54" s="479">
        <v>16.063561528756399</v>
      </c>
      <c r="L54" s="479">
        <v>62.973551629474798</v>
      </c>
      <c r="M54" s="479">
        <v>28.038051495826299</v>
      </c>
      <c r="N54" s="479">
        <v>77.950895635179407</v>
      </c>
      <c r="O54" s="479">
        <v>29.488681843838599</v>
      </c>
      <c r="P54" s="479">
        <v>47.461268674921598</v>
      </c>
      <c r="Q54" s="480">
        <v>38.474975259380102</v>
      </c>
    </row>
    <row r="55" spans="1:17" s="231" customFormat="1" ht="15.5" x14ac:dyDescent="0.35">
      <c r="A55" s="268">
        <v>18</v>
      </c>
      <c r="B55" s="268" t="s">
        <v>32</v>
      </c>
      <c r="C55" s="479">
        <v>100</v>
      </c>
      <c r="D55" s="479">
        <v>100</v>
      </c>
      <c r="E55" s="479">
        <v>0</v>
      </c>
      <c r="F55" s="479">
        <v>100</v>
      </c>
      <c r="G55" s="479">
        <v>100</v>
      </c>
      <c r="H55" s="479">
        <v>86.682458906306806</v>
      </c>
      <c r="I55" s="479">
        <v>61.838157223227398</v>
      </c>
      <c r="J55" s="479">
        <v>5.0131292673184804</v>
      </c>
      <c r="K55" s="479">
        <v>38.739411724160597</v>
      </c>
      <c r="L55" s="479">
        <v>0</v>
      </c>
      <c r="M55" s="479">
        <v>31.1250111685974</v>
      </c>
      <c r="N55" s="479">
        <v>20.4314243881342</v>
      </c>
      <c r="O55" s="479">
        <v>78.360088018504896</v>
      </c>
      <c r="P55" s="479">
        <v>19.0617953096421</v>
      </c>
      <c r="Q55" s="480">
        <v>48.710941664073502</v>
      </c>
    </row>
    <row r="56" spans="1:17" s="231" customFormat="1" ht="15.5" x14ac:dyDescent="0.35">
      <c r="A56" s="268">
        <v>19</v>
      </c>
      <c r="B56" s="268" t="s">
        <v>33</v>
      </c>
      <c r="C56" s="480">
        <v>0</v>
      </c>
      <c r="D56" s="480">
        <v>0</v>
      </c>
      <c r="E56" s="480">
        <v>0</v>
      </c>
      <c r="F56" s="480">
        <v>85</v>
      </c>
      <c r="G56" s="480">
        <v>15.740067359904501</v>
      </c>
      <c r="H56" s="480">
        <v>64.084876592994505</v>
      </c>
      <c r="I56" s="480">
        <v>78.807385137390696</v>
      </c>
      <c r="J56" s="480">
        <v>53.496558158572597</v>
      </c>
      <c r="K56" s="480">
        <v>80.196222666346699</v>
      </c>
      <c r="L56" s="480">
        <v>67.615242810143897</v>
      </c>
      <c r="M56" s="479">
        <v>51.065307920044802</v>
      </c>
      <c r="N56" s="479">
        <v>44.759805979295102</v>
      </c>
      <c r="O56" s="480">
        <v>34.804618441469998</v>
      </c>
      <c r="P56" s="479">
        <v>59.4266275068806</v>
      </c>
      <c r="Q56" s="479">
        <v>47.115622974175302</v>
      </c>
    </row>
    <row r="57" spans="1:17" s="231" customFormat="1" ht="15.5" x14ac:dyDescent="0.35">
      <c r="A57" s="260"/>
      <c r="B57" s="259"/>
      <c r="C57" s="259"/>
      <c r="D57" s="259"/>
      <c r="E57" s="259"/>
      <c r="F57" s="259"/>
      <c r="G57" s="259"/>
      <c r="H57" s="259"/>
      <c r="I57" s="259"/>
      <c r="J57" s="259"/>
      <c r="K57" s="259"/>
      <c r="L57" s="259"/>
      <c r="M57" s="259"/>
      <c r="N57" s="259"/>
      <c r="O57" s="259"/>
      <c r="P57" s="259"/>
    </row>
    <row r="58" spans="1:17" s="231" customFormat="1" ht="15.5" x14ac:dyDescent="0.35">
      <c r="A58" s="233" t="s">
        <v>872</v>
      </c>
      <c r="B58" s="233"/>
      <c r="C58" s="233"/>
      <c r="D58" s="233"/>
      <c r="E58" s="261"/>
      <c r="F58" s="261"/>
      <c r="G58" s="261"/>
      <c r="H58" s="261"/>
      <c r="I58" s="261"/>
      <c r="J58" s="261"/>
      <c r="K58" s="261"/>
      <c r="L58" s="261"/>
      <c r="M58" s="261"/>
      <c r="N58" s="261"/>
      <c r="O58" s="261"/>
      <c r="P58" s="259"/>
    </row>
    <row r="59" spans="1:17" s="424" customFormat="1" ht="43.5" customHeight="1" x14ac:dyDescent="0.35">
      <c r="A59" s="415" t="s">
        <v>3</v>
      </c>
      <c r="B59" s="415" t="s">
        <v>4</v>
      </c>
      <c r="C59" s="415" t="s">
        <v>290</v>
      </c>
      <c r="D59" s="419" t="s">
        <v>291</v>
      </c>
      <c r="E59" s="419" t="s">
        <v>292</v>
      </c>
      <c r="F59" s="419" t="s">
        <v>293</v>
      </c>
      <c r="G59" s="420" t="s">
        <v>294</v>
      </c>
      <c r="H59" s="415" t="s">
        <v>295</v>
      </c>
      <c r="I59" s="415" t="s">
        <v>9</v>
      </c>
      <c r="J59" s="415" t="s">
        <v>296</v>
      </c>
      <c r="K59" s="415" t="s">
        <v>297</v>
      </c>
      <c r="L59" s="421" t="s">
        <v>298</v>
      </c>
      <c r="M59" s="415" t="s">
        <v>804</v>
      </c>
      <c r="N59" s="419" t="s">
        <v>852</v>
      </c>
      <c r="O59" s="419" t="s">
        <v>853</v>
      </c>
    </row>
    <row r="60" spans="1:17" s="231" customFormat="1" ht="15.5" x14ac:dyDescent="0.35">
      <c r="A60" s="411">
        <v>31</v>
      </c>
      <c r="B60" s="263" t="s">
        <v>12</v>
      </c>
      <c r="C60" s="264">
        <f>'SOTE lasken. rahoitus yo-lisä'!C48</f>
        <v>342927217.28035802</v>
      </c>
      <c r="D60" s="264">
        <f>'SOTE lasken. rahoitus yo-lisä'!D48</f>
        <v>1092631833.6672394</v>
      </c>
      <c r="E60" s="264">
        <f>'SOTE lasken. rahoitus yo-lisä'!E48</f>
        <v>306049551.47189575</v>
      </c>
      <c r="F60" s="264">
        <f>'SOTE lasken. rahoitus yo-lisä'!F48</f>
        <v>361045952.70987982</v>
      </c>
      <c r="G60" s="264">
        <f>'SOTE lasken. rahoitus yo-lisä'!G48</f>
        <v>108729715.49382421</v>
      </c>
      <c r="H60" s="264">
        <f>'SOTE lasken. rahoitus yo-lisä'!H48</f>
        <v>15603171.925936487</v>
      </c>
      <c r="I60" s="264">
        <f>'SOTE lasken. rahoitus yo-lisä'!I48</f>
        <v>227508.54714700268</v>
      </c>
      <c r="J60" s="264">
        <f>'SOTE lasken. rahoitus yo-lisä'!J48</f>
        <v>0</v>
      </c>
      <c r="K60" s="382">
        <f>'SOTE lasken. rahoitus yo-lisä'!$K$17*'Arvio hyten vaikutuksesta'!G9*'Arvio hyten vaikutuksesta'!C9</f>
        <v>23295554.464535646</v>
      </c>
      <c r="L60" s="264">
        <f>'SOTE lasken. rahoitus yo-lisä'!L48</f>
        <v>0</v>
      </c>
      <c r="M60" s="375">
        <f>'SOTE lasken. rahoitus yo-lisä'!M48</f>
        <v>23331501.587741278</v>
      </c>
      <c r="N60" s="376">
        <f>SUM(C60:M60)</f>
        <v>2273842007.1485577</v>
      </c>
      <c r="O60" s="319">
        <f>'SOTE laskennallinen rahoitus'!C46+'SOTE laskennallinen rahoitus'!D46+'SOTE laskennallinen rahoitus'!E46+'SOTE laskennallinen rahoitus'!F46+'SOTE laskennallinen rahoitus'!G46+'SOTE laskennallinen rahoitus'!H46+'SOTE laskennallinen rahoitus'!I46+'SOTE laskennallinen rahoitus'!J46+'SOTE laskennallinen rahoitus'!L46+'SOTE laskennallinen rahoitus'!$K$16*'Arvio hyten vaikutuksesta'!C9*'Arvio hyten vaikutuksesta'!G9</f>
        <v>2250510505.5372491</v>
      </c>
      <c r="P60" s="259"/>
    </row>
    <row r="61" spans="1:17" s="231" customFormat="1" ht="15.5" x14ac:dyDescent="0.35">
      <c r="A61" s="412">
        <v>32</v>
      </c>
      <c r="B61" s="266" t="s">
        <v>13</v>
      </c>
      <c r="C61" s="377">
        <f>'SOTE lasken. rahoitus yo-lisä'!C49</f>
        <v>143209646.65381524</v>
      </c>
      <c r="D61" s="377">
        <f>'SOTE lasken. rahoitus yo-lisä'!D49</f>
        <v>450361315.90046281</v>
      </c>
      <c r="E61" s="377">
        <f>'SOTE lasken. rahoitus yo-lisä'!E49</f>
        <v>96137773.367640004</v>
      </c>
      <c r="F61" s="377">
        <f>'SOTE lasken. rahoitus yo-lisä'!F49</f>
        <v>153571838.96949399</v>
      </c>
      <c r="G61" s="377">
        <f>'SOTE lasken. rahoitus yo-lisä'!G49</f>
        <v>55538200.000442587</v>
      </c>
      <c r="H61" s="377">
        <f>'SOTE lasken. rahoitus yo-lisä'!H49</f>
        <v>2561188.88363647</v>
      </c>
      <c r="I61" s="377">
        <f>'SOTE lasken. rahoitus yo-lisä'!I49</f>
        <v>285593.35098485101</v>
      </c>
      <c r="J61" s="377">
        <f>'SOTE lasken. rahoitus yo-lisä'!J49</f>
        <v>0</v>
      </c>
      <c r="K61" s="382">
        <f>'SOTE lasken. rahoitus yo-lisä'!$K$17*'Arvio hyten vaikutuksesta'!G10*'Arvio hyten vaikutuksesta'!C10</f>
        <v>7889197.7441836037</v>
      </c>
      <c r="L61" s="377">
        <f>'SOTE lasken. rahoitus yo-lisä'!L49</f>
        <v>0</v>
      </c>
      <c r="M61" s="378">
        <f>'SOTE lasken. rahoitus yo-lisä'!M49</f>
        <v>9743455.5494955108</v>
      </c>
      <c r="N61" s="379">
        <f t="shared" ref="N61:N82" si="4">SUM(C61:M61)</f>
        <v>919298210.42015505</v>
      </c>
      <c r="O61" s="319">
        <f>'SOTE laskennallinen rahoitus'!C47+'SOTE laskennallinen rahoitus'!D47+'SOTE laskennallinen rahoitus'!E47+'SOTE laskennallinen rahoitus'!F47+'SOTE laskennallinen rahoitus'!G47+'SOTE laskennallinen rahoitus'!H47+'SOTE laskennallinen rahoitus'!I47+'SOTE laskennallinen rahoitus'!J47+'SOTE laskennallinen rahoitus'!L47+'SOTE laskennallinen rahoitus'!$K$16*'Arvio hyten vaikutuksesta'!C10*'Arvio hyten vaikutuksesta'!G10</f>
        <v>909554754.86113477</v>
      </c>
      <c r="P61" s="259"/>
    </row>
    <row r="62" spans="1:17" s="231" customFormat="1" ht="15.5" x14ac:dyDescent="0.35">
      <c r="A62" s="413">
        <v>33</v>
      </c>
      <c r="B62" s="266" t="s">
        <v>14</v>
      </c>
      <c r="C62" s="377">
        <f>'SOTE lasken. rahoitus yo-lisä'!C50</f>
        <v>247354239.14889222</v>
      </c>
      <c r="D62" s="377">
        <f>'SOTE lasken. rahoitus yo-lisä'!D50</f>
        <v>751902378.42587805</v>
      </c>
      <c r="E62" s="377">
        <f>'SOTE lasken. rahoitus yo-lisä'!E50</f>
        <v>181581080.66419944</v>
      </c>
      <c r="F62" s="377">
        <f>'SOTE lasken. rahoitus yo-lisä'!F50</f>
        <v>241663600.39212847</v>
      </c>
      <c r="G62" s="377">
        <f>'SOTE lasken. rahoitus yo-lisä'!G50</f>
        <v>66861599.627813041</v>
      </c>
      <c r="H62" s="377">
        <f>'SOTE lasken. rahoitus yo-lisä'!H50</f>
        <v>24355280.333867773</v>
      </c>
      <c r="I62" s="377">
        <f>'SOTE lasken. rahoitus yo-lisä'!I50</f>
        <v>4506917.8830176638</v>
      </c>
      <c r="J62" s="377">
        <f>'SOTE lasken. rahoitus yo-lisä'!J50</f>
        <v>0</v>
      </c>
      <c r="K62" s="382">
        <f>'SOTE lasken. rahoitus yo-lisä'!$K$17*'Arvio hyten vaikutuksesta'!G11*'Arvio hyten vaikutuksesta'!C11</f>
        <v>14815253.532134328</v>
      </c>
      <c r="L62" s="377">
        <f>'SOTE lasken. rahoitus yo-lisä'!L50</f>
        <v>0</v>
      </c>
      <c r="M62" s="378">
        <f>'SOTE lasken. rahoitus yo-lisä'!M50</f>
        <v>16829069.063709661</v>
      </c>
      <c r="N62" s="379">
        <f t="shared" si="4"/>
        <v>1549869419.0716407</v>
      </c>
      <c r="O62" s="319">
        <f>'SOTE laskennallinen rahoitus'!C48+'SOTE laskennallinen rahoitus'!D48+'SOTE laskennallinen rahoitus'!E48+'SOTE laskennallinen rahoitus'!F48+'SOTE laskennallinen rahoitus'!G48+'SOTE laskennallinen rahoitus'!H48+'SOTE laskennallinen rahoitus'!I48+'SOTE laskennallinen rahoitus'!J48+'SOTE laskennallinen rahoitus'!L48+'SOTE laskennallinen rahoitus'!$K$16*'Arvio hyten vaikutuksesta'!C11*'Arvio hyten vaikutuksesta'!G11</f>
        <v>1533040349.9918771</v>
      </c>
      <c r="P62" s="259"/>
    </row>
    <row r="63" spans="1:17" s="231" customFormat="1" ht="15.5" x14ac:dyDescent="0.35">
      <c r="A63" s="412">
        <v>34</v>
      </c>
      <c r="B63" s="266" t="s">
        <v>15</v>
      </c>
      <c r="C63" s="377">
        <f>'SOTE lasken. rahoitus yo-lisä'!C51</f>
        <v>51290828.117067978</v>
      </c>
      <c r="D63" s="377">
        <f>'SOTE lasken. rahoitus yo-lisä'!D51</f>
        <v>177534563.68225729</v>
      </c>
      <c r="E63" s="377">
        <f>'SOTE lasken. rahoitus yo-lisä'!E51</f>
        <v>55646166.203446396</v>
      </c>
      <c r="F63" s="377">
        <f>'SOTE lasken. rahoitus yo-lisä'!F51</f>
        <v>56951474.473062135</v>
      </c>
      <c r="G63" s="377">
        <f>'SOTE lasken. rahoitus yo-lisä'!G51</f>
        <v>5991111.4217586704</v>
      </c>
      <c r="H63" s="377">
        <f>'SOTE lasken. rahoitus yo-lisä'!H51</f>
        <v>11924620.346836533</v>
      </c>
      <c r="I63" s="377">
        <f>'SOTE lasken. rahoitus yo-lisä'!I51</f>
        <v>2868578.1820054967</v>
      </c>
      <c r="J63" s="377">
        <f>'SOTE lasken. rahoitus yo-lisä'!J51</f>
        <v>0</v>
      </c>
      <c r="K63" s="382">
        <f>'SOTE lasken. rahoitus yo-lisä'!$K$17*'Arvio hyten vaikutuksesta'!G12*'Arvio hyten vaikutuksesta'!C12</f>
        <v>2474420.2692909068</v>
      </c>
      <c r="L63" s="377">
        <f>'SOTE lasken. rahoitus yo-lisä'!L51</f>
        <v>0</v>
      </c>
      <c r="M63" s="378">
        <f>'SOTE lasken. rahoitus yo-lisä'!M51</f>
        <v>3489638.5511202756</v>
      </c>
      <c r="N63" s="379">
        <f t="shared" si="4"/>
        <v>368171401.24684572</v>
      </c>
      <c r="O63" s="319">
        <f>'SOTE laskennallinen rahoitus'!C49+'SOTE laskennallinen rahoitus'!D49+'SOTE laskennallinen rahoitus'!E49+'SOTE laskennallinen rahoitus'!F49+'SOTE laskennallinen rahoitus'!G49+'SOTE laskennallinen rahoitus'!H49+'SOTE laskennallinen rahoitus'!I49+'SOTE laskennallinen rahoitus'!J49+'SOTE laskennallinen rahoitus'!L49+'SOTE laskennallinen rahoitus'!$K$16*'Arvio hyten vaikutuksesta'!C12*'Arvio hyten vaikutuksesta'!G12</f>
        <v>364681762.69190651</v>
      </c>
      <c r="P63" s="259"/>
    </row>
    <row r="64" spans="1:17" s="231" customFormat="1" ht="15.5" x14ac:dyDescent="0.35">
      <c r="A64" s="412">
        <v>35</v>
      </c>
      <c r="B64" s="266" t="s">
        <v>16</v>
      </c>
      <c r="C64" s="377">
        <f>'SOTE lasken. rahoitus yo-lisä'!C52</f>
        <v>104054804.57360677</v>
      </c>
      <c r="D64" s="377">
        <f>'SOTE lasken. rahoitus yo-lisä'!D52</f>
        <v>342462901.46279508</v>
      </c>
      <c r="E64" s="377">
        <f>'SOTE lasken. rahoitus yo-lisä'!E52</f>
        <v>91359085.764500111</v>
      </c>
      <c r="F64" s="377">
        <f>'SOTE lasken. rahoitus yo-lisä'!F52</f>
        <v>115034005.61763518</v>
      </c>
      <c r="G64" s="377">
        <f>'SOTE lasken. rahoitus yo-lisä'!G52</f>
        <v>11841899.469685452</v>
      </c>
      <c r="H64" s="377">
        <f>'SOTE lasken. rahoitus yo-lisä'!H52</f>
        <v>0</v>
      </c>
      <c r="I64" s="377">
        <f>'SOTE lasken. rahoitus yo-lisä'!I52</f>
        <v>1771963.415342848</v>
      </c>
      <c r="J64" s="377">
        <f>'SOTE lasken. rahoitus yo-lisä'!J52</f>
        <v>0</v>
      </c>
      <c r="K64" s="382">
        <f>'SOTE lasken. rahoitus yo-lisä'!$K$17*'Arvio hyten vaikutuksesta'!G13*'Arvio hyten vaikutuksesta'!C13</f>
        <v>5839850.3913372792</v>
      </c>
      <c r="L64" s="377">
        <f>'SOTE lasken. rahoitus yo-lisä'!L52</f>
        <v>0</v>
      </c>
      <c r="M64" s="378">
        <f>'SOTE lasken. rahoitus yo-lisä'!M52</f>
        <v>7079504.6755837379</v>
      </c>
      <c r="N64" s="379">
        <f t="shared" si="4"/>
        <v>679444015.37048638</v>
      </c>
      <c r="O64" s="319">
        <f>'SOTE laskennallinen rahoitus'!C50+'SOTE laskennallinen rahoitus'!D50+'SOTE laskennallinen rahoitus'!E50+'SOTE laskennallinen rahoitus'!F50+'SOTE laskennallinen rahoitus'!G50+'SOTE laskennallinen rahoitus'!H50+'SOTE laskennallinen rahoitus'!I50+'SOTE laskennallinen rahoitus'!J50+'SOTE laskennallinen rahoitus'!L50+'SOTE laskennallinen rahoitus'!$K$16*'Arvio hyten vaikutuksesta'!C13*'Arvio hyten vaikutuksesta'!G13</f>
        <v>672364510.6878618</v>
      </c>
      <c r="P64" s="259"/>
    </row>
    <row r="65" spans="1:16" s="231" customFormat="1" ht="15.5" x14ac:dyDescent="0.35">
      <c r="A65" s="413">
        <v>2</v>
      </c>
      <c r="B65" s="266" t="s">
        <v>17</v>
      </c>
      <c r="C65" s="377">
        <f>'SOTE lasken. rahoitus yo-lisä'!C53</f>
        <v>251303341.62518451</v>
      </c>
      <c r="D65" s="377">
        <f>'SOTE lasken. rahoitus yo-lisä'!D53</f>
        <v>909768257.13081121</v>
      </c>
      <c r="E65" s="377">
        <f>'SOTE lasken. rahoitus yo-lisä'!E53</f>
        <v>323749478.5663898</v>
      </c>
      <c r="F65" s="377">
        <f>'SOTE lasken. rahoitus yo-lisä'!F53</f>
        <v>329175702.60660797</v>
      </c>
      <c r="G65" s="377">
        <f>'SOTE lasken. rahoitus yo-lisä'!G53</f>
        <v>37676328.273245804</v>
      </c>
      <c r="H65" s="377">
        <f>'SOTE lasken. rahoitus yo-lisä'!H53</f>
        <v>11612166.340810271</v>
      </c>
      <c r="I65" s="377">
        <f>'SOTE lasken. rahoitus yo-lisä'!I53</f>
        <v>11323999.320466466</v>
      </c>
      <c r="J65" s="377">
        <f>'SOTE lasken. rahoitus yo-lisä'!J53</f>
        <v>15623204.957760569</v>
      </c>
      <c r="K65" s="382">
        <f>'SOTE lasken. rahoitus yo-lisä'!$K$17*'Arvio hyten vaikutuksesta'!G14*'Arvio hyten vaikutuksesta'!C14</f>
        <v>18913686.891100165</v>
      </c>
      <c r="L65" s="377">
        <f>'SOTE lasken. rahoitus yo-lisä'!L53</f>
        <v>0</v>
      </c>
      <c r="M65" s="378">
        <f>'SOTE lasken. rahoitus yo-lisä'!M53</f>
        <v>17097751.413936879</v>
      </c>
      <c r="N65" s="379">
        <f t="shared" si="4"/>
        <v>1926243917.1263137</v>
      </c>
      <c r="O65" s="319">
        <f>'SOTE laskennallinen rahoitus'!C51+'SOTE laskennallinen rahoitus'!D51+'SOTE laskennallinen rahoitus'!E51+'SOTE laskennallinen rahoitus'!F51+'SOTE laskennallinen rahoitus'!G51+'SOTE laskennallinen rahoitus'!H51+'SOTE laskennallinen rahoitus'!I51+'SOTE laskennallinen rahoitus'!J51+'SOTE laskennallinen rahoitus'!L51+'SOTE laskennallinen rahoitus'!$K$16*'Arvio hyten vaikutuksesta'!C14*'Arvio hyten vaikutuksesta'!G14</f>
        <v>1909146165.6923842</v>
      </c>
      <c r="P65" s="259"/>
    </row>
    <row r="66" spans="1:16" s="231" customFormat="1" ht="15.5" x14ac:dyDescent="0.35">
      <c r="A66" s="413">
        <v>4</v>
      </c>
      <c r="B66" s="266" t="s">
        <v>18</v>
      </c>
      <c r="C66" s="377">
        <f>'SOTE lasken. rahoitus yo-lisä'!C54</f>
        <v>112452063.32226999</v>
      </c>
      <c r="D66" s="377">
        <f>'SOTE lasken. rahoitus yo-lisä'!D54</f>
        <v>422313254.01103842</v>
      </c>
      <c r="E66" s="377">
        <f>'SOTE lasken. rahoitus yo-lisä'!E54</f>
        <v>157389006.79954425</v>
      </c>
      <c r="F66" s="377">
        <f>'SOTE lasken. rahoitus yo-lisä'!F54</f>
        <v>161465114.7215105</v>
      </c>
      <c r="G66" s="377">
        <f>'SOTE lasken. rahoitus yo-lisä'!G54</f>
        <v>8502004.132239921</v>
      </c>
      <c r="H66" s="377">
        <f>'SOTE lasken. rahoitus yo-lisä'!H54</f>
        <v>0</v>
      </c>
      <c r="I66" s="377">
        <f>'SOTE lasken. rahoitus yo-lisä'!I54</f>
        <v>8303589.5208983552</v>
      </c>
      <c r="J66" s="377">
        <f>'SOTE lasken. rahoitus yo-lisä'!J54</f>
        <v>0</v>
      </c>
      <c r="K66" s="382">
        <f>'SOTE lasken. rahoitus yo-lisä'!$K$17*'Arvio hyten vaikutuksesta'!G15*'Arvio hyten vaikutuksesta'!C15</f>
        <v>11640950.233199824</v>
      </c>
      <c r="L66" s="377">
        <f>'SOTE lasken. rahoitus yo-lisä'!L54</f>
        <v>0</v>
      </c>
      <c r="M66" s="378">
        <f>'SOTE lasken. rahoitus yo-lisä'!M54</f>
        <v>0</v>
      </c>
      <c r="N66" s="379">
        <f t="shared" si="4"/>
        <v>882065982.74070132</v>
      </c>
      <c r="O66" s="319">
        <f>'SOTE laskennallinen rahoitus'!C52+'SOTE laskennallinen rahoitus'!D52+'SOTE laskennallinen rahoitus'!E52+'SOTE laskennallinen rahoitus'!F52+'SOTE laskennallinen rahoitus'!G52+'SOTE laskennallinen rahoitus'!H52+'SOTE laskennallinen rahoitus'!I52+'SOTE laskennallinen rahoitus'!J52+'SOTE laskennallinen rahoitus'!L52+'SOTE laskennallinen rahoitus'!$K$16*'Arvio hyten vaikutuksesta'!C15*'Arvio hyten vaikutuksesta'!G15</f>
        <v>882065982.73146427</v>
      </c>
      <c r="P66" s="259"/>
    </row>
    <row r="67" spans="1:16" s="231" customFormat="1" ht="15.5" x14ac:dyDescent="0.35">
      <c r="A67" s="413">
        <v>5</v>
      </c>
      <c r="B67" s="266" t="s">
        <v>19</v>
      </c>
      <c r="C67" s="377">
        <f>'SOTE lasken. rahoitus yo-lisä'!C55</f>
        <v>89045083.026900738</v>
      </c>
      <c r="D67" s="377">
        <f>'SOTE lasken. rahoitus yo-lisä'!D55</f>
        <v>333964309.14679217</v>
      </c>
      <c r="E67" s="377">
        <f>'SOTE lasken. rahoitus yo-lisä'!E55</f>
        <v>117907118.53664398</v>
      </c>
      <c r="F67" s="377">
        <f>'SOTE lasken. rahoitus yo-lisä'!F55</f>
        <v>117663034.22741443</v>
      </c>
      <c r="G67" s="377">
        <f>'SOTE lasken. rahoitus yo-lisä'!G55</f>
        <v>7512774.1067867447</v>
      </c>
      <c r="H67" s="377">
        <f>'SOTE lasken. rahoitus yo-lisä'!H55</f>
        <v>0</v>
      </c>
      <c r="I67" s="377">
        <f>'SOTE lasken. rahoitus yo-lisä'!I55</f>
        <v>5519861.2296389872</v>
      </c>
      <c r="J67" s="377">
        <f>'SOTE lasken. rahoitus yo-lisä'!J55</f>
        <v>0</v>
      </c>
      <c r="K67" s="382">
        <f>'SOTE lasken. rahoitus yo-lisä'!$K$17*'Arvio hyten vaikutuksesta'!G16*'Arvio hyten vaikutuksesta'!C16</f>
        <v>7805642.9881149288</v>
      </c>
      <c r="L67" s="377">
        <f>'SOTE lasken. rahoitus yo-lisä'!L55</f>
        <v>0</v>
      </c>
      <c r="M67" s="378">
        <f>'SOTE lasken. rahoitus yo-lisä'!M55</f>
        <v>0</v>
      </c>
      <c r="N67" s="379">
        <f t="shared" si="4"/>
        <v>679417823.26229191</v>
      </c>
      <c r="O67" s="319">
        <f>'SOTE laskennallinen rahoitus'!C53+'SOTE laskennallinen rahoitus'!D53+'SOTE laskennallinen rahoitus'!E53+'SOTE laskennallinen rahoitus'!F53+'SOTE laskennallinen rahoitus'!G53+'SOTE laskennallinen rahoitus'!H53+'SOTE laskennallinen rahoitus'!I53+'SOTE laskennallinen rahoitus'!J53+'SOTE laskennallinen rahoitus'!L53+'SOTE laskennallinen rahoitus'!$K$16*'Arvio hyten vaikutuksesta'!C16*'Arvio hyten vaikutuksesta'!G16</f>
        <v>679417823.25517714</v>
      </c>
      <c r="P67" s="259"/>
    </row>
    <row r="68" spans="1:16" s="231" customFormat="1" ht="15.5" x14ac:dyDescent="0.35">
      <c r="A68" s="413">
        <v>6</v>
      </c>
      <c r="B68" s="266" t="s">
        <v>20</v>
      </c>
      <c r="C68" s="377">
        <f>'SOTE lasken. rahoitus yo-lisä'!C56</f>
        <v>272940664.6311115</v>
      </c>
      <c r="D68" s="377">
        <f>'SOTE lasken. rahoitus yo-lisä'!D56</f>
        <v>978034094.93631554</v>
      </c>
      <c r="E68" s="377">
        <f>'SOTE lasken. rahoitus yo-lisä'!E56</f>
        <v>327961719.86509097</v>
      </c>
      <c r="F68" s="377">
        <f>'SOTE lasken. rahoitus yo-lisä'!F56</f>
        <v>335599604.70693952</v>
      </c>
      <c r="G68" s="377">
        <f>'SOTE lasken. rahoitus yo-lisä'!G56</f>
        <v>26791812.38956232</v>
      </c>
      <c r="H68" s="377">
        <f>'SOTE lasken. rahoitus yo-lisä'!H56</f>
        <v>0</v>
      </c>
      <c r="I68" s="377">
        <f>'SOTE lasken. rahoitus yo-lisä'!I56</f>
        <v>14065960.911250949</v>
      </c>
      <c r="J68" s="377">
        <f>'SOTE lasken. rahoitus yo-lisä'!J56</f>
        <v>0</v>
      </c>
      <c r="K68" s="382">
        <f>'SOTE lasken. rahoitus yo-lisä'!$K$17*'Arvio hyten vaikutuksesta'!G17*'Arvio hyten vaikutuksesta'!C17</f>
        <v>17921085.015311234</v>
      </c>
      <c r="L68" s="377">
        <f>'SOTE lasken. rahoitus yo-lisä'!L56</f>
        <v>0</v>
      </c>
      <c r="M68" s="378">
        <f>'SOTE lasken. rahoitus yo-lisä'!M56</f>
        <v>18569874.974355634</v>
      </c>
      <c r="N68" s="379">
        <f t="shared" si="4"/>
        <v>1991884817.4299378</v>
      </c>
      <c r="O68" s="319">
        <f>'SOTE laskennallinen rahoitus'!C54+'SOTE laskennallinen rahoitus'!D54+'SOTE laskennallinen rahoitus'!E54+'SOTE laskennallinen rahoitus'!F54+'SOTE laskennallinen rahoitus'!G54+'SOTE laskennallinen rahoitus'!H54+'SOTE laskennallinen rahoitus'!I54+'SOTE laskennallinen rahoitus'!J54+'SOTE laskennallinen rahoitus'!L54+'SOTE laskennallinen rahoitus'!$K$16*'Arvio hyten vaikutuksesta'!C17*'Arvio hyten vaikutuksesta'!G17</f>
        <v>1973314942.4349177</v>
      </c>
      <c r="P68" s="259"/>
    </row>
    <row r="69" spans="1:16" s="231" customFormat="1" ht="15.5" x14ac:dyDescent="0.35">
      <c r="A69" s="413">
        <v>7</v>
      </c>
      <c r="B69" s="266" t="s">
        <v>21</v>
      </c>
      <c r="C69" s="377">
        <f>'SOTE lasken. rahoitus yo-lisä'!C57</f>
        <v>107417153.42354709</v>
      </c>
      <c r="D69" s="377">
        <f>'SOTE lasken. rahoitus yo-lisä'!D57</f>
        <v>416563454.63021868</v>
      </c>
      <c r="E69" s="377">
        <f>'SOTE lasken. rahoitus yo-lisä'!E57</f>
        <v>149371265.79736599</v>
      </c>
      <c r="F69" s="377">
        <f>'SOTE lasken. rahoitus yo-lisä'!F57</f>
        <v>148505952.2650007</v>
      </c>
      <c r="G69" s="377">
        <f>'SOTE lasken. rahoitus yo-lisä'!G57</f>
        <v>11454766.190106694</v>
      </c>
      <c r="H69" s="377">
        <f>'SOTE lasken. rahoitus yo-lisä'!H57</f>
        <v>0</v>
      </c>
      <c r="I69" s="377">
        <f>'SOTE lasken. rahoitus yo-lisä'!I57</f>
        <v>6066172.6445693783</v>
      </c>
      <c r="J69" s="377">
        <f>'SOTE lasken. rahoitus yo-lisä'!J57</f>
        <v>0</v>
      </c>
      <c r="K69" s="382">
        <f>'SOTE lasken. rahoitus yo-lisä'!$K$17*'Arvio hyten vaikutuksesta'!G18*'Arvio hyten vaikutuksesta'!C18</f>
        <v>9969789.1723390482</v>
      </c>
      <c r="L69" s="377">
        <f>'SOTE lasken. rahoitus yo-lisä'!L57</f>
        <v>0</v>
      </c>
      <c r="M69" s="378">
        <f>'SOTE lasken. rahoitus yo-lisä'!M57</f>
        <v>0</v>
      </c>
      <c r="N69" s="379">
        <f t="shared" si="4"/>
        <v>849348554.12314773</v>
      </c>
      <c r="O69" s="319">
        <f>'SOTE laskennallinen rahoitus'!C55+'SOTE laskennallinen rahoitus'!D55+'SOTE laskennallinen rahoitus'!E55+'SOTE laskennallinen rahoitus'!F55+'SOTE laskennallinen rahoitus'!G55+'SOTE laskennallinen rahoitus'!H55+'SOTE laskennallinen rahoitus'!I55+'SOTE laskennallinen rahoitus'!J55+'SOTE laskennallinen rahoitus'!L55+'SOTE laskennallinen rahoitus'!$K$16*'Arvio hyten vaikutuksesta'!C18*'Arvio hyten vaikutuksesta'!G18</f>
        <v>849348554.11425328</v>
      </c>
      <c r="P69" s="259"/>
    </row>
    <row r="70" spans="1:16" s="231" customFormat="1" ht="15.5" x14ac:dyDescent="0.35">
      <c r="A70" s="413">
        <v>8</v>
      </c>
      <c r="B70" s="266" t="s">
        <v>22</v>
      </c>
      <c r="C70" s="377">
        <f>'SOTE lasken. rahoitus yo-lisä'!C58</f>
        <v>84991575.990759373</v>
      </c>
      <c r="D70" s="377">
        <f>'SOTE lasken. rahoitus yo-lisä'!D58</f>
        <v>336627528.90326309</v>
      </c>
      <c r="E70" s="377">
        <f>'SOTE lasken. rahoitus yo-lisä'!E58</f>
        <v>141219205.53530502</v>
      </c>
      <c r="F70" s="377">
        <f>'SOTE lasken. rahoitus yo-lisä'!F58</f>
        <v>126180028.63271543</v>
      </c>
      <c r="G70" s="377">
        <f>'SOTE lasken. rahoitus yo-lisä'!G58</f>
        <v>10106268.519594569</v>
      </c>
      <c r="H70" s="377">
        <f>'SOTE lasken. rahoitus yo-lisä'!H58</f>
        <v>525143.48567185702</v>
      </c>
      <c r="I70" s="377">
        <f>'SOTE lasken. rahoitus yo-lisä'!I58</f>
        <v>4839734.9970203815</v>
      </c>
      <c r="J70" s="377">
        <f>'SOTE lasken. rahoitus yo-lisä'!J58</f>
        <v>0</v>
      </c>
      <c r="K70" s="382">
        <f>'SOTE lasken. rahoitus yo-lisä'!$K$17*'Arvio hyten vaikutuksesta'!G19*'Arvio hyten vaikutuksesta'!C19</f>
        <v>6821207.0848198263</v>
      </c>
      <c r="L70" s="377">
        <f>'SOTE lasken. rahoitus yo-lisä'!L58</f>
        <v>0</v>
      </c>
      <c r="M70" s="378">
        <f>'SOTE lasken. rahoitus yo-lisä'!M58</f>
        <v>0</v>
      </c>
      <c r="N70" s="379">
        <f t="shared" si="4"/>
        <v>711310693.14914954</v>
      </c>
      <c r="O70" s="319">
        <f>'SOTE laskennallinen rahoitus'!C56+'SOTE laskennallinen rahoitus'!D56+'SOTE laskennallinen rahoitus'!E56+'SOTE laskennallinen rahoitus'!F56+'SOTE laskennallinen rahoitus'!G56+'SOTE laskennallinen rahoitus'!H56+'SOTE laskennallinen rahoitus'!I56+'SOTE laskennallinen rahoitus'!J56+'SOTE laskennallinen rahoitus'!L56+'SOTE laskennallinen rahoitus'!$K$16*'Arvio hyten vaikutuksesta'!C19*'Arvio hyten vaikutuksesta'!G19</f>
        <v>711310693.14170086</v>
      </c>
      <c r="P70" s="259"/>
    </row>
    <row r="71" spans="1:16" s="231" customFormat="1" ht="15.5" x14ac:dyDescent="0.35">
      <c r="A71" s="413">
        <v>9</v>
      </c>
      <c r="B71" s="266" t="s">
        <v>23</v>
      </c>
      <c r="C71" s="377">
        <f>'SOTE lasken. rahoitus yo-lisä'!C59</f>
        <v>66255655.703038909</v>
      </c>
      <c r="D71" s="377">
        <f>'SOTE lasken. rahoitus yo-lisä'!D59</f>
        <v>244099137.40628785</v>
      </c>
      <c r="E71" s="377">
        <f>'SOTE lasken. rahoitus yo-lisä'!E59</f>
        <v>95995007.870357826</v>
      </c>
      <c r="F71" s="377">
        <f>'SOTE lasken. rahoitus yo-lisä'!F59</f>
        <v>86603549.05860585</v>
      </c>
      <c r="G71" s="377">
        <f>'SOTE lasken. rahoitus yo-lisä'!G59</f>
        <v>8232304.5981374951</v>
      </c>
      <c r="H71" s="377">
        <f>'SOTE lasken. rahoitus yo-lisä'!H59</f>
        <v>0</v>
      </c>
      <c r="I71" s="377">
        <f>'SOTE lasken. rahoitus yo-lisä'!I59</f>
        <v>5654928.8360043885</v>
      </c>
      <c r="J71" s="377">
        <f>'SOTE lasken. rahoitus yo-lisä'!J59</f>
        <v>0</v>
      </c>
      <c r="K71" s="382">
        <f>'SOTE lasken. rahoitus yo-lisä'!$K$17*'Arvio hyten vaikutuksesta'!G20*'Arvio hyten vaikutuksesta'!C20</f>
        <v>6188817.6051812544</v>
      </c>
      <c r="L71" s="377">
        <f>'SOTE lasken. rahoitus yo-lisä'!L59</f>
        <v>0</v>
      </c>
      <c r="M71" s="378">
        <f>'SOTE lasken. rahoitus yo-lisä'!M59</f>
        <v>0</v>
      </c>
      <c r="N71" s="379">
        <f t="shared" si="4"/>
        <v>513029401.07761359</v>
      </c>
      <c r="O71" s="319">
        <f>'SOTE laskennallinen rahoitus'!C57+'SOTE laskennallinen rahoitus'!D57+'SOTE laskennallinen rahoitus'!E57+'SOTE laskennallinen rahoitus'!F57+'SOTE laskennallinen rahoitus'!G57+'SOTE laskennallinen rahoitus'!H57+'SOTE laskennallinen rahoitus'!I57+'SOTE laskennallinen rahoitus'!J57+'SOTE laskennallinen rahoitus'!L57+'SOTE laskennallinen rahoitus'!$K$16*'Arvio hyten vaikutuksesta'!C20*'Arvio hyten vaikutuksesta'!G20</f>
        <v>513029401.07224119</v>
      </c>
      <c r="P71" s="259"/>
    </row>
    <row r="72" spans="1:16" s="231" customFormat="1" ht="15.5" x14ac:dyDescent="0.35">
      <c r="A72" s="413">
        <v>10</v>
      </c>
      <c r="B72" s="266" t="s">
        <v>24</v>
      </c>
      <c r="C72" s="377">
        <f>'SOTE lasken. rahoitus yo-lisä'!C60</f>
        <v>69273469.50547719</v>
      </c>
      <c r="D72" s="377">
        <f>'SOTE lasken. rahoitus yo-lisä'!D60</f>
        <v>281991804.13875622</v>
      </c>
      <c r="E72" s="377">
        <f>'SOTE lasken. rahoitus yo-lisä'!E60</f>
        <v>121237586.80616491</v>
      </c>
      <c r="F72" s="377">
        <f>'SOTE lasken. rahoitus yo-lisä'!F60</f>
        <v>110957515.42148709</v>
      </c>
      <c r="G72" s="377">
        <f>'SOTE lasken. rahoitus yo-lisä'!G60</f>
        <v>4633656.9401508924</v>
      </c>
      <c r="H72" s="377">
        <f>'SOTE lasken. rahoitus yo-lisä'!H60</f>
        <v>0</v>
      </c>
      <c r="I72" s="377">
        <f>'SOTE lasken. rahoitus yo-lisä'!I60</f>
        <v>13431954.288917776</v>
      </c>
      <c r="J72" s="377">
        <f>'SOTE lasken. rahoitus yo-lisä'!J60</f>
        <v>4129816.0638946965</v>
      </c>
      <c r="K72" s="382">
        <f>'SOTE lasken. rahoitus yo-lisä'!$K$17*'Arvio hyten vaikutuksesta'!G21*'Arvio hyten vaikutuksesta'!C21</f>
        <v>6765610.6365055135</v>
      </c>
      <c r="L72" s="377">
        <f>'SOTE lasken. rahoitus yo-lisä'!L60</f>
        <v>0</v>
      </c>
      <c r="M72" s="378">
        <f>'SOTE lasken. rahoitus yo-lisä'!M60</f>
        <v>0</v>
      </c>
      <c r="N72" s="379">
        <f t="shared" si="4"/>
        <v>612421413.80135429</v>
      </c>
      <c r="O72" s="319">
        <f>'SOTE laskennallinen rahoitus'!C58+'SOTE laskennallinen rahoitus'!D58+'SOTE laskennallinen rahoitus'!E58+'SOTE laskennallinen rahoitus'!F58+'SOTE laskennallinen rahoitus'!G58+'SOTE laskennallinen rahoitus'!H58+'SOTE laskennallinen rahoitus'!I58+'SOTE laskennallinen rahoitus'!J58+'SOTE laskennallinen rahoitus'!L58+'SOTE laskennallinen rahoitus'!$K$16*'Arvio hyten vaikutuksesta'!C21*'Arvio hyten vaikutuksesta'!G21</f>
        <v>612421413.79494107</v>
      </c>
      <c r="P72" s="259"/>
    </row>
    <row r="73" spans="1:16" s="231" customFormat="1" ht="15.5" x14ac:dyDescent="0.35">
      <c r="A73" s="413">
        <v>11</v>
      </c>
      <c r="B73" s="266" t="s">
        <v>25</v>
      </c>
      <c r="C73" s="377">
        <f>'SOTE lasken. rahoitus yo-lisä'!C61</f>
        <v>129599990.25468564</v>
      </c>
      <c r="D73" s="377">
        <f>'SOTE lasken. rahoitus yo-lisä'!D61</f>
        <v>525212454.6719085</v>
      </c>
      <c r="E73" s="377">
        <f>'SOTE lasken. rahoitus yo-lisä'!E61</f>
        <v>196700632.988855</v>
      </c>
      <c r="F73" s="377">
        <f>'SOTE lasken. rahoitus yo-lisä'!F61</f>
        <v>203597127.50935134</v>
      </c>
      <c r="G73" s="377">
        <f>'SOTE lasken. rahoitus yo-lisä'!G61</f>
        <v>7953648.252939418</v>
      </c>
      <c r="H73" s="377">
        <f>'SOTE lasken. rahoitus yo-lisä'!H61</f>
        <v>0</v>
      </c>
      <c r="I73" s="377">
        <f>'SOTE lasken. rahoitus yo-lisä'!I61</f>
        <v>18414305.474926244</v>
      </c>
      <c r="J73" s="377">
        <f>'SOTE lasken. rahoitus yo-lisä'!J61</f>
        <v>0</v>
      </c>
      <c r="K73" s="382">
        <f>'SOTE lasken. rahoitus yo-lisä'!$K$17*'Arvio hyten vaikutuksesta'!G22*'Arvio hyten vaikutuksesta'!C22</f>
        <v>12471189.80056789</v>
      </c>
      <c r="L73" s="377">
        <f>'SOTE lasken. rahoitus yo-lisä'!L61</f>
        <v>0</v>
      </c>
      <c r="M73" s="378">
        <f>'SOTE lasken. rahoitus yo-lisä'!M61</f>
        <v>8817504.7824401576</v>
      </c>
      <c r="N73" s="379">
        <f t="shared" si="4"/>
        <v>1102766853.7356744</v>
      </c>
      <c r="O73" s="319">
        <f>'SOTE laskennallinen rahoitus'!C59+'SOTE laskennallinen rahoitus'!D59+'SOTE laskennallinen rahoitus'!E59+'SOTE laskennallinen rahoitus'!F59+'SOTE laskennallinen rahoitus'!G59+'SOTE laskennallinen rahoitus'!H59+'SOTE laskennallinen rahoitus'!I59+'SOTE laskennallinen rahoitus'!J59+'SOTE laskennallinen rahoitus'!L59+'SOTE laskennallinen rahoitus'!$K$16*'Arvio hyten vaikutuksesta'!C22*'Arvio hyten vaikutuksesta'!G22</f>
        <v>1093949348.9417782</v>
      </c>
      <c r="P73" s="259"/>
    </row>
    <row r="74" spans="1:16" s="231" customFormat="1" ht="15.5" x14ac:dyDescent="0.35">
      <c r="A74" s="413">
        <v>12</v>
      </c>
      <c r="B74" s="266" t="s">
        <v>26</v>
      </c>
      <c r="C74" s="377">
        <f>'SOTE lasken. rahoitus yo-lisä'!C62</f>
        <v>85370042.520212367</v>
      </c>
      <c r="D74" s="377">
        <f>'SOTE lasken. rahoitus yo-lisä'!D62</f>
        <v>363805882.30882418</v>
      </c>
      <c r="E74" s="377">
        <f>'SOTE lasken. rahoitus yo-lisä'!E62</f>
        <v>137975324.43887019</v>
      </c>
      <c r="F74" s="377">
        <f>'SOTE lasken. rahoitus yo-lisä'!F62</f>
        <v>142927175.79147509</v>
      </c>
      <c r="G74" s="377">
        <f>'SOTE lasken. rahoitus yo-lisä'!G62</f>
        <v>6525534.4837992694</v>
      </c>
      <c r="H74" s="377">
        <f>'SOTE lasken. rahoitus yo-lisä'!H62</f>
        <v>0</v>
      </c>
      <c r="I74" s="377">
        <f>'SOTE lasken. rahoitus yo-lisä'!I62</f>
        <v>19950203.159445737</v>
      </c>
      <c r="J74" s="377">
        <f>'SOTE lasken. rahoitus yo-lisä'!J62</f>
        <v>0</v>
      </c>
      <c r="K74" s="382">
        <f>'SOTE lasken. rahoitus yo-lisä'!$K$17*'Arvio hyten vaikutuksesta'!G23*'Arvio hyten vaikutuksesta'!C23</f>
        <v>8014746.554272607</v>
      </c>
      <c r="L74" s="377">
        <f>'SOTE lasken. rahoitus yo-lisä'!L62</f>
        <v>0</v>
      </c>
      <c r="M74" s="378">
        <f>'SOTE lasken. rahoitus yo-lisä'!M62</f>
        <v>0</v>
      </c>
      <c r="N74" s="379">
        <f t="shared" si="4"/>
        <v>764568909.25689936</v>
      </c>
      <c r="O74" s="319">
        <f>'SOTE laskennallinen rahoitus'!C60+'SOTE laskennallinen rahoitus'!D60+'SOTE laskennallinen rahoitus'!E60+'SOTE laskennallinen rahoitus'!F60+'SOTE laskennallinen rahoitus'!G60+'SOTE laskennallinen rahoitus'!H60+'SOTE laskennallinen rahoitus'!I60+'SOTE laskennallinen rahoitus'!J60+'SOTE laskennallinen rahoitus'!L60+'SOTE laskennallinen rahoitus'!$K$16*'Arvio hyten vaikutuksesta'!C23*'Arvio hyten vaikutuksesta'!G23</f>
        <v>764568909.24889302</v>
      </c>
      <c r="P74" s="259"/>
    </row>
    <row r="75" spans="1:16" s="231" customFormat="1" ht="15.5" x14ac:dyDescent="0.35">
      <c r="A75" s="413">
        <v>13</v>
      </c>
      <c r="B75" s="266" t="s">
        <v>27</v>
      </c>
      <c r="C75" s="377">
        <f>'SOTE lasken. rahoitus yo-lisä'!C63</f>
        <v>142312289.46191221</v>
      </c>
      <c r="D75" s="377">
        <f>'SOTE lasken. rahoitus yo-lisä'!D63</f>
        <v>504113532.50363356</v>
      </c>
      <c r="E75" s="377">
        <f>'SOTE lasken. rahoitus yo-lisä'!E63</f>
        <v>174984048.88736692</v>
      </c>
      <c r="F75" s="377">
        <f>'SOTE lasken. rahoitus yo-lisä'!F63</f>
        <v>192809134.16929224</v>
      </c>
      <c r="G75" s="377">
        <f>'SOTE lasken. rahoitus yo-lisä'!G63</f>
        <v>9785813.7226167787</v>
      </c>
      <c r="H75" s="377">
        <f>'SOTE lasken. rahoitus yo-lisä'!H63</f>
        <v>0</v>
      </c>
      <c r="I75" s="377">
        <f>'SOTE lasken. rahoitus yo-lisä'!I63</f>
        <v>17031959.338187195</v>
      </c>
      <c r="J75" s="377">
        <f>'SOTE lasken. rahoitus yo-lisä'!J63</f>
        <v>0</v>
      </c>
      <c r="K75" s="382">
        <f>'SOTE lasken. rahoitus yo-lisä'!$K$17*'Arvio hyten vaikutuksesta'!G24*'Arvio hyten vaikutuksesta'!C24</f>
        <v>11593041.505258592</v>
      </c>
      <c r="L75" s="377">
        <f>'SOTE lasken. rahoitus yo-lisä'!L63</f>
        <v>0</v>
      </c>
      <c r="M75" s="378">
        <f>'SOTE lasken. rahoitus yo-lisä'!M63</f>
        <v>0</v>
      </c>
      <c r="N75" s="379">
        <f t="shared" si="4"/>
        <v>1052629819.5882674</v>
      </c>
      <c r="O75" s="319">
        <f>'SOTE laskennallinen rahoitus'!C61+'SOTE laskennallinen rahoitus'!D61+'SOTE laskennallinen rahoitus'!E61+'SOTE laskennallinen rahoitus'!F61+'SOTE laskennallinen rahoitus'!G61+'SOTE laskennallinen rahoitus'!H61+'SOTE laskennallinen rahoitus'!I61+'SOTE laskennallinen rahoitus'!J61+'SOTE laskennallinen rahoitus'!L61+'SOTE laskennallinen rahoitus'!$K$16*'Arvio hyten vaikutuksesta'!C24*'Arvio hyten vaikutuksesta'!G24</f>
        <v>1052629819.5772445</v>
      </c>
      <c r="P75" s="259"/>
    </row>
    <row r="76" spans="1:16" s="231" customFormat="1" ht="15.5" x14ac:dyDescent="0.35">
      <c r="A76" s="413">
        <v>14</v>
      </c>
      <c r="B76" s="266" t="s">
        <v>28</v>
      </c>
      <c r="C76" s="377">
        <f>'SOTE lasken. rahoitus yo-lisä'!C64</f>
        <v>100306680.87502405</v>
      </c>
      <c r="D76" s="377">
        <f>'SOTE lasken. rahoitus yo-lisä'!D64</f>
        <v>392444070.29006797</v>
      </c>
      <c r="E76" s="377">
        <f>'SOTE lasken. rahoitus yo-lisä'!E64</f>
        <v>155138244.71822634</v>
      </c>
      <c r="F76" s="377">
        <f>'SOTE lasken. rahoitus yo-lisä'!F64</f>
        <v>143559215.26133665</v>
      </c>
      <c r="G76" s="377">
        <f>'SOTE lasken. rahoitus yo-lisä'!G64</f>
        <v>4580911.2748098271</v>
      </c>
      <c r="H76" s="377">
        <f>'SOTE lasken. rahoitus yo-lisä'!H64</f>
        <v>0</v>
      </c>
      <c r="I76" s="377">
        <f>'SOTE lasken. rahoitus yo-lisä'!I64</f>
        <v>14649335.760690188</v>
      </c>
      <c r="J76" s="377">
        <f>'SOTE lasken. rahoitus yo-lisä'!J64</f>
        <v>0</v>
      </c>
      <c r="K76" s="382">
        <f>'SOTE lasken. rahoitus yo-lisä'!$K$17*'Arvio hyten vaikutuksesta'!G25*'Arvio hyten vaikutuksesta'!C25</f>
        <v>8006488.4600711269</v>
      </c>
      <c r="L76" s="377">
        <f>'SOTE lasken. rahoitus yo-lisä'!L64</f>
        <v>0</v>
      </c>
      <c r="M76" s="378">
        <f>'SOTE lasken. rahoitus yo-lisä'!M64</f>
        <v>0</v>
      </c>
      <c r="N76" s="379">
        <f t="shared" si="4"/>
        <v>818684946.64022613</v>
      </c>
      <c r="O76" s="319">
        <f>'SOTE laskennallinen rahoitus'!C62+'SOTE laskennallinen rahoitus'!D62+'SOTE laskennallinen rahoitus'!E62+'SOTE laskennallinen rahoitus'!F62+'SOTE laskennallinen rahoitus'!G62+'SOTE laskennallinen rahoitus'!H62+'SOTE laskennallinen rahoitus'!I62+'SOTE laskennallinen rahoitus'!J62+'SOTE laskennallinen rahoitus'!L62+'SOTE laskennallinen rahoitus'!$K$16*'Arvio hyten vaikutuksesta'!C25*'Arvio hyten vaikutuksesta'!G25</f>
        <v>818684946.63165307</v>
      </c>
      <c r="P76" s="259"/>
    </row>
    <row r="77" spans="1:16" s="231" customFormat="1" ht="15.5" x14ac:dyDescent="0.35">
      <c r="A77" s="413">
        <v>15</v>
      </c>
      <c r="B77" s="266" t="s">
        <v>29</v>
      </c>
      <c r="C77" s="377">
        <f>'SOTE lasken. rahoitus yo-lisä'!C65</f>
        <v>91779960.472147942</v>
      </c>
      <c r="D77" s="377">
        <f>'SOTE lasken. rahoitus yo-lisä'!D65</f>
        <v>316527598.5198279</v>
      </c>
      <c r="E77" s="377">
        <f>'SOTE lasken. rahoitus yo-lisä'!E65</f>
        <v>109245725.05509064</v>
      </c>
      <c r="F77" s="377">
        <f>'SOTE lasken. rahoitus yo-lisä'!F65</f>
        <v>102746678.82588314</v>
      </c>
      <c r="G77" s="377">
        <f>'SOTE lasken. rahoitus yo-lisä'!G65</f>
        <v>13050073.766365688</v>
      </c>
      <c r="H77" s="377">
        <f>'SOTE lasken. rahoitus yo-lisä'!H65</f>
        <v>37819246.096263044</v>
      </c>
      <c r="I77" s="377">
        <f>'SOTE lasken. rahoitus yo-lisä'!I65</f>
        <v>7857894.0237108432</v>
      </c>
      <c r="J77" s="377">
        <f>'SOTE lasken. rahoitus yo-lisä'!J65</f>
        <v>3777942.0783595489</v>
      </c>
      <c r="K77" s="382">
        <f>'SOTE lasken. rahoitus yo-lisä'!$K$17*'Arvio hyten vaikutuksesta'!G26*'Arvio hyten vaikutuksesta'!C26</f>
        <v>6294928.431988867</v>
      </c>
      <c r="L77" s="377">
        <f>'SOTE lasken. rahoitus yo-lisä'!L65</f>
        <v>0</v>
      </c>
      <c r="M77" s="378">
        <f>'SOTE lasken. rahoitus yo-lisä'!M65</f>
        <v>0</v>
      </c>
      <c r="N77" s="379">
        <f t="shared" si="4"/>
        <v>689100047.26963758</v>
      </c>
      <c r="O77" s="319">
        <f>'SOTE laskennallinen rahoitus'!C63+'SOTE laskennallinen rahoitus'!D63+'SOTE laskennallinen rahoitus'!E63+'SOTE laskennallinen rahoitus'!F63+'SOTE laskennallinen rahoitus'!G63+'SOTE laskennallinen rahoitus'!H63+'SOTE laskennallinen rahoitus'!I63+'SOTE laskennallinen rahoitus'!J63+'SOTE laskennallinen rahoitus'!L63+'SOTE laskennallinen rahoitus'!$K$16*'Arvio hyten vaikutuksesta'!C26*'Arvio hyten vaikutuksesta'!G26</f>
        <v>689100047.26242149</v>
      </c>
      <c r="P77" s="259"/>
    </row>
    <row r="78" spans="1:16" s="231" customFormat="1" ht="15.5" x14ac:dyDescent="0.35">
      <c r="A78" s="413">
        <v>16</v>
      </c>
      <c r="B78" s="266" t="s">
        <v>30</v>
      </c>
      <c r="C78" s="377">
        <f>'SOTE lasken. rahoitus yo-lisä'!C66</f>
        <v>35491286.075103484</v>
      </c>
      <c r="D78" s="377">
        <f>'SOTE lasken. rahoitus yo-lisä'!D66</f>
        <v>143840022.4866195</v>
      </c>
      <c r="E78" s="377">
        <f>'SOTE lasken. rahoitus yo-lisä'!E66</f>
        <v>52337541.71270746</v>
      </c>
      <c r="F78" s="377">
        <f>'SOTE lasken. rahoitus yo-lisä'!F66</f>
        <v>53245020.456938662</v>
      </c>
      <c r="G78" s="377">
        <f>'SOTE lasken. rahoitus yo-lisä'!G66</f>
        <v>2128735.4370667436</v>
      </c>
      <c r="H78" s="377">
        <f>'SOTE lasken. rahoitus yo-lisä'!H66</f>
        <v>2610434.3519775658</v>
      </c>
      <c r="I78" s="377">
        <f>'SOTE lasken. rahoitus yo-lisä'!I66</f>
        <v>5329639.0709179649</v>
      </c>
      <c r="J78" s="377">
        <f>'SOTE lasken. rahoitus yo-lisä'!J66</f>
        <v>0</v>
      </c>
      <c r="K78" s="382">
        <f>'SOTE lasken. rahoitus yo-lisä'!$K$17*'Arvio hyten vaikutuksesta'!G27*'Arvio hyten vaikutuksesta'!C27</f>
        <v>3435846.0706974692</v>
      </c>
      <c r="L78" s="377">
        <f>'SOTE lasken. rahoitus yo-lisä'!L66</f>
        <v>0</v>
      </c>
      <c r="M78" s="378">
        <f>'SOTE lasken. rahoitus yo-lisä'!M66</f>
        <v>0</v>
      </c>
      <c r="N78" s="379">
        <f t="shared" si="4"/>
        <v>298418525.66202891</v>
      </c>
      <c r="O78" s="319">
        <f>'SOTE laskennallinen rahoitus'!C64+'SOTE laskennallinen rahoitus'!D64+'SOTE laskennallinen rahoitus'!E64+'SOTE laskennallinen rahoitus'!F64+'SOTE laskennallinen rahoitus'!G64+'SOTE laskennallinen rahoitus'!H64+'SOTE laskennallinen rahoitus'!I64+'SOTE laskennallinen rahoitus'!J64+'SOTE laskennallinen rahoitus'!L64+'SOTE laskennallinen rahoitus'!$K$16*'Arvio hyten vaikutuksesta'!C27*'Arvio hyten vaikutuksesta'!G27</f>
        <v>298418525.6589039</v>
      </c>
      <c r="P78" s="259"/>
    </row>
    <row r="79" spans="1:16" s="231" customFormat="1" ht="15.5" x14ac:dyDescent="0.35">
      <c r="A79" s="413">
        <v>17</v>
      </c>
      <c r="B79" s="266" t="s">
        <v>31</v>
      </c>
      <c r="C79" s="377">
        <f>'SOTE lasken. rahoitus yo-lisä'!C67</f>
        <v>216028695.01176789</v>
      </c>
      <c r="D79" s="377">
        <f>'SOTE lasken. rahoitus yo-lisä'!D67</f>
        <v>758628953.94492984</v>
      </c>
      <c r="E79" s="377">
        <f>'SOTE lasken. rahoitus yo-lisä'!E67</f>
        <v>253067365.45323637</v>
      </c>
      <c r="F79" s="377">
        <f>'SOTE lasken. rahoitus yo-lisä'!F67</f>
        <v>324714692.55774599</v>
      </c>
      <c r="G79" s="377">
        <f>'SOTE lasken. rahoitus yo-lisä'!G67</f>
        <v>12793311.848290317</v>
      </c>
      <c r="H79" s="377">
        <f>'SOTE lasken. rahoitus yo-lisä'!H67</f>
        <v>0</v>
      </c>
      <c r="I79" s="377">
        <f>'SOTE lasken. rahoitus yo-lisä'!I67</f>
        <v>39100086.691235721</v>
      </c>
      <c r="J79" s="377">
        <f>'SOTE lasken. rahoitus yo-lisä'!J67</f>
        <v>653579.79887518566</v>
      </c>
      <c r="K79" s="382">
        <f>'SOTE lasken. rahoitus yo-lisä'!$K$17*'Arvio hyten vaikutuksesta'!G28*'Arvio hyten vaikutuksesta'!C28</f>
        <v>13699732.640191272</v>
      </c>
      <c r="L79" s="377">
        <f>'SOTE lasken. rahoitus yo-lisä'!L67</f>
        <v>0</v>
      </c>
      <c r="M79" s="378">
        <f>'SOTE lasken. rahoitus yo-lisä'!M67</f>
        <v>14697794.711768515</v>
      </c>
      <c r="N79" s="379">
        <f t="shared" si="4"/>
        <v>1633384212.658041</v>
      </c>
      <c r="O79" s="319">
        <f>'SOTE laskennallinen rahoitus'!C65+'SOTE laskennallinen rahoitus'!D65+'SOTE laskennallinen rahoitus'!E65+'SOTE laskennallinen rahoitus'!F65+'SOTE laskennallinen rahoitus'!G65+'SOTE laskennallinen rahoitus'!H65+'SOTE laskennallinen rahoitus'!I65+'SOTE laskennallinen rahoitus'!J65+'SOTE laskennallinen rahoitus'!L65+'SOTE laskennallinen rahoitus'!$K$16*'Arvio hyten vaikutuksesta'!C28*'Arvio hyten vaikutuksesta'!G28</f>
        <v>1618686417.9293218</v>
      </c>
      <c r="P79" s="259"/>
    </row>
    <row r="80" spans="1:16" s="231" customFormat="1" ht="15.5" x14ac:dyDescent="0.35">
      <c r="A80" s="413">
        <v>18</v>
      </c>
      <c r="B80" s="266" t="s">
        <v>32</v>
      </c>
      <c r="C80" s="377">
        <f>'SOTE lasken. rahoitus yo-lisä'!C68</f>
        <v>37410241.885129966</v>
      </c>
      <c r="D80" s="377">
        <f>'SOTE lasken. rahoitus yo-lisä'!D68</f>
        <v>152888819.42103678</v>
      </c>
      <c r="E80" s="377">
        <f>'SOTE lasken. rahoitus yo-lisä'!E68</f>
        <v>63329996.981890209</v>
      </c>
      <c r="F80" s="377">
        <f>'SOTE lasken. rahoitus yo-lisä'!F68</f>
        <v>62810034.262317628</v>
      </c>
      <c r="G80" s="377">
        <f>'SOTE lasken. rahoitus yo-lisä'!G68</f>
        <v>2226265.1578860707</v>
      </c>
      <c r="H80" s="377">
        <f>'SOTE lasken. rahoitus yo-lisä'!H68</f>
        <v>0</v>
      </c>
      <c r="I80" s="377">
        <f>'SOTE lasken. rahoitus yo-lisä'!I68</f>
        <v>21443134.439079154</v>
      </c>
      <c r="J80" s="377">
        <f>'SOTE lasken. rahoitus yo-lisä'!J68</f>
        <v>0</v>
      </c>
      <c r="K80" s="382">
        <f>'SOTE lasken. rahoitus yo-lisä'!$K$17*'Arvio hyten vaikutuksesta'!G29*'Arvio hyten vaikutuksesta'!C29</f>
        <v>3003580.9544175263</v>
      </c>
      <c r="L80" s="377">
        <f>'SOTE lasken. rahoitus yo-lisä'!L68</f>
        <v>0</v>
      </c>
      <c r="M80" s="378">
        <f>'SOTE lasken. rahoitus yo-lisä'!M68</f>
        <v>0</v>
      </c>
      <c r="N80" s="379">
        <f t="shared" si="4"/>
        <v>343112073.10175735</v>
      </c>
      <c r="O80" s="319">
        <f>'SOTE laskennallinen rahoitus'!C66+'SOTE laskennallinen rahoitus'!D66+'SOTE laskennallinen rahoitus'!E66+'SOTE laskennallinen rahoitus'!F66+'SOTE laskennallinen rahoitus'!G66+'SOTE laskennallinen rahoitus'!H66+'SOTE laskennallinen rahoitus'!I66+'SOTE laskennallinen rahoitus'!J66+'SOTE laskennallinen rahoitus'!L66+'SOTE laskennallinen rahoitus'!$K$16*'Arvio hyten vaikutuksesta'!C29*'Arvio hyten vaikutuksesta'!G29</f>
        <v>343112073.09816426</v>
      </c>
      <c r="P80" s="259"/>
    </row>
    <row r="81" spans="1:16" s="231" customFormat="1" ht="15.5" x14ac:dyDescent="0.35">
      <c r="A81" s="413">
        <v>19</v>
      </c>
      <c r="B81" s="266" t="s">
        <v>33</v>
      </c>
      <c r="C81" s="377">
        <f>'SOTE lasken. rahoitus yo-lisä'!C69</f>
        <v>92223157.828707382</v>
      </c>
      <c r="D81" s="377">
        <f>'SOTE lasken. rahoitus yo-lisä'!D69</f>
        <v>364734692.84729093</v>
      </c>
      <c r="E81" s="377">
        <f>'SOTE lasken. rahoitus yo-lisä'!E69</f>
        <v>133708307.55680329</v>
      </c>
      <c r="F81" s="377">
        <f>'SOTE lasken. rahoitus yo-lisä'!F69</f>
        <v>158764364.40383574</v>
      </c>
      <c r="G81" s="377">
        <f>'SOTE lasken. rahoitus yo-lisä'!G69</f>
        <v>5128271.9528774796</v>
      </c>
      <c r="H81" s="377">
        <f>'SOTE lasken. rahoitus yo-lisä'!H69</f>
        <v>0</v>
      </c>
      <c r="I81" s="377">
        <f>'SOTE lasken. rahoitus yo-lisä'!I69</f>
        <v>98390434.209542379</v>
      </c>
      <c r="J81" s="377">
        <f>'SOTE lasken. rahoitus yo-lisä'!J69</f>
        <v>0</v>
      </c>
      <c r="K81" s="382">
        <f>'SOTE lasken. rahoitus yo-lisä'!$K$17*'Arvio hyten vaikutuksesta'!G30*'Arvio hyten vaikutuksesta'!C30</f>
        <v>7161883.0844811471</v>
      </c>
      <c r="L81" s="377">
        <f>'SOTE lasken. rahoitus yo-lisä'!L69</f>
        <v>2782292.5458892183</v>
      </c>
      <c r="M81" s="378">
        <f>'SOTE lasken. rahoitus yo-lisä'!M69</f>
        <v>0</v>
      </c>
      <c r="N81" s="379">
        <f t="shared" si="4"/>
        <v>862893404.42942774</v>
      </c>
      <c r="O81" s="319">
        <f>'SOTE laskennallinen rahoitus'!C67+'SOTE laskennallinen rahoitus'!D67+'SOTE laskennallinen rahoitus'!E67+'SOTE laskennallinen rahoitus'!F67+'SOTE laskennallinen rahoitus'!G67+'SOTE laskennallinen rahoitus'!H67+'SOTE laskennallinen rahoitus'!I67+'SOTE laskennallinen rahoitus'!J67+'SOTE laskennallinen rahoitus'!L67+'SOTE laskennallinen rahoitus'!$K$16*'Arvio hyten vaikutuksesta'!C30*'Arvio hyten vaikutuksesta'!G30</f>
        <v>862893404.42039132</v>
      </c>
      <c r="P81" s="259"/>
    </row>
    <row r="82" spans="1:16" s="231" customFormat="1" ht="15.5" x14ac:dyDescent="0.35">
      <c r="A82" s="414"/>
      <c r="B82" s="263" t="s">
        <v>34</v>
      </c>
      <c r="C82" s="380">
        <f>'SOTE lasken. rahoitus yo-lisä'!C70</f>
        <v>2873038087.3867192</v>
      </c>
      <c r="D82" s="380">
        <f>'SOTE lasken. rahoitus yo-lisä'!D70</f>
        <v>10260450860.436255</v>
      </c>
      <c r="E82" s="380">
        <f>'SOTE lasken. rahoitus yo-lisä'!E70</f>
        <v>3442091235.0415907</v>
      </c>
      <c r="F82" s="380">
        <f>'SOTE lasken. rahoitus yo-lisä'!F70</f>
        <v>3729590817.0406575</v>
      </c>
      <c r="G82" s="380">
        <f>'SOTE lasken. rahoitus yo-lisä'!G70</f>
        <v>428045007.06000006</v>
      </c>
      <c r="H82" s="380">
        <f>'SOTE lasken. rahoitus yo-lisä'!H70</f>
        <v>107011251.765</v>
      </c>
      <c r="I82" s="380">
        <f>'SOTE lasken. rahoitus yo-lisä'!I70</f>
        <v>321033755.29499996</v>
      </c>
      <c r="J82" s="380">
        <f>'SOTE lasken. rahoitus yo-lisä'!J70</f>
        <v>24184542.89889</v>
      </c>
      <c r="K82" s="383">
        <f>'SOTE lasken. rahoitus yo-lisä'!$K$17*'Arvio hyten vaikutuksesta'!G31*'Arvio hyten vaikutuksesta'!C31</f>
        <v>214022503.53</v>
      </c>
      <c r="L82" s="380">
        <f>'SOTE lasken. rahoitus yo-lisä'!L70</f>
        <v>2782292.5458892183</v>
      </c>
      <c r="M82" s="379">
        <f>'SOTE lasken. rahoitus yo-lisä'!M70</f>
        <v>119656095.31015164</v>
      </c>
      <c r="N82" s="379">
        <f t="shared" si="4"/>
        <v>21521906448.31015</v>
      </c>
      <c r="O82" s="539">
        <f>SUM(O60:O81)</f>
        <v>21402250352.775879</v>
      </c>
      <c r="P82" s="259"/>
    </row>
    <row r="83" spans="1:16" s="231" customFormat="1" ht="15.5" x14ac:dyDescent="0.35">
      <c r="A83" s="413"/>
      <c r="B83" s="266" t="s">
        <v>314</v>
      </c>
      <c r="C83" s="417">
        <f t="shared" ref="C83:N83" si="5">C82/$N$82</f>
        <v>0.13349366118131711</v>
      </c>
      <c r="D83" s="417">
        <f t="shared" si="5"/>
        <v>0.47674451541173207</v>
      </c>
      <c r="E83" s="417">
        <f t="shared" si="5"/>
        <v>0.15993430894742391</v>
      </c>
      <c r="F83" s="417">
        <f t="shared" si="5"/>
        <v>0.17329277153016787</v>
      </c>
      <c r="G83" s="417">
        <f t="shared" si="5"/>
        <v>1.9888805301149757E-2</v>
      </c>
      <c r="H83" s="417">
        <f t="shared" si="5"/>
        <v>4.9722013252874384E-3</v>
      </c>
      <c r="I83" s="417">
        <f t="shared" si="5"/>
        <v>1.4916603975862313E-2</v>
      </c>
      <c r="J83" s="417">
        <f t="shared" si="5"/>
        <v>1.1237174995149611E-3</v>
      </c>
      <c r="K83" s="418">
        <f t="shared" si="5"/>
        <v>9.9444026505748767E-3</v>
      </c>
      <c r="L83" s="417">
        <f t="shared" si="5"/>
        <v>1.292772344574371E-4</v>
      </c>
      <c r="M83" s="417">
        <f t="shared" si="5"/>
        <v>5.5597349425123418E-3</v>
      </c>
      <c r="N83" s="540">
        <f t="shared" si="5"/>
        <v>1</v>
      </c>
      <c r="O83" s="541">
        <f>O82/O82</f>
        <v>1</v>
      </c>
      <c r="P83" s="259"/>
    </row>
    <row r="84" spans="1:16" s="231" customFormat="1" ht="15.5" x14ac:dyDescent="0.35">
      <c r="A84" s="156"/>
      <c r="B84" s="156"/>
      <c r="C84" s="156"/>
      <c r="D84" s="156"/>
      <c r="E84" s="262"/>
      <c r="F84" s="262"/>
      <c r="G84" s="262"/>
      <c r="H84" s="262"/>
      <c r="I84" s="262"/>
      <c r="J84" s="262"/>
      <c r="K84" s="262"/>
      <c r="L84" s="262"/>
      <c r="M84" s="262"/>
      <c r="N84" s="262"/>
      <c r="O84" s="259"/>
      <c r="P84" s="259"/>
    </row>
    <row r="85" spans="1:16" s="231" customFormat="1" ht="15.5" x14ac:dyDescent="0.35">
      <c r="A85" s="233" t="s">
        <v>873</v>
      </c>
      <c r="B85" s="233"/>
      <c r="C85" s="233"/>
      <c r="D85" s="233"/>
      <c r="E85" s="261"/>
      <c r="F85" s="261"/>
      <c r="G85" s="261"/>
      <c r="H85" s="261"/>
      <c r="I85" s="261"/>
      <c r="J85" s="261"/>
      <c r="K85" s="261"/>
      <c r="L85" s="261"/>
      <c r="M85" s="261"/>
      <c r="N85" s="381"/>
      <c r="O85" s="259"/>
      <c r="P85" s="259"/>
    </row>
    <row r="86" spans="1:16" s="424" customFormat="1" ht="37.5" customHeight="1" x14ac:dyDescent="0.35">
      <c r="A86" s="415" t="s">
        <v>3</v>
      </c>
      <c r="B86" s="415" t="s">
        <v>4</v>
      </c>
      <c r="C86" s="415" t="s">
        <v>290</v>
      </c>
      <c r="D86" s="419" t="s">
        <v>291</v>
      </c>
      <c r="E86" s="419" t="s">
        <v>292</v>
      </c>
      <c r="F86" s="419" t="s">
        <v>293</v>
      </c>
      <c r="G86" s="420" t="s">
        <v>294</v>
      </c>
      <c r="H86" s="415" t="s">
        <v>295</v>
      </c>
      <c r="I86" s="415" t="s">
        <v>9</v>
      </c>
      <c r="J86" s="415" t="s">
        <v>296</v>
      </c>
      <c r="K86" s="415" t="s">
        <v>297</v>
      </c>
      <c r="L86" s="421" t="s">
        <v>298</v>
      </c>
      <c r="M86" s="415" t="s">
        <v>804</v>
      </c>
      <c r="N86" s="422" t="s">
        <v>818</v>
      </c>
      <c r="O86" s="423"/>
      <c r="P86" s="423"/>
    </row>
    <row r="87" spans="1:16" s="231" customFormat="1" ht="15.5" x14ac:dyDescent="0.35">
      <c r="A87" s="411">
        <v>31</v>
      </c>
      <c r="B87" s="263" t="s">
        <v>12</v>
      </c>
      <c r="C87" s="264">
        <f t="shared" ref="C87:C109" si="6">C60/C9</f>
        <v>522.02279924550635</v>
      </c>
      <c r="D87" s="264">
        <f t="shared" ref="D87:D109" si="7">D60/C9</f>
        <v>1663.2646801242761</v>
      </c>
      <c r="E87" s="264">
        <f t="shared" ref="E87:E109" si="8">E60/C9</f>
        <v>465.88557430417063</v>
      </c>
      <c r="F87" s="264">
        <f t="shared" ref="F87:F109" si="9">F60/C9</f>
        <v>549.60414161523443</v>
      </c>
      <c r="G87" s="264">
        <f t="shared" ref="G87:G109" si="10">G60/C9</f>
        <v>165.51439367628359</v>
      </c>
      <c r="H87" s="264">
        <f t="shared" ref="H87:H109" si="11">H60/C9</f>
        <v>23.752012308860266</v>
      </c>
      <c r="I87" s="264">
        <f t="shared" ref="I87:I109" si="12">I60/C9</f>
        <v>0.34632610842568756</v>
      </c>
      <c r="J87" s="264">
        <f t="shared" ref="J87:J109" si="13">J60/C9</f>
        <v>0</v>
      </c>
      <c r="K87" s="264">
        <f t="shared" ref="K87:K109" si="14">K60/C9</f>
        <v>35.461782963733249</v>
      </c>
      <c r="L87" s="264">
        <f t="shared" ref="L87:L109" si="15">L60/C9</f>
        <v>0</v>
      </c>
      <c r="M87" s="264">
        <f>M60/C9</f>
        <v>35.516503665197099</v>
      </c>
      <c r="N87" s="265">
        <f t="shared" ref="N87:N109" si="16">N60/C9</f>
        <v>3461.3682140116875</v>
      </c>
      <c r="O87" s="259"/>
      <c r="P87" s="259"/>
    </row>
    <row r="88" spans="1:16" s="231" customFormat="1" ht="15.5" x14ac:dyDescent="0.35">
      <c r="A88" s="412">
        <v>32</v>
      </c>
      <c r="B88" s="266" t="s">
        <v>13</v>
      </c>
      <c r="C88" s="264">
        <f t="shared" si="6"/>
        <v>522.02279924550635</v>
      </c>
      <c r="D88" s="264">
        <f t="shared" si="7"/>
        <v>1641.6413299766082</v>
      </c>
      <c r="E88" s="264">
        <f t="shared" si="8"/>
        <v>350.4380517600315</v>
      </c>
      <c r="F88" s="264">
        <f t="shared" si="9"/>
        <v>559.79470054784633</v>
      </c>
      <c r="G88" s="264">
        <f t="shared" si="10"/>
        <v>202.44590575222568</v>
      </c>
      <c r="H88" s="264">
        <f t="shared" si="11"/>
        <v>9.3359562129522562</v>
      </c>
      <c r="I88" s="264">
        <f t="shared" si="12"/>
        <v>1.0410349024001626</v>
      </c>
      <c r="J88" s="264">
        <f t="shared" si="13"/>
        <v>0</v>
      </c>
      <c r="K88" s="264">
        <f t="shared" si="14"/>
        <v>28.757427913885177</v>
      </c>
      <c r="L88" s="264">
        <f t="shared" si="15"/>
        <v>0</v>
      </c>
      <c r="M88" s="264">
        <f t="shared" ref="M88:M109" si="17">M61/C10</f>
        <v>35.516503665197099</v>
      </c>
      <c r="N88" s="265">
        <f t="shared" si="16"/>
        <v>3350.993709976653</v>
      </c>
      <c r="O88" s="259"/>
      <c r="P88" s="259"/>
    </row>
    <row r="89" spans="1:16" s="231" customFormat="1" ht="15.5" x14ac:dyDescent="0.35">
      <c r="A89" s="412">
        <v>33</v>
      </c>
      <c r="B89" s="266" t="s">
        <v>14</v>
      </c>
      <c r="C89" s="264">
        <f t="shared" si="6"/>
        <v>522.02279924550635</v>
      </c>
      <c r="D89" s="264">
        <f t="shared" si="7"/>
        <v>1586.8342733716545</v>
      </c>
      <c r="E89" s="264">
        <f t="shared" si="8"/>
        <v>383.21342033395263</v>
      </c>
      <c r="F89" s="264">
        <f t="shared" si="9"/>
        <v>510.01312767681878</v>
      </c>
      <c r="G89" s="264">
        <f t="shared" si="10"/>
        <v>141.10645331909438</v>
      </c>
      <c r="H89" s="264">
        <f t="shared" si="11"/>
        <v>51.400015055499502</v>
      </c>
      <c r="I89" s="264">
        <f t="shared" si="12"/>
        <v>9.511516347396503</v>
      </c>
      <c r="J89" s="264">
        <f t="shared" si="13"/>
        <v>0</v>
      </c>
      <c r="K89" s="264">
        <f t="shared" si="14"/>
        <v>31.266495156855989</v>
      </c>
      <c r="L89" s="264">
        <f t="shared" si="15"/>
        <v>0</v>
      </c>
      <c r="M89" s="264">
        <f t="shared" si="17"/>
        <v>35.516503665197092</v>
      </c>
      <c r="N89" s="265">
        <f t="shared" si="16"/>
        <v>3270.8846041719758</v>
      </c>
      <c r="O89" s="259"/>
      <c r="P89" s="259"/>
    </row>
    <row r="90" spans="1:16" s="231" customFormat="1" ht="15.5" x14ac:dyDescent="0.35">
      <c r="A90" s="412">
        <v>34</v>
      </c>
      <c r="B90" s="266" t="s">
        <v>15</v>
      </c>
      <c r="C90" s="264">
        <f t="shared" si="6"/>
        <v>522.02279924550635</v>
      </c>
      <c r="D90" s="264">
        <f t="shared" si="7"/>
        <v>1806.8940061703065</v>
      </c>
      <c r="E90" s="264">
        <f t="shared" si="8"/>
        <v>566.35013539852218</v>
      </c>
      <c r="F90" s="264">
        <f t="shared" si="9"/>
        <v>579.63517488409775</v>
      </c>
      <c r="G90" s="264">
        <f t="shared" si="10"/>
        <v>60.975750827026587</v>
      </c>
      <c r="H90" s="264">
        <f t="shared" si="11"/>
        <v>121.36524056869474</v>
      </c>
      <c r="I90" s="264">
        <f t="shared" si="12"/>
        <v>29.195535876457921</v>
      </c>
      <c r="J90" s="264">
        <f t="shared" si="13"/>
        <v>0</v>
      </c>
      <c r="K90" s="264">
        <f t="shared" si="14"/>
        <v>25.183913828352097</v>
      </c>
      <c r="L90" s="264">
        <f t="shared" si="15"/>
        <v>0</v>
      </c>
      <c r="M90" s="264">
        <f t="shared" si="17"/>
        <v>35.516503665197099</v>
      </c>
      <c r="N90" s="265">
        <f t="shared" si="16"/>
        <v>3747.1390604641615</v>
      </c>
      <c r="O90" s="259"/>
      <c r="P90" s="259"/>
    </row>
    <row r="91" spans="1:16" s="231" customFormat="1" ht="15.5" x14ac:dyDescent="0.35">
      <c r="A91" s="412">
        <v>35</v>
      </c>
      <c r="B91" s="266" t="s">
        <v>16</v>
      </c>
      <c r="C91" s="264">
        <f t="shared" si="6"/>
        <v>522.02279924550635</v>
      </c>
      <c r="D91" s="264">
        <f t="shared" si="7"/>
        <v>1718.070041954523</v>
      </c>
      <c r="E91" s="264">
        <f t="shared" si="8"/>
        <v>458.33083712687556</v>
      </c>
      <c r="F91" s="264">
        <f t="shared" si="9"/>
        <v>577.10332422432737</v>
      </c>
      <c r="G91" s="264">
        <f t="shared" si="10"/>
        <v>59.408515876613919</v>
      </c>
      <c r="H91" s="264">
        <f t="shared" si="11"/>
        <v>0</v>
      </c>
      <c r="I91" s="264">
        <f t="shared" si="12"/>
        <v>8.8895972274261172</v>
      </c>
      <c r="J91" s="264">
        <f t="shared" si="13"/>
        <v>0</v>
      </c>
      <c r="K91" s="264">
        <f t="shared" si="14"/>
        <v>29.297398240793054</v>
      </c>
      <c r="L91" s="264">
        <f t="shared" si="15"/>
        <v>0</v>
      </c>
      <c r="M91" s="264">
        <f t="shared" si="17"/>
        <v>35.516503665197099</v>
      </c>
      <c r="N91" s="265">
        <f t="shared" si="16"/>
        <v>3408.6390175612623</v>
      </c>
      <c r="O91" s="259"/>
      <c r="P91" s="259"/>
    </row>
    <row r="92" spans="1:16" s="231" customFormat="1" ht="15.5" x14ac:dyDescent="0.35">
      <c r="A92" s="413">
        <v>2</v>
      </c>
      <c r="B92" s="266" t="s">
        <v>17</v>
      </c>
      <c r="C92" s="264">
        <f t="shared" si="6"/>
        <v>522.02279924550635</v>
      </c>
      <c r="D92" s="264">
        <f t="shared" si="7"/>
        <v>1889.8267296440015</v>
      </c>
      <c r="E92" s="264">
        <f t="shared" si="8"/>
        <v>672.51238269472731</v>
      </c>
      <c r="F92" s="264">
        <f t="shared" si="9"/>
        <v>683.78406990942722</v>
      </c>
      <c r="G92" s="264">
        <f t="shared" si="10"/>
        <v>78.263592610029022</v>
      </c>
      <c r="H92" s="264">
        <f t="shared" si="11"/>
        <v>24.121508052110748</v>
      </c>
      <c r="I92" s="264">
        <f t="shared" si="12"/>
        <v>23.522909746026649</v>
      </c>
      <c r="J92" s="264">
        <f t="shared" si="13"/>
        <v>32.453484830299288</v>
      </c>
      <c r="K92" s="264">
        <f t="shared" si="14"/>
        <v>39.288676828146407</v>
      </c>
      <c r="L92" s="264">
        <f t="shared" si="15"/>
        <v>0</v>
      </c>
      <c r="M92" s="264">
        <f t="shared" si="17"/>
        <v>35.516503665197099</v>
      </c>
      <c r="N92" s="265">
        <f t="shared" si="16"/>
        <v>4001.3126572254714</v>
      </c>
      <c r="O92" s="259"/>
      <c r="P92" s="259"/>
    </row>
    <row r="93" spans="1:16" s="231" customFormat="1" ht="15.5" x14ac:dyDescent="0.35">
      <c r="A93" s="413">
        <v>4</v>
      </c>
      <c r="B93" s="266" t="s">
        <v>18</v>
      </c>
      <c r="C93" s="264">
        <f t="shared" si="6"/>
        <v>522.02279924550635</v>
      </c>
      <c r="D93" s="264">
        <f t="shared" si="7"/>
        <v>1960.4544416897465</v>
      </c>
      <c r="E93" s="264">
        <f t="shared" si="8"/>
        <v>730.6282114585</v>
      </c>
      <c r="F93" s="264">
        <f t="shared" si="9"/>
        <v>749.55024102903451</v>
      </c>
      <c r="G93" s="264">
        <f t="shared" si="10"/>
        <v>39.467839585917112</v>
      </c>
      <c r="H93" s="264">
        <f t="shared" si="11"/>
        <v>0</v>
      </c>
      <c r="I93" s="264">
        <f t="shared" si="12"/>
        <v>38.546763104404292</v>
      </c>
      <c r="J93" s="264">
        <f t="shared" si="13"/>
        <v>0</v>
      </c>
      <c r="K93" s="264">
        <f t="shared" si="14"/>
        <v>54.039394628067662</v>
      </c>
      <c r="L93" s="264">
        <f t="shared" si="15"/>
        <v>0</v>
      </c>
      <c r="M93" s="264">
        <f t="shared" si="17"/>
        <v>0</v>
      </c>
      <c r="N93" s="265">
        <f t="shared" si="16"/>
        <v>4094.7096907411765</v>
      </c>
      <c r="O93" s="259"/>
      <c r="P93" s="259"/>
    </row>
    <row r="94" spans="1:16" s="231" customFormat="1" ht="15.5" x14ac:dyDescent="0.35">
      <c r="A94" s="413">
        <v>5</v>
      </c>
      <c r="B94" s="266" t="s">
        <v>19</v>
      </c>
      <c r="C94" s="264">
        <f t="shared" si="6"/>
        <v>522.02279924550635</v>
      </c>
      <c r="D94" s="264">
        <f t="shared" si="7"/>
        <v>1957.8507603416181</v>
      </c>
      <c r="E94" s="264">
        <f t="shared" si="8"/>
        <v>691.22518590808829</v>
      </c>
      <c r="F94" s="264">
        <f t="shared" si="9"/>
        <v>689.79425260975643</v>
      </c>
      <c r="G94" s="264">
        <f t="shared" si="10"/>
        <v>44.043300719245529</v>
      </c>
      <c r="H94" s="264">
        <f t="shared" si="11"/>
        <v>0</v>
      </c>
      <c r="I94" s="264">
        <f t="shared" si="12"/>
        <v>32.359938500729804</v>
      </c>
      <c r="J94" s="264">
        <f t="shared" si="13"/>
        <v>0</v>
      </c>
      <c r="K94" s="264">
        <f t="shared" si="14"/>
        <v>45.760231380050818</v>
      </c>
      <c r="L94" s="264">
        <f t="shared" si="15"/>
        <v>0</v>
      </c>
      <c r="M94" s="264">
        <f t="shared" si="17"/>
        <v>0</v>
      </c>
      <c r="N94" s="265">
        <f t="shared" si="16"/>
        <v>3983.056468704995</v>
      </c>
      <c r="O94" s="259"/>
      <c r="P94" s="259"/>
    </row>
    <row r="95" spans="1:16" s="231" customFormat="1" ht="15.5" x14ac:dyDescent="0.35">
      <c r="A95" s="413">
        <v>6</v>
      </c>
      <c r="B95" s="266" t="s">
        <v>20</v>
      </c>
      <c r="C95" s="264">
        <f t="shared" si="6"/>
        <v>522.02279924550635</v>
      </c>
      <c r="D95" s="264">
        <f t="shared" si="7"/>
        <v>1870.575411275687</v>
      </c>
      <c r="E95" s="264">
        <f t="shared" si="8"/>
        <v>627.25536072366742</v>
      </c>
      <c r="F95" s="264">
        <f t="shared" si="9"/>
        <v>641.86348088357613</v>
      </c>
      <c r="G95" s="264">
        <f t="shared" si="10"/>
        <v>51.241675253345726</v>
      </c>
      <c r="H95" s="264">
        <f t="shared" si="11"/>
        <v>0</v>
      </c>
      <c r="I95" s="264">
        <f t="shared" si="12"/>
        <v>26.902375645978115</v>
      </c>
      <c r="J95" s="264">
        <f t="shared" si="13"/>
        <v>0</v>
      </c>
      <c r="K95" s="264">
        <f t="shared" si="14"/>
        <v>34.275636347018342</v>
      </c>
      <c r="L95" s="264">
        <f t="shared" si="15"/>
        <v>0</v>
      </c>
      <c r="M95" s="264">
        <f t="shared" si="17"/>
        <v>35.516503665197099</v>
      </c>
      <c r="N95" s="265">
        <f t="shared" si="16"/>
        <v>3809.6532430399766</v>
      </c>
      <c r="O95" s="259"/>
      <c r="P95" s="259"/>
    </row>
    <row r="96" spans="1:16" s="231" customFormat="1" ht="15.5" x14ac:dyDescent="0.35">
      <c r="A96" s="413">
        <v>7</v>
      </c>
      <c r="B96" s="266" t="s">
        <v>21</v>
      </c>
      <c r="C96" s="264">
        <f t="shared" si="6"/>
        <v>522.02279924550635</v>
      </c>
      <c r="D96" s="264">
        <f t="shared" si="7"/>
        <v>2024.4031210919843</v>
      </c>
      <c r="E96" s="264">
        <f t="shared" si="8"/>
        <v>725.91019044163659</v>
      </c>
      <c r="F96" s="264">
        <f t="shared" si="9"/>
        <v>721.70496457227068</v>
      </c>
      <c r="G96" s="264">
        <f t="shared" si="10"/>
        <v>55.667543969299338</v>
      </c>
      <c r="H96" s="264">
        <f t="shared" si="11"/>
        <v>0</v>
      </c>
      <c r="I96" s="264">
        <f t="shared" si="12"/>
        <v>29.480211713843925</v>
      </c>
      <c r="J96" s="264">
        <f t="shared" si="13"/>
        <v>0</v>
      </c>
      <c r="K96" s="264">
        <f t="shared" si="14"/>
        <v>48.450895278435972</v>
      </c>
      <c r="L96" s="264">
        <f t="shared" si="15"/>
        <v>0</v>
      </c>
      <c r="M96" s="264">
        <f t="shared" si="17"/>
        <v>0</v>
      </c>
      <c r="N96" s="265">
        <f t="shared" si="16"/>
        <v>4127.6397263129775</v>
      </c>
      <c r="O96" s="259"/>
      <c r="P96" s="259"/>
    </row>
    <row r="97" spans="1:16" s="231" customFormat="1" ht="15.5" x14ac:dyDescent="0.35">
      <c r="A97" s="413">
        <v>8</v>
      </c>
      <c r="B97" s="266" t="s">
        <v>22</v>
      </c>
      <c r="C97" s="264">
        <f t="shared" si="6"/>
        <v>522.02279924550635</v>
      </c>
      <c r="D97" s="264">
        <f t="shared" si="7"/>
        <v>2067.5842622365863</v>
      </c>
      <c r="E97" s="264">
        <f t="shared" si="8"/>
        <v>867.37590309869677</v>
      </c>
      <c r="F97" s="264">
        <f t="shared" si="9"/>
        <v>775.00447530105544</v>
      </c>
      <c r="G97" s="264">
        <f t="shared" si="10"/>
        <v>62.07324103625389</v>
      </c>
      <c r="H97" s="264">
        <f t="shared" si="11"/>
        <v>3.2254593375909457</v>
      </c>
      <c r="I97" s="264">
        <f t="shared" si="12"/>
        <v>29.725910848219918</v>
      </c>
      <c r="J97" s="264">
        <f t="shared" si="13"/>
        <v>0</v>
      </c>
      <c r="K97" s="264">
        <f t="shared" si="14"/>
        <v>41.896218244477225</v>
      </c>
      <c r="L97" s="264">
        <f t="shared" si="15"/>
        <v>0</v>
      </c>
      <c r="M97" s="264">
        <f t="shared" si="17"/>
        <v>0</v>
      </c>
      <c r="N97" s="265">
        <f t="shared" si="16"/>
        <v>4368.908269348387</v>
      </c>
      <c r="O97" s="259"/>
      <c r="P97" s="259"/>
    </row>
    <row r="98" spans="1:16" s="231" customFormat="1" ht="15.5" x14ac:dyDescent="0.35">
      <c r="A98" s="413">
        <v>9</v>
      </c>
      <c r="B98" s="266" t="s">
        <v>23</v>
      </c>
      <c r="C98" s="264">
        <f t="shared" si="6"/>
        <v>522.02279924550635</v>
      </c>
      <c r="D98" s="264">
        <f t="shared" si="7"/>
        <v>1923.2367961668112</v>
      </c>
      <c r="E98" s="264">
        <f t="shared" si="8"/>
        <v>756.33668085153624</v>
      </c>
      <c r="F98" s="264">
        <f t="shared" si="9"/>
        <v>682.34215818190728</v>
      </c>
      <c r="G98" s="264">
        <f t="shared" si="10"/>
        <v>64.861643054636303</v>
      </c>
      <c r="H98" s="264">
        <f t="shared" si="11"/>
        <v>0</v>
      </c>
      <c r="I98" s="264">
        <f t="shared" si="12"/>
        <v>44.55471384565508</v>
      </c>
      <c r="J98" s="264">
        <f t="shared" si="13"/>
        <v>0</v>
      </c>
      <c r="K98" s="264">
        <f t="shared" si="14"/>
        <v>48.761179041933602</v>
      </c>
      <c r="L98" s="264">
        <f t="shared" si="15"/>
        <v>0</v>
      </c>
      <c r="M98" s="264">
        <f t="shared" si="17"/>
        <v>0</v>
      </c>
      <c r="N98" s="265">
        <f t="shared" si="16"/>
        <v>4042.1159703879862</v>
      </c>
      <c r="O98" s="259"/>
      <c r="P98" s="259"/>
    </row>
    <row r="99" spans="1:16" s="231" customFormat="1" ht="15.5" x14ac:dyDescent="0.35">
      <c r="A99" s="413">
        <v>10</v>
      </c>
      <c r="B99" s="266" t="s">
        <v>24</v>
      </c>
      <c r="C99" s="264">
        <f t="shared" si="6"/>
        <v>522.02279924550635</v>
      </c>
      <c r="D99" s="264">
        <f t="shared" si="7"/>
        <v>2125.0004079724208</v>
      </c>
      <c r="E99" s="264">
        <f t="shared" si="8"/>
        <v>913.60783414089394</v>
      </c>
      <c r="F99" s="264">
        <f t="shared" si="9"/>
        <v>836.14049088549598</v>
      </c>
      <c r="G99" s="264">
        <f t="shared" si="10"/>
        <v>34.917762657314071</v>
      </c>
      <c r="H99" s="264">
        <f t="shared" si="11"/>
        <v>0</v>
      </c>
      <c r="I99" s="264">
        <f t="shared" si="12"/>
        <v>101.21892879472635</v>
      </c>
      <c r="J99" s="264">
        <f t="shared" si="13"/>
        <v>31.120978311515248</v>
      </c>
      <c r="K99" s="264">
        <f t="shared" si="14"/>
        <v>50.983486582760726</v>
      </c>
      <c r="L99" s="264">
        <f t="shared" si="15"/>
        <v>0</v>
      </c>
      <c r="M99" s="264">
        <f t="shared" si="17"/>
        <v>0</v>
      </c>
      <c r="N99" s="265">
        <f t="shared" si="16"/>
        <v>4615.0126885906338</v>
      </c>
      <c r="O99" s="259"/>
      <c r="P99" s="259"/>
    </row>
    <row r="100" spans="1:16" s="231" customFormat="1" ht="15.5" x14ac:dyDescent="0.35">
      <c r="A100" s="413">
        <v>11</v>
      </c>
      <c r="B100" s="266" t="s">
        <v>25</v>
      </c>
      <c r="C100" s="264">
        <f t="shared" si="6"/>
        <v>522.02279924550635</v>
      </c>
      <c r="D100" s="264">
        <f t="shared" si="7"/>
        <v>2115.5316080474836</v>
      </c>
      <c r="E100" s="264">
        <f t="shared" si="8"/>
        <v>792.30110160052766</v>
      </c>
      <c r="F100" s="264">
        <f t="shared" si="9"/>
        <v>820.07986429561697</v>
      </c>
      <c r="G100" s="264">
        <f t="shared" si="10"/>
        <v>32.036929301107357</v>
      </c>
      <c r="H100" s="264">
        <f t="shared" si="11"/>
        <v>0</v>
      </c>
      <c r="I100" s="264">
        <f t="shared" si="12"/>
        <v>74.171975409043739</v>
      </c>
      <c r="J100" s="264">
        <f t="shared" si="13"/>
        <v>0</v>
      </c>
      <c r="K100" s="264">
        <f t="shared" si="14"/>
        <v>50.233378851500973</v>
      </c>
      <c r="L100" s="264">
        <f t="shared" si="15"/>
        <v>0</v>
      </c>
      <c r="M100" s="264">
        <f t="shared" si="17"/>
        <v>35.516503665197099</v>
      </c>
      <c r="N100" s="265">
        <f t="shared" si="16"/>
        <v>4441.8941604159845</v>
      </c>
      <c r="O100" s="259"/>
      <c r="P100" s="259"/>
    </row>
    <row r="101" spans="1:16" s="231" customFormat="1" ht="15.5" x14ac:dyDescent="0.35">
      <c r="A101" s="413">
        <v>12</v>
      </c>
      <c r="B101" s="266" t="s">
        <v>26</v>
      </c>
      <c r="C101" s="264">
        <f t="shared" si="6"/>
        <v>522.02279924550635</v>
      </c>
      <c r="D101" s="264">
        <f t="shared" si="7"/>
        <v>2224.6090016866165</v>
      </c>
      <c r="E101" s="264">
        <f t="shared" si="8"/>
        <v>843.6948484983227</v>
      </c>
      <c r="F101" s="264">
        <f t="shared" si="9"/>
        <v>873.97454882671866</v>
      </c>
      <c r="G101" s="264">
        <f t="shared" si="10"/>
        <v>39.90249597216085</v>
      </c>
      <c r="H101" s="264">
        <f t="shared" si="11"/>
        <v>0</v>
      </c>
      <c r="I101" s="264">
        <f t="shared" si="12"/>
        <v>121.99198444049809</v>
      </c>
      <c r="J101" s="264">
        <f t="shared" si="13"/>
        <v>0</v>
      </c>
      <c r="K101" s="264">
        <f t="shared" si="14"/>
        <v>49.008765932312606</v>
      </c>
      <c r="L101" s="264">
        <f t="shared" si="15"/>
        <v>0</v>
      </c>
      <c r="M101" s="264">
        <f t="shared" si="17"/>
        <v>0</v>
      </c>
      <c r="N101" s="265">
        <f t="shared" si="16"/>
        <v>4675.2044446021355</v>
      </c>
      <c r="O101" s="259"/>
      <c r="P101" s="259"/>
    </row>
    <row r="102" spans="1:16" s="231" customFormat="1" ht="15.5" x14ac:dyDescent="0.35">
      <c r="A102" s="413">
        <v>13</v>
      </c>
      <c r="B102" s="266" t="s">
        <v>27</v>
      </c>
      <c r="C102" s="264">
        <f t="shared" si="6"/>
        <v>522.02279924550635</v>
      </c>
      <c r="D102" s="264">
        <f t="shared" si="7"/>
        <v>1849.1639644762929</v>
      </c>
      <c r="E102" s="264">
        <f t="shared" si="8"/>
        <v>641.86770776351773</v>
      </c>
      <c r="F102" s="264">
        <f t="shared" si="9"/>
        <v>707.2527911659663</v>
      </c>
      <c r="G102" s="264">
        <f t="shared" si="10"/>
        <v>35.895830863874146</v>
      </c>
      <c r="H102" s="264">
        <f t="shared" si="11"/>
        <v>0</v>
      </c>
      <c r="I102" s="264">
        <f t="shared" si="12"/>
        <v>62.475778613172309</v>
      </c>
      <c r="J102" s="264">
        <f t="shared" si="13"/>
        <v>0</v>
      </c>
      <c r="K102" s="264">
        <f t="shared" si="14"/>
        <v>42.525013132924919</v>
      </c>
      <c r="L102" s="264">
        <f t="shared" si="15"/>
        <v>0</v>
      </c>
      <c r="M102" s="264">
        <f t="shared" si="17"/>
        <v>0</v>
      </c>
      <c r="N102" s="265">
        <f t="shared" si="16"/>
        <v>3861.2038852612545</v>
      </c>
      <c r="O102" s="259"/>
      <c r="P102" s="259"/>
    </row>
    <row r="103" spans="1:16" s="231" customFormat="1" ht="15.5" x14ac:dyDescent="0.35">
      <c r="A103" s="413">
        <v>14</v>
      </c>
      <c r="B103" s="266" t="s">
        <v>28</v>
      </c>
      <c r="C103" s="264">
        <f t="shared" si="6"/>
        <v>522.02279924550635</v>
      </c>
      <c r="D103" s="264">
        <f t="shared" si="7"/>
        <v>2042.3839203230184</v>
      </c>
      <c r="E103" s="264">
        <f t="shared" si="8"/>
        <v>807.38092489318944</v>
      </c>
      <c r="F103" s="264">
        <f t="shared" si="9"/>
        <v>747.12055821668832</v>
      </c>
      <c r="G103" s="264">
        <f t="shared" si="10"/>
        <v>23.840287664896316</v>
      </c>
      <c r="H103" s="264">
        <f t="shared" si="11"/>
        <v>0</v>
      </c>
      <c r="I103" s="264">
        <f t="shared" si="12"/>
        <v>76.239061986417838</v>
      </c>
      <c r="J103" s="264">
        <f t="shared" si="13"/>
        <v>0</v>
      </c>
      <c r="K103" s="264">
        <f t="shared" si="14"/>
        <v>41.667907676664726</v>
      </c>
      <c r="L103" s="264">
        <f t="shared" si="15"/>
        <v>0</v>
      </c>
      <c r="M103" s="264">
        <f t="shared" si="17"/>
        <v>0</v>
      </c>
      <c r="N103" s="265">
        <f t="shared" si="16"/>
        <v>4260.655460006381</v>
      </c>
      <c r="O103" s="259"/>
      <c r="P103" s="259"/>
    </row>
    <row r="104" spans="1:16" s="231" customFormat="1" ht="15.5" x14ac:dyDescent="0.35">
      <c r="A104" s="413">
        <v>15</v>
      </c>
      <c r="B104" s="266" t="s">
        <v>29</v>
      </c>
      <c r="C104" s="264">
        <f t="shared" si="6"/>
        <v>522.02279924550635</v>
      </c>
      <c r="D104" s="264">
        <f t="shared" si="7"/>
        <v>1800.3344321326153</v>
      </c>
      <c r="E104" s="264">
        <f t="shared" si="8"/>
        <v>621.36395467472039</v>
      </c>
      <c r="F104" s="264">
        <f t="shared" si="9"/>
        <v>584.39891037154257</v>
      </c>
      <c r="G104" s="264">
        <f t="shared" si="10"/>
        <v>74.225746043395873</v>
      </c>
      <c r="H104" s="264">
        <f t="shared" si="11"/>
        <v>215.10696464635211</v>
      </c>
      <c r="I104" s="264">
        <f t="shared" si="12"/>
        <v>44.693850523904786</v>
      </c>
      <c r="J104" s="264">
        <f t="shared" si="13"/>
        <v>21.488044764751496</v>
      </c>
      <c r="K104" s="264">
        <f t="shared" si="14"/>
        <v>35.80407034620778</v>
      </c>
      <c r="L104" s="264">
        <f t="shared" si="15"/>
        <v>0</v>
      </c>
      <c r="M104" s="264">
        <f t="shared" si="17"/>
        <v>0</v>
      </c>
      <c r="N104" s="265">
        <f t="shared" si="16"/>
        <v>3919.4387727489966</v>
      </c>
      <c r="O104" s="259"/>
      <c r="P104" s="259"/>
    </row>
    <row r="105" spans="1:16" s="231" customFormat="1" ht="15.5" x14ac:dyDescent="0.35">
      <c r="A105" s="413">
        <v>16</v>
      </c>
      <c r="B105" s="266" t="s">
        <v>30</v>
      </c>
      <c r="C105" s="264">
        <f t="shared" si="6"/>
        <v>522.02279924550635</v>
      </c>
      <c r="D105" s="264">
        <f t="shared" si="7"/>
        <v>2115.6678014740764</v>
      </c>
      <c r="E105" s="264">
        <f t="shared" si="8"/>
        <v>769.80557911260018</v>
      </c>
      <c r="F105" s="264">
        <f t="shared" si="9"/>
        <v>783.15321022737339</v>
      </c>
      <c r="G105" s="264">
        <f t="shared" si="10"/>
        <v>31.310458273029706</v>
      </c>
      <c r="H105" s="264">
        <f t="shared" si="11"/>
        <v>38.395516149578832</v>
      </c>
      <c r="I105" s="264">
        <f t="shared" si="12"/>
        <v>78.390878845060371</v>
      </c>
      <c r="J105" s="264">
        <f t="shared" si="13"/>
        <v>0</v>
      </c>
      <c r="K105" s="264">
        <f t="shared" si="14"/>
        <v>50.536066227826517</v>
      </c>
      <c r="L105" s="264">
        <f t="shared" si="15"/>
        <v>0</v>
      </c>
      <c r="M105" s="264">
        <f t="shared" si="17"/>
        <v>0</v>
      </c>
      <c r="N105" s="265">
        <f t="shared" si="16"/>
        <v>4389.2823095550521</v>
      </c>
      <c r="O105" s="259"/>
      <c r="P105" s="259"/>
    </row>
    <row r="106" spans="1:16" s="231" customFormat="1" ht="15.5" x14ac:dyDescent="0.35">
      <c r="A106" s="413">
        <v>17</v>
      </c>
      <c r="B106" s="266" t="s">
        <v>31</v>
      </c>
      <c r="C106" s="264">
        <f t="shared" si="6"/>
        <v>522.02279924550635</v>
      </c>
      <c r="D106" s="264">
        <f t="shared" si="7"/>
        <v>1833.1898459389843</v>
      </c>
      <c r="E106" s="264">
        <f t="shared" si="8"/>
        <v>611.52493887160517</v>
      </c>
      <c r="F106" s="264">
        <f t="shared" si="9"/>
        <v>784.65720841346933</v>
      </c>
      <c r="G106" s="264">
        <f t="shared" si="10"/>
        <v>30.91441376480757</v>
      </c>
      <c r="H106" s="264">
        <f t="shared" si="11"/>
        <v>0</v>
      </c>
      <c r="I106" s="264">
        <f t="shared" si="12"/>
        <v>94.48345139607018</v>
      </c>
      <c r="J106" s="264">
        <f t="shared" si="13"/>
        <v>1.5793436891360841</v>
      </c>
      <c r="K106" s="264">
        <f t="shared" si="14"/>
        <v>33.104735374891312</v>
      </c>
      <c r="L106" s="264">
        <f t="shared" si="15"/>
        <v>0</v>
      </c>
      <c r="M106" s="264">
        <f t="shared" si="17"/>
        <v>35.516503665197099</v>
      </c>
      <c r="N106" s="265">
        <f t="shared" si="16"/>
        <v>3946.9932403596672</v>
      </c>
      <c r="O106" s="259"/>
      <c r="P106" s="259"/>
    </row>
    <row r="107" spans="1:16" s="231" customFormat="1" ht="15.5" x14ac:dyDescent="0.35">
      <c r="A107" s="413">
        <v>18</v>
      </c>
      <c r="B107" s="266" t="s">
        <v>32</v>
      </c>
      <c r="C107" s="264">
        <f t="shared" si="6"/>
        <v>522.02279924550635</v>
      </c>
      <c r="D107" s="264">
        <f t="shared" si="7"/>
        <v>2133.4117467771375</v>
      </c>
      <c r="E107" s="264">
        <f t="shared" si="8"/>
        <v>883.70725862204472</v>
      </c>
      <c r="F107" s="264">
        <f t="shared" si="9"/>
        <v>876.45169488610225</v>
      </c>
      <c r="G107" s="264">
        <f t="shared" si="10"/>
        <v>31.065320912676807</v>
      </c>
      <c r="H107" s="264">
        <f t="shared" si="11"/>
        <v>0</v>
      </c>
      <c r="I107" s="264">
        <f t="shared" si="12"/>
        <v>299.21766073731794</v>
      </c>
      <c r="J107" s="264">
        <f t="shared" si="13"/>
        <v>0</v>
      </c>
      <c r="K107" s="264">
        <f t="shared" si="14"/>
        <v>41.911991438065506</v>
      </c>
      <c r="L107" s="264">
        <f t="shared" si="15"/>
        <v>0</v>
      </c>
      <c r="M107" s="264">
        <f t="shared" si="17"/>
        <v>0</v>
      </c>
      <c r="N107" s="265">
        <f t="shared" si="16"/>
        <v>4787.7884726188513</v>
      </c>
      <c r="O107" s="259"/>
      <c r="P107" s="259"/>
    </row>
    <row r="108" spans="1:16" s="231" customFormat="1" ht="15.5" x14ac:dyDescent="0.35">
      <c r="A108" s="413">
        <v>19</v>
      </c>
      <c r="B108" s="266" t="s">
        <v>33</v>
      </c>
      <c r="C108" s="264">
        <f t="shared" si="6"/>
        <v>522.02279924550635</v>
      </c>
      <c r="D108" s="264">
        <f t="shared" si="7"/>
        <v>2064.5554741872525</v>
      </c>
      <c r="E108" s="264">
        <f t="shared" si="8"/>
        <v>756.84661679904502</v>
      </c>
      <c r="F108" s="264">
        <f t="shared" si="9"/>
        <v>898.67469166974638</v>
      </c>
      <c r="G108" s="264">
        <f t="shared" si="10"/>
        <v>29.028228301460274</v>
      </c>
      <c r="H108" s="264">
        <f t="shared" si="11"/>
        <v>0</v>
      </c>
      <c r="I108" s="264">
        <f t="shared" si="12"/>
        <v>556.93224016948682</v>
      </c>
      <c r="J108" s="264">
        <f t="shared" si="13"/>
        <v>0</v>
      </c>
      <c r="K108" s="264">
        <f t="shared" si="14"/>
        <v>40.539343302188591</v>
      </c>
      <c r="L108" s="264">
        <f t="shared" si="15"/>
        <v>15.748974306677715</v>
      </c>
      <c r="M108" s="264">
        <f t="shared" si="17"/>
        <v>0</v>
      </c>
      <c r="N108" s="265">
        <f t="shared" si="16"/>
        <v>4884.3483679813644</v>
      </c>
      <c r="O108" s="259"/>
      <c r="P108" s="259"/>
    </row>
    <row r="109" spans="1:16" s="231" customFormat="1" ht="15.5" x14ac:dyDescent="0.35">
      <c r="A109" s="414"/>
      <c r="B109" s="263" t="s">
        <v>34</v>
      </c>
      <c r="C109" s="265">
        <f t="shared" si="6"/>
        <v>522.02279924550612</v>
      </c>
      <c r="D109" s="265">
        <f t="shared" si="7"/>
        <v>1864.2945609390861</v>
      </c>
      <c r="E109" s="265">
        <f t="shared" si="8"/>
        <v>625.41812782204556</v>
      </c>
      <c r="F109" s="265">
        <f t="shared" si="9"/>
        <v>677.65597918780247</v>
      </c>
      <c r="G109" s="265">
        <f t="shared" si="10"/>
        <v>77.77455292692288</v>
      </c>
      <c r="H109" s="265">
        <f t="shared" si="11"/>
        <v>19.443638231730716</v>
      </c>
      <c r="I109" s="265">
        <f t="shared" si="12"/>
        <v>58.330914695192142</v>
      </c>
      <c r="J109" s="265">
        <f t="shared" si="13"/>
        <v>4.394262240371142</v>
      </c>
      <c r="K109" s="265">
        <f t="shared" si="14"/>
        <v>38.887276463461433</v>
      </c>
      <c r="L109" s="265">
        <f t="shared" si="15"/>
        <v>0.50553459402485657</v>
      </c>
      <c r="M109" s="265">
        <f t="shared" si="17"/>
        <v>21.741170120514557</v>
      </c>
      <c r="N109" s="265">
        <f t="shared" si="16"/>
        <v>3910.4688164666577</v>
      </c>
      <c r="O109" s="259"/>
      <c r="P109" s="259"/>
    </row>
    <row r="110" spans="1:16" s="231" customFormat="1" ht="15.5" x14ac:dyDescent="0.35">
      <c r="A110" s="413"/>
      <c r="B110" s="266" t="s">
        <v>314</v>
      </c>
      <c r="C110" s="416">
        <f t="shared" ref="C110:N110" si="18">C109/$N$109</f>
        <v>0.13349366118131711</v>
      </c>
      <c r="D110" s="416">
        <f t="shared" si="18"/>
        <v>0.47674451541173207</v>
      </c>
      <c r="E110" s="416">
        <f t="shared" si="18"/>
        <v>0.15993430894742391</v>
      </c>
      <c r="F110" s="416">
        <f t="shared" si="18"/>
        <v>0.17329277153016787</v>
      </c>
      <c r="G110" s="416">
        <f t="shared" si="18"/>
        <v>1.9888805301149757E-2</v>
      </c>
      <c r="H110" s="416">
        <f t="shared" si="18"/>
        <v>4.9722013252874384E-3</v>
      </c>
      <c r="I110" s="416">
        <f t="shared" si="18"/>
        <v>1.4916603975862313E-2</v>
      </c>
      <c r="J110" s="416">
        <f t="shared" si="18"/>
        <v>1.1237174995149611E-3</v>
      </c>
      <c r="K110" s="416">
        <f t="shared" si="18"/>
        <v>9.9444026505748767E-3</v>
      </c>
      <c r="L110" s="416">
        <f t="shared" si="18"/>
        <v>1.2927723445743707E-4</v>
      </c>
      <c r="M110" s="416">
        <f t="shared" si="18"/>
        <v>5.5597349425123418E-3</v>
      </c>
      <c r="N110" s="416">
        <f t="shared" si="18"/>
        <v>1</v>
      </c>
      <c r="O110" s="259"/>
      <c r="P110" s="259"/>
    </row>
    <row r="111" spans="1:16" x14ac:dyDescent="0.3">
      <c r="N111" s="229"/>
    </row>
  </sheetData>
  <mergeCells count="2">
    <mergeCell ref="A4:D4"/>
    <mergeCell ref="A5:D5"/>
  </mergeCells>
  <pageMargins left="0.7" right="0.7" top="0.75" bottom="0.75" header="0.3" footer="0.3"/>
  <pageSetup paperSize="9" orientation="portrait" r:id="rId1"/>
  <tableParts count="4">
    <tablePart r:id="rId2"/>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N55"/>
  <sheetViews>
    <sheetView zoomScale="83" zoomScaleNormal="90" workbookViewId="0"/>
  </sheetViews>
  <sheetFormatPr defaultRowHeight="14" x14ac:dyDescent="0.3"/>
  <cols>
    <col min="1" max="1" width="21.08203125" customWidth="1"/>
    <col min="2" max="2" width="16.58203125" customWidth="1"/>
    <col min="3" max="3" width="15.25" customWidth="1"/>
    <col min="4" max="4" width="26.33203125" customWidth="1"/>
    <col min="5" max="5" width="30.83203125" customWidth="1"/>
    <col min="6" max="6" width="21.58203125" customWidth="1"/>
    <col min="7" max="7" width="18.25" customWidth="1"/>
    <col min="8" max="8" width="14.33203125" customWidth="1"/>
    <col min="9" max="9" width="21.25" customWidth="1"/>
    <col min="10" max="10" width="25.33203125" customWidth="1"/>
    <col min="11" max="11" width="15.75" customWidth="1"/>
    <col min="12" max="12" width="13" customWidth="1"/>
    <col min="13" max="13" width="12.33203125" customWidth="1"/>
  </cols>
  <sheetData>
    <row r="1" spans="1:14" ht="23" x14ac:dyDescent="0.5">
      <c r="A1" s="555" t="s">
        <v>1</v>
      </c>
      <c r="B1" s="6"/>
      <c r="C1" s="6"/>
      <c r="D1" s="6"/>
      <c r="E1" s="6"/>
      <c r="F1" s="6"/>
      <c r="G1" s="6"/>
      <c r="H1" s="6"/>
      <c r="I1" s="6"/>
      <c r="J1" s="7"/>
      <c r="K1" s="6"/>
      <c r="L1" s="6"/>
      <c r="M1" s="6"/>
      <c r="N1" s="6"/>
    </row>
    <row r="2" spans="1:14" ht="17" thickBot="1" x14ac:dyDescent="0.4">
      <c r="A2" s="464" t="s">
        <v>791</v>
      </c>
      <c r="B2" s="4"/>
      <c r="C2" s="8"/>
      <c r="D2" s="8"/>
      <c r="E2" s="8"/>
      <c r="F2" s="8"/>
      <c r="G2" s="8"/>
      <c r="H2" s="8"/>
      <c r="I2" s="8"/>
      <c r="J2" s="8"/>
      <c r="K2" s="6"/>
      <c r="L2" s="2"/>
      <c r="M2" s="2"/>
      <c r="N2" s="2"/>
    </row>
    <row r="3" spans="1:14" ht="14.5" thickTop="1" x14ac:dyDescent="0.3">
      <c r="A3" s="66" t="s">
        <v>2</v>
      </c>
      <c r="B3" s="4"/>
      <c r="C3" s="8"/>
      <c r="D3" s="8"/>
      <c r="E3" s="8"/>
      <c r="F3" s="8"/>
      <c r="G3" s="8"/>
      <c r="H3" s="8"/>
      <c r="I3" s="8"/>
      <c r="J3" s="8"/>
      <c r="K3" s="6"/>
      <c r="L3" s="2"/>
      <c r="M3" s="2"/>
      <c r="N3" s="2"/>
    </row>
    <row r="4" spans="1:14" ht="62.5" customHeight="1" x14ac:dyDescent="0.3">
      <c r="A4" s="395" t="s">
        <v>3</v>
      </c>
      <c r="B4" s="395" t="s">
        <v>4</v>
      </c>
      <c r="C4" s="395" t="s">
        <v>35</v>
      </c>
      <c r="D4" s="37" t="s">
        <v>5</v>
      </c>
      <c r="E4" s="37" t="s">
        <v>6</v>
      </c>
      <c r="F4" s="37" t="s">
        <v>7</v>
      </c>
      <c r="G4" s="37" t="s">
        <v>8</v>
      </c>
      <c r="H4" s="37" t="s">
        <v>9</v>
      </c>
      <c r="I4" s="37" t="s">
        <v>10</v>
      </c>
      <c r="J4" s="449" t="s">
        <v>11</v>
      </c>
      <c r="K4" s="11"/>
      <c r="L4" s="2"/>
      <c r="M4" s="2"/>
      <c r="N4" s="2"/>
    </row>
    <row r="5" spans="1:14" x14ac:dyDescent="0.3">
      <c r="A5" s="106">
        <v>31</v>
      </c>
      <c r="B5" s="40" t="s">
        <v>12</v>
      </c>
      <c r="C5" s="108">
        <v>656920</v>
      </c>
      <c r="D5" s="434">
        <v>36754</v>
      </c>
      <c r="E5" s="40">
        <v>0</v>
      </c>
      <c r="F5" s="108">
        <v>109254</v>
      </c>
      <c r="G5" s="108">
        <v>214.29</v>
      </c>
      <c r="H5" s="435">
        <f>C5/G5</f>
        <v>3065.5653553595594</v>
      </c>
      <c r="I5" s="436">
        <f>$H$27/H5</f>
        <v>5.9372651746575997E-3</v>
      </c>
      <c r="J5" s="110"/>
      <c r="K5" s="13"/>
      <c r="L5" s="2"/>
      <c r="M5" s="2"/>
      <c r="N5" s="2"/>
    </row>
    <row r="6" spans="1:14" x14ac:dyDescent="0.3">
      <c r="A6" s="112">
        <v>32</v>
      </c>
      <c r="B6" s="45" t="s">
        <v>13</v>
      </c>
      <c r="C6" s="41">
        <v>274336</v>
      </c>
      <c r="D6" s="437">
        <v>6033</v>
      </c>
      <c r="E6" s="45">
        <v>0</v>
      </c>
      <c r="F6" s="41">
        <v>55806</v>
      </c>
      <c r="G6" s="41">
        <v>269</v>
      </c>
      <c r="H6" s="438">
        <f t="shared" ref="H6:H27" si="0">C6/G6</f>
        <v>1019.8364312267659</v>
      </c>
      <c r="I6" s="439">
        <f t="shared" ref="I6:I26" si="1">$H$27/H6</f>
        <v>1.784705259363897E-2</v>
      </c>
      <c r="J6" s="448"/>
      <c r="K6" s="13"/>
      <c r="L6" s="2"/>
      <c r="M6" s="2"/>
      <c r="N6" s="2"/>
    </row>
    <row r="7" spans="1:14" x14ac:dyDescent="0.3">
      <c r="A7" s="112">
        <v>33</v>
      </c>
      <c r="B7" s="45" t="s">
        <v>14</v>
      </c>
      <c r="C7" s="41">
        <v>473838</v>
      </c>
      <c r="D7" s="437">
        <v>57370</v>
      </c>
      <c r="E7" s="45">
        <v>0</v>
      </c>
      <c r="F7" s="41">
        <v>67184</v>
      </c>
      <c r="G7" s="41">
        <v>4245.0600000000004</v>
      </c>
      <c r="H7" s="438">
        <f t="shared" si="0"/>
        <v>111.62103715848538</v>
      </c>
      <c r="I7" s="439">
        <f t="shared" si="1"/>
        <v>0.16306132686413158</v>
      </c>
      <c r="J7" s="448"/>
      <c r="K7" s="13"/>
      <c r="L7" s="2"/>
      <c r="M7" s="2"/>
      <c r="N7" s="2"/>
    </row>
    <row r="8" spans="1:14" x14ac:dyDescent="0.3">
      <c r="A8" s="112">
        <v>34</v>
      </c>
      <c r="B8" s="45" t="s">
        <v>15</v>
      </c>
      <c r="C8" s="41">
        <v>98254</v>
      </c>
      <c r="D8" s="437">
        <v>28089</v>
      </c>
      <c r="E8" s="45">
        <v>0</v>
      </c>
      <c r="F8" s="41">
        <v>6020</v>
      </c>
      <c r="G8" s="41">
        <v>2701.91</v>
      </c>
      <c r="H8" s="438">
        <f t="shared" si="0"/>
        <v>36.364645750598655</v>
      </c>
      <c r="I8" s="439">
        <f t="shared" si="1"/>
        <v>0.50051565330355308</v>
      </c>
      <c r="J8" s="448"/>
      <c r="K8" s="13"/>
      <c r="L8" s="2"/>
      <c r="M8" s="2"/>
      <c r="N8" s="2"/>
    </row>
    <row r="9" spans="1:14" x14ac:dyDescent="0.3">
      <c r="A9" s="112">
        <v>35</v>
      </c>
      <c r="B9" s="45" t="s">
        <v>16</v>
      </c>
      <c r="C9" s="41">
        <v>199330</v>
      </c>
      <c r="D9" s="437"/>
      <c r="E9" s="45">
        <v>0</v>
      </c>
      <c r="F9" s="41">
        <v>11899</v>
      </c>
      <c r="G9" s="41">
        <v>1669.01</v>
      </c>
      <c r="H9" s="438">
        <f t="shared" si="0"/>
        <v>119.43008130568421</v>
      </c>
      <c r="I9" s="439">
        <f t="shared" si="1"/>
        <v>0.15239941416791861</v>
      </c>
      <c r="J9" s="448"/>
      <c r="K9" s="16"/>
      <c r="L9" s="2"/>
      <c r="M9" s="2"/>
      <c r="N9" s="2"/>
    </row>
    <row r="10" spans="1:14" x14ac:dyDescent="0.3">
      <c r="A10" s="45">
        <v>2</v>
      </c>
      <c r="B10" s="45" t="s">
        <v>17</v>
      </c>
      <c r="C10" s="41">
        <v>481403</v>
      </c>
      <c r="D10" s="437">
        <v>27353</v>
      </c>
      <c r="E10" s="45">
        <v>0</v>
      </c>
      <c r="F10" s="41">
        <v>37858</v>
      </c>
      <c r="G10" s="41">
        <v>10666.06</v>
      </c>
      <c r="H10" s="438">
        <f t="shared" si="0"/>
        <v>45.134098251838076</v>
      </c>
      <c r="I10" s="439">
        <f t="shared" si="1"/>
        <v>0.40326660174875489</v>
      </c>
      <c r="J10" s="217">
        <v>22422</v>
      </c>
      <c r="K10" s="13"/>
      <c r="L10" s="2"/>
      <c r="M10" s="2"/>
      <c r="N10" s="2"/>
    </row>
    <row r="11" spans="1:14" x14ac:dyDescent="0.3">
      <c r="A11" s="45">
        <v>4</v>
      </c>
      <c r="B11" s="45" t="s">
        <v>18</v>
      </c>
      <c r="C11" s="41">
        <v>215416</v>
      </c>
      <c r="D11" s="437"/>
      <c r="E11" s="45">
        <v>0</v>
      </c>
      <c r="F11" s="41">
        <v>8543</v>
      </c>
      <c r="G11" s="41">
        <v>7821.14</v>
      </c>
      <c r="H11" s="438">
        <f t="shared" si="0"/>
        <v>27.542787880027717</v>
      </c>
      <c r="I11" s="439">
        <f t="shared" si="1"/>
        <v>0.66082905275581871</v>
      </c>
      <c r="J11" s="448"/>
      <c r="K11" s="13"/>
      <c r="L11" s="2"/>
      <c r="M11" s="2"/>
      <c r="N11" s="2"/>
    </row>
    <row r="12" spans="1:14" x14ac:dyDescent="0.3">
      <c r="A12" s="45">
        <v>5</v>
      </c>
      <c r="B12" s="45" t="s">
        <v>19</v>
      </c>
      <c r="C12" s="41">
        <v>170577</v>
      </c>
      <c r="D12" s="437"/>
      <c r="E12" s="45">
        <v>0</v>
      </c>
      <c r="F12" s="41">
        <v>7549</v>
      </c>
      <c r="G12" s="41">
        <v>5199.1499999999996</v>
      </c>
      <c r="H12" s="438">
        <f t="shared" si="0"/>
        <v>32.80863218026024</v>
      </c>
      <c r="I12" s="439">
        <f t="shared" si="1"/>
        <v>0.55476480473221568</v>
      </c>
      <c r="J12" s="448"/>
      <c r="K12" s="13"/>
      <c r="L12" s="2"/>
      <c r="M12" s="2"/>
      <c r="N12" s="2"/>
    </row>
    <row r="13" spans="1:14" x14ac:dyDescent="0.3">
      <c r="A13" s="45">
        <v>6</v>
      </c>
      <c r="B13" s="45" t="s">
        <v>20</v>
      </c>
      <c r="C13" s="41">
        <v>522852</v>
      </c>
      <c r="D13" s="437"/>
      <c r="E13" s="45">
        <v>0</v>
      </c>
      <c r="F13" s="41">
        <v>26921</v>
      </c>
      <c r="G13" s="41">
        <v>13248.710000000001</v>
      </c>
      <c r="H13" s="438">
        <f t="shared" si="0"/>
        <v>39.464370493429172</v>
      </c>
      <c r="I13" s="439">
        <f t="shared" si="1"/>
        <v>0.46120270505882377</v>
      </c>
      <c r="J13" s="448"/>
      <c r="K13" s="13"/>
      <c r="L13" s="2"/>
      <c r="M13" s="2"/>
      <c r="N13" s="2"/>
    </row>
    <row r="14" spans="1:14" x14ac:dyDescent="0.3">
      <c r="A14" s="45">
        <v>7</v>
      </c>
      <c r="B14" s="45" t="s">
        <v>21</v>
      </c>
      <c r="C14" s="41">
        <v>205771</v>
      </c>
      <c r="D14" s="437"/>
      <c r="E14" s="45">
        <v>0</v>
      </c>
      <c r="F14" s="41">
        <v>11510</v>
      </c>
      <c r="G14" s="41">
        <v>5713.72</v>
      </c>
      <c r="H14" s="438">
        <f t="shared" si="0"/>
        <v>36.013490335543217</v>
      </c>
      <c r="I14" s="439">
        <f t="shared" si="1"/>
        <v>0.50539601286714941</v>
      </c>
      <c r="J14" s="448"/>
      <c r="K14" s="13"/>
      <c r="L14" s="2"/>
      <c r="M14" s="2"/>
      <c r="N14" s="2"/>
    </row>
    <row r="15" spans="1:14" x14ac:dyDescent="0.3">
      <c r="A15" s="45">
        <v>8</v>
      </c>
      <c r="B15" s="45" t="s">
        <v>22</v>
      </c>
      <c r="C15" s="41">
        <v>162812</v>
      </c>
      <c r="D15" s="437">
        <v>1237</v>
      </c>
      <c r="E15" s="45">
        <v>0</v>
      </c>
      <c r="F15" s="41">
        <v>10155</v>
      </c>
      <c r="G15" s="41">
        <v>4558.54</v>
      </c>
      <c r="H15" s="438">
        <f t="shared" si="0"/>
        <v>35.715821293659815</v>
      </c>
      <c r="I15" s="439">
        <f t="shared" si="1"/>
        <v>0.50960817267400127</v>
      </c>
      <c r="J15" s="448"/>
      <c r="K15" s="13"/>
      <c r="L15" s="2"/>
      <c r="M15" s="2"/>
      <c r="N15" s="2"/>
    </row>
    <row r="16" spans="1:14" x14ac:dyDescent="0.3">
      <c r="A16" s="45">
        <v>9</v>
      </c>
      <c r="B16" s="45" t="s">
        <v>23</v>
      </c>
      <c r="C16" s="41">
        <v>126921</v>
      </c>
      <c r="D16" s="437"/>
      <c r="E16" s="45">
        <v>0</v>
      </c>
      <c r="F16" s="41">
        <v>8272</v>
      </c>
      <c r="G16" s="41">
        <v>5326.37</v>
      </c>
      <c r="H16" s="438">
        <f t="shared" si="0"/>
        <v>23.8287989756626</v>
      </c>
      <c r="I16" s="439">
        <f t="shared" si="1"/>
        <v>0.76382676456344767</v>
      </c>
      <c r="J16" s="448"/>
      <c r="K16" s="13"/>
      <c r="L16" s="2"/>
      <c r="M16" s="2"/>
      <c r="N16" s="2"/>
    </row>
    <row r="17" spans="1:14" x14ac:dyDescent="0.3">
      <c r="A17" s="45">
        <v>10</v>
      </c>
      <c r="B17" s="45" t="s">
        <v>24</v>
      </c>
      <c r="C17" s="41">
        <v>132702</v>
      </c>
      <c r="D17" s="437"/>
      <c r="E17" s="45">
        <v>0</v>
      </c>
      <c r="F17" s="41">
        <v>4656</v>
      </c>
      <c r="G17" s="41">
        <v>12651.54</v>
      </c>
      <c r="H17" s="438">
        <f t="shared" si="0"/>
        <v>10.488999758132211</v>
      </c>
      <c r="I17" s="439">
        <f t="shared" si="1"/>
        <v>1.7352535842039383</v>
      </c>
      <c r="J17" s="217">
        <v>5927</v>
      </c>
      <c r="K17" s="13"/>
      <c r="L17" s="2"/>
      <c r="M17" s="2"/>
      <c r="N17" s="2"/>
    </row>
    <row r="18" spans="1:14" x14ac:dyDescent="0.3">
      <c r="A18" s="45">
        <v>11</v>
      </c>
      <c r="B18" s="45" t="s">
        <v>25</v>
      </c>
      <c r="C18" s="41">
        <v>248265</v>
      </c>
      <c r="D18" s="437"/>
      <c r="E18" s="45">
        <v>0</v>
      </c>
      <c r="F18" s="41">
        <v>7992</v>
      </c>
      <c r="G18" s="41">
        <v>17344.41</v>
      </c>
      <c r="H18" s="438">
        <f t="shared" si="0"/>
        <v>14.313833678977838</v>
      </c>
      <c r="I18" s="439">
        <f t="shared" si="1"/>
        <v>1.2715723008395969</v>
      </c>
      <c r="J18" s="217"/>
      <c r="K18" s="13"/>
      <c r="L18" s="2"/>
      <c r="M18" s="2"/>
      <c r="N18" s="2"/>
    </row>
    <row r="19" spans="1:14" x14ac:dyDescent="0.3">
      <c r="A19" s="45">
        <v>12</v>
      </c>
      <c r="B19" s="45" t="s">
        <v>26</v>
      </c>
      <c r="C19" s="41">
        <v>163537</v>
      </c>
      <c r="D19" s="437"/>
      <c r="E19" s="45">
        <v>0</v>
      </c>
      <c r="F19" s="41">
        <v>6557</v>
      </c>
      <c r="G19" s="41">
        <v>18791.07</v>
      </c>
      <c r="H19" s="438">
        <f t="shared" si="0"/>
        <v>8.7029104782218365</v>
      </c>
      <c r="I19" s="439">
        <f t="shared" si="1"/>
        <v>2.0913778753164851</v>
      </c>
      <c r="J19" s="217"/>
      <c r="K19" s="13"/>
      <c r="L19" s="2"/>
      <c r="M19" s="2"/>
      <c r="N19" s="2"/>
    </row>
    <row r="20" spans="1:14" x14ac:dyDescent="0.3">
      <c r="A20" s="45">
        <v>13</v>
      </c>
      <c r="B20" s="45" t="s">
        <v>27</v>
      </c>
      <c r="C20" s="41">
        <v>272617</v>
      </c>
      <c r="D20" s="437"/>
      <c r="E20" s="45">
        <v>0</v>
      </c>
      <c r="F20" s="41">
        <v>9833</v>
      </c>
      <c r="G20" s="41">
        <v>16042.380000000003</v>
      </c>
      <c r="H20" s="438">
        <f t="shared" si="0"/>
        <v>16.993550832233119</v>
      </c>
      <c r="I20" s="439">
        <f t="shared" si="1"/>
        <v>1.0710577562453651</v>
      </c>
      <c r="J20" s="217"/>
      <c r="K20" s="13"/>
      <c r="L20" s="2"/>
      <c r="M20" s="2"/>
      <c r="N20" s="2"/>
    </row>
    <row r="21" spans="1:14" x14ac:dyDescent="0.3">
      <c r="A21" s="45">
        <v>14</v>
      </c>
      <c r="B21" s="45" t="s">
        <v>28</v>
      </c>
      <c r="C21" s="41">
        <v>192150</v>
      </c>
      <c r="D21" s="437"/>
      <c r="E21" s="45">
        <v>0</v>
      </c>
      <c r="F21" s="41">
        <v>4603</v>
      </c>
      <c r="G21" s="41">
        <v>13798.189999999999</v>
      </c>
      <c r="H21" s="438">
        <f t="shared" si="0"/>
        <v>13.925739535402833</v>
      </c>
      <c r="I21" s="439">
        <f t="shared" si="1"/>
        <v>1.3070095400492965</v>
      </c>
      <c r="J21" s="217"/>
      <c r="K21" s="13"/>
      <c r="L21" s="2"/>
      <c r="M21" s="2"/>
      <c r="N21" s="2"/>
    </row>
    <row r="22" spans="1:14" x14ac:dyDescent="0.3">
      <c r="A22" s="45">
        <v>15</v>
      </c>
      <c r="B22" s="45" t="s">
        <v>29</v>
      </c>
      <c r="C22" s="41">
        <v>175816</v>
      </c>
      <c r="D22" s="437">
        <v>89085</v>
      </c>
      <c r="E22" s="45">
        <v>0</v>
      </c>
      <c r="F22" s="41">
        <v>13113</v>
      </c>
      <c r="G22" s="41">
        <v>7401.34</v>
      </c>
      <c r="H22" s="438">
        <f t="shared" si="0"/>
        <v>23.754617407118172</v>
      </c>
      <c r="I22" s="439">
        <f t="shared" si="1"/>
        <v>0.76621206366216332</v>
      </c>
      <c r="J22" s="217">
        <v>5422</v>
      </c>
      <c r="K22" s="13"/>
      <c r="L22" s="2"/>
      <c r="M22" s="2"/>
      <c r="N22" s="2"/>
    </row>
    <row r="23" spans="1:14" x14ac:dyDescent="0.3">
      <c r="A23" s="45">
        <v>16</v>
      </c>
      <c r="B23" s="45" t="s">
        <v>30</v>
      </c>
      <c r="C23" s="41">
        <v>67988</v>
      </c>
      <c r="D23" s="437">
        <v>6149</v>
      </c>
      <c r="E23" s="45">
        <v>0</v>
      </c>
      <c r="F23" s="41">
        <v>2139</v>
      </c>
      <c r="G23" s="41">
        <v>5019.9800000000005</v>
      </c>
      <c r="H23" s="438">
        <f t="shared" si="0"/>
        <v>13.543480252909372</v>
      </c>
      <c r="I23" s="439">
        <f t="shared" si="1"/>
        <v>1.3438993585938339</v>
      </c>
      <c r="J23" s="217"/>
      <c r="K23" s="13"/>
      <c r="L23" s="2"/>
      <c r="M23" s="2"/>
      <c r="N23" s="2"/>
    </row>
    <row r="24" spans="1:14" x14ac:dyDescent="0.3">
      <c r="A24" s="45">
        <v>17</v>
      </c>
      <c r="B24" s="45" t="s">
        <v>31</v>
      </c>
      <c r="C24" s="41">
        <v>413830</v>
      </c>
      <c r="D24" s="437"/>
      <c r="E24" s="45">
        <v>0</v>
      </c>
      <c r="F24" s="41">
        <v>12855</v>
      </c>
      <c r="G24" s="41">
        <v>36828.320000000007</v>
      </c>
      <c r="H24" s="438">
        <f t="shared" si="0"/>
        <v>11.23673303588108</v>
      </c>
      <c r="I24" s="439">
        <f t="shared" si="1"/>
        <v>1.6197834697054365</v>
      </c>
      <c r="J24" s="217">
        <v>938</v>
      </c>
      <c r="K24" s="13"/>
      <c r="L24" s="2"/>
      <c r="M24" s="2"/>
      <c r="N24" s="2"/>
    </row>
    <row r="25" spans="1:14" x14ac:dyDescent="0.3">
      <c r="A25" s="45">
        <v>18</v>
      </c>
      <c r="B25" s="45" t="s">
        <v>32</v>
      </c>
      <c r="C25" s="41">
        <v>71664</v>
      </c>
      <c r="D25" s="437"/>
      <c r="E25" s="45">
        <v>0</v>
      </c>
      <c r="F25" s="41">
        <v>2237</v>
      </c>
      <c r="G25" s="41">
        <v>20197.260000000002</v>
      </c>
      <c r="H25" s="438">
        <f t="shared" si="0"/>
        <v>3.5482040633234404</v>
      </c>
      <c r="I25" s="439">
        <f t="shared" si="1"/>
        <v>5.1296583004205925</v>
      </c>
      <c r="J25" s="448"/>
      <c r="K25" s="13"/>
      <c r="L25" s="2"/>
      <c r="M25" s="2"/>
      <c r="N25" s="2"/>
    </row>
    <row r="26" spans="1:14" x14ac:dyDescent="0.3">
      <c r="A26" s="45">
        <v>19</v>
      </c>
      <c r="B26" s="45" t="s">
        <v>33</v>
      </c>
      <c r="C26" s="41">
        <v>176665</v>
      </c>
      <c r="D26" s="437"/>
      <c r="E26" s="41">
        <v>1549</v>
      </c>
      <c r="F26" s="41">
        <v>5153</v>
      </c>
      <c r="G26" s="41">
        <v>92673.819999999992</v>
      </c>
      <c r="H26" s="438">
        <f t="shared" si="0"/>
        <v>1.9063096783967686</v>
      </c>
      <c r="I26" s="439">
        <f t="shared" si="1"/>
        <v>9.5478057061119799</v>
      </c>
      <c r="J26" s="448"/>
      <c r="K26" s="13"/>
      <c r="L26" s="2"/>
      <c r="M26" s="2"/>
      <c r="N26" s="2"/>
    </row>
    <row r="27" spans="1:14" x14ac:dyDescent="0.3">
      <c r="A27" s="45"/>
      <c r="B27" s="47" t="s">
        <v>34</v>
      </c>
      <c r="C27" s="48">
        <v>5503664</v>
      </c>
      <c r="D27" s="48">
        <v>252070</v>
      </c>
      <c r="E27" s="48">
        <v>1549</v>
      </c>
      <c r="F27" s="48">
        <v>430109</v>
      </c>
      <c r="G27" s="48">
        <v>302381.27</v>
      </c>
      <c r="H27" s="440">
        <f t="shared" si="0"/>
        <v>18.201074425013161</v>
      </c>
      <c r="I27" s="441">
        <f>$H$27/H27</f>
        <v>1</v>
      </c>
      <c r="J27" s="48">
        <v>34709</v>
      </c>
      <c r="K27" s="13"/>
      <c r="L27" s="13"/>
      <c r="M27" s="13"/>
      <c r="N27" s="13"/>
    </row>
    <row r="28" spans="1:14" x14ac:dyDescent="0.3">
      <c r="A28" s="344"/>
      <c r="B28" s="344"/>
      <c r="C28" s="80"/>
      <c r="D28" s="344"/>
      <c r="E28" s="344"/>
      <c r="F28" s="344"/>
      <c r="G28" s="344"/>
      <c r="H28" s="442"/>
      <c r="I28" s="80"/>
      <c r="J28" s="443"/>
      <c r="K28" s="2"/>
      <c r="L28" s="2"/>
      <c r="M28" s="2"/>
      <c r="N28" s="2"/>
    </row>
    <row r="29" spans="1:14" ht="17" thickBot="1" x14ac:dyDescent="0.4">
      <c r="A29" s="465" t="s">
        <v>792</v>
      </c>
      <c r="B29" s="444"/>
      <c r="C29" s="445"/>
      <c r="D29" s="444"/>
      <c r="E29" s="444"/>
      <c r="F29" s="444"/>
      <c r="G29" s="444"/>
      <c r="H29" s="446"/>
      <c r="I29" s="445"/>
      <c r="J29" s="447"/>
      <c r="K29" s="282"/>
      <c r="L29" s="283"/>
      <c r="M29" s="283"/>
      <c r="N29" s="2"/>
    </row>
    <row r="30" spans="1:14" ht="14.5" thickTop="1" x14ac:dyDescent="0.3">
      <c r="A30" s="278" t="s">
        <v>820</v>
      </c>
      <c r="B30" s="278"/>
      <c r="C30" s="279"/>
      <c r="D30" s="278"/>
      <c r="E30" s="278"/>
      <c r="F30" s="278"/>
      <c r="G30" s="278"/>
      <c r="H30" s="280"/>
      <c r="I30" s="279"/>
      <c r="J30" s="281"/>
      <c r="K30" s="282"/>
      <c r="L30" s="283"/>
      <c r="M30" s="283"/>
      <c r="N30" s="2"/>
    </row>
    <row r="31" spans="1:14" ht="23.5" customHeight="1" x14ac:dyDescent="0.3">
      <c r="A31" s="9" t="s">
        <v>3</v>
      </c>
      <c r="B31" s="9" t="s">
        <v>4</v>
      </c>
      <c r="C31" s="21" t="s">
        <v>35</v>
      </c>
      <c r="D31" s="22" t="s">
        <v>36</v>
      </c>
      <c r="E31" s="23" t="s">
        <v>9</v>
      </c>
      <c r="F31" s="21" t="s">
        <v>37</v>
      </c>
      <c r="G31" s="22" t="s">
        <v>38</v>
      </c>
      <c r="H31" s="22" t="s">
        <v>39</v>
      </c>
      <c r="I31" s="22" t="s">
        <v>40</v>
      </c>
      <c r="J31" s="22" t="s">
        <v>41</v>
      </c>
      <c r="K31" s="22" t="s">
        <v>42</v>
      </c>
      <c r="L31" s="21" t="s">
        <v>43</v>
      </c>
      <c r="M31" s="21" t="s">
        <v>44</v>
      </c>
      <c r="N31" s="2"/>
    </row>
    <row r="32" spans="1:14" x14ac:dyDescent="0.3">
      <c r="A32" s="24">
        <v>31</v>
      </c>
      <c r="B32" s="12" t="s">
        <v>12</v>
      </c>
      <c r="C32" s="16">
        <f t="shared" ref="C32:C54" si="2">C5</f>
        <v>656920</v>
      </c>
      <c r="D32" s="16">
        <v>715.48</v>
      </c>
      <c r="E32" s="25">
        <f t="shared" ref="E32" si="3">C32/D32</f>
        <v>918.15284843741267</v>
      </c>
      <c r="F32" s="15">
        <f t="shared" ref="F32:F54" si="4">$E$54/E32</f>
        <v>1.5875344536897651E-2</v>
      </c>
      <c r="G32" s="17">
        <v>114</v>
      </c>
      <c r="H32" s="17">
        <v>62</v>
      </c>
      <c r="I32" s="17">
        <v>1</v>
      </c>
      <c r="J32" s="17">
        <v>0</v>
      </c>
      <c r="K32" s="17">
        <v>177</v>
      </c>
      <c r="L32" s="17">
        <f t="shared" ref="L32" si="5">K32/C32</f>
        <v>2.6943920112037996E-4</v>
      </c>
      <c r="M32" s="27">
        <f>L32/$L$54</f>
        <v>0.40056802576850215</v>
      </c>
      <c r="N32" s="2"/>
    </row>
    <row r="33" spans="1:14" x14ac:dyDescent="0.3">
      <c r="A33" s="24">
        <v>32</v>
      </c>
      <c r="B33" s="12" t="s">
        <v>13</v>
      </c>
      <c r="C33" s="16">
        <f t="shared" si="2"/>
        <v>274336</v>
      </c>
      <c r="D33" s="16">
        <v>271.14</v>
      </c>
      <c r="E33" s="25">
        <f t="shared" ref="E33:E54" si="6">C33/D33</f>
        <v>1011.7872685697427</v>
      </c>
      <c r="F33" s="15">
        <f t="shared" si="4"/>
        <v>1.4406183255381783E-2</v>
      </c>
      <c r="G33" s="17">
        <v>39</v>
      </c>
      <c r="H33" s="17">
        <v>109</v>
      </c>
      <c r="I33" s="17">
        <v>0</v>
      </c>
      <c r="J33" s="17">
        <v>7</v>
      </c>
      <c r="K33" s="17">
        <v>155</v>
      </c>
      <c r="L33" s="17">
        <f t="shared" ref="L33:L54" si="7">K33/C33</f>
        <v>5.6500058322640854E-4</v>
      </c>
      <c r="M33" s="27">
        <f t="shared" ref="M33:M54" si="8">L33/$L$54</f>
        <v>0.83997119661863551</v>
      </c>
      <c r="N33" s="2"/>
    </row>
    <row r="34" spans="1:14" x14ac:dyDescent="0.3">
      <c r="A34" s="24">
        <v>33</v>
      </c>
      <c r="B34" s="12" t="s">
        <v>14</v>
      </c>
      <c r="C34" s="16">
        <f t="shared" si="2"/>
        <v>473838</v>
      </c>
      <c r="D34" s="16">
        <v>7857.5299999999988</v>
      </c>
      <c r="E34" s="25">
        <f t="shared" si="6"/>
        <v>60.30368321851779</v>
      </c>
      <c r="F34" s="15">
        <f t="shared" si="4"/>
        <v>0.2417098264737827</v>
      </c>
      <c r="G34" s="17">
        <v>47</v>
      </c>
      <c r="H34" s="17">
        <v>214</v>
      </c>
      <c r="I34" s="17">
        <v>0</v>
      </c>
      <c r="J34" s="17">
        <v>5</v>
      </c>
      <c r="K34" s="17">
        <v>266</v>
      </c>
      <c r="L34" s="17">
        <f t="shared" si="7"/>
        <v>5.613732963586711E-4</v>
      </c>
      <c r="M34" s="27">
        <f t="shared" si="8"/>
        <v>0.83457860662629646</v>
      </c>
      <c r="N34" s="2"/>
    </row>
    <row r="35" spans="1:14" x14ac:dyDescent="0.3">
      <c r="A35" s="24">
        <v>34</v>
      </c>
      <c r="B35" s="12" t="s">
        <v>15</v>
      </c>
      <c r="C35" s="16">
        <f t="shared" si="2"/>
        <v>98254</v>
      </c>
      <c r="D35" s="16">
        <v>5499.56</v>
      </c>
      <c r="E35" s="25">
        <f t="shared" si="6"/>
        <v>17.865792899795618</v>
      </c>
      <c r="F35" s="15">
        <f t="shared" si="4"/>
        <v>0.81586039243993724</v>
      </c>
      <c r="G35" s="17">
        <v>5</v>
      </c>
      <c r="H35" s="17">
        <v>45</v>
      </c>
      <c r="I35" s="17">
        <v>5</v>
      </c>
      <c r="J35" s="17">
        <v>4</v>
      </c>
      <c r="K35" s="17">
        <v>59</v>
      </c>
      <c r="L35" s="17">
        <f t="shared" si="7"/>
        <v>6.0048445864799402E-4</v>
      </c>
      <c r="M35" s="27">
        <f t="shared" si="8"/>
        <v>0.89272412145339097</v>
      </c>
      <c r="N35" s="2"/>
    </row>
    <row r="36" spans="1:14" x14ac:dyDescent="0.3">
      <c r="A36" s="28">
        <v>35</v>
      </c>
      <c r="B36" s="14" t="s">
        <v>16</v>
      </c>
      <c r="C36" s="16">
        <f t="shared" si="2"/>
        <v>199330</v>
      </c>
      <c r="D36" s="16">
        <v>1715.62</v>
      </c>
      <c r="E36" s="25">
        <f t="shared" si="6"/>
        <v>116.18540236182838</v>
      </c>
      <c r="F36" s="15">
        <f t="shared" si="4"/>
        <v>0.12545459679250293</v>
      </c>
      <c r="G36" s="17">
        <v>14</v>
      </c>
      <c r="H36" s="17">
        <v>119</v>
      </c>
      <c r="I36" s="17">
        <v>0</v>
      </c>
      <c r="J36" s="17">
        <v>2</v>
      </c>
      <c r="K36" s="17">
        <v>135</v>
      </c>
      <c r="L36" s="17">
        <f t="shared" si="7"/>
        <v>6.7726885064967643E-4</v>
      </c>
      <c r="M36" s="27">
        <f t="shared" si="8"/>
        <v>1.0068774153544033</v>
      </c>
      <c r="N36" s="2"/>
    </row>
    <row r="37" spans="1:14" x14ac:dyDescent="0.3">
      <c r="A37" s="2">
        <v>2</v>
      </c>
      <c r="B37" s="2" t="s">
        <v>17</v>
      </c>
      <c r="C37" s="16">
        <f t="shared" si="2"/>
        <v>481403</v>
      </c>
      <c r="D37" s="16">
        <v>20537.689999999999</v>
      </c>
      <c r="E37" s="25">
        <f t="shared" si="6"/>
        <v>23.439977913777064</v>
      </c>
      <c r="F37" s="15">
        <f t="shared" si="4"/>
        <v>0.62184328245082188</v>
      </c>
      <c r="G37" s="17">
        <v>40</v>
      </c>
      <c r="H37" s="17">
        <v>255</v>
      </c>
      <c r="I37" s="17">
        <v>6</v>
      </c>
      <c r="J37" s="17">
        <v>17</v>
      </c>
      <c r="K37" s="17">
        <v>318</v>
      </c>
      <c r="L37" s="17">
        <f t="shared" si="7"/>
        <v>6.605692112429711E-4</v>
      </c>
      <c r="M37" s="27">
        <f t="shared" si="8"/>
        <v>0.98205050983963682</v>
      </c>
      <c r="N37" s="2"/>
    </row>
    <row r="38" spans="1:14" x14ac:dyDescent="0.3">
      <c r="A38" s="2">
        <v>4</v>
      </c>
      <c r="B38" s="2" t="s">
        <v>18</v>
      </c>
      <c r="C38" s="16">
        <f t="shared" si="2"/>
        <v>215416</v>
      </c>
      <c r="D38" s="16">
        <v>11492.680000000002</v>
      </c>
      <c r="E38" s="25">
        <f t="shared" si="6"/>
        <v>18.743756895693604</v>
      </c>
      <c r="F38" s="15">
        <f t="shared" si="4"/>
        <v>0.77764521208801773</v>
      </c>
      <c r="G38" s="17">
        <v>12</v>
      </c>
      <c r="H38" s="17">
        <v>172</v>
      </c>
      <c r="I38" s="17">
        <v>9</v>
      </c>
      <c r="J38" s="17">
        <v>12</v>
      </c>
      <c r="K38" s="17">
        <v>205</v>
      </c>
      <c r="L38" s="17">
        <f t="shared" si="7"/>
        <v>9.516470457161956E-4</v>
      </c>
      <c r="M38" s="27">
        <f t="shared" si="8"/>
        <v>1.4147881108089089</v>
      </c>
      <c r="N38" s="2"/>
    </row>
    <row r="39" spans="1:14" x14ac:dyDescent="0.3">
      <c r="A39" s="2">
        <v>5</v>
      </c>
      <c r="B39" s="2" t="s">
        <v>19</v>
      </c>
      <c r="C39" s="16">
        <f t="shared" si="2"/>
        <v>170577</v>
      </c>
      <c r="D39" s="16">
        <v>5707.62</v>
      </c>
      <c r="E39" s="25">
        <f t="shared" si="6"/>
        <v>29.885836828660633</v>
      </c>
      <c r="F39" s="15">
        <f t="shared" si="4"/>
        <v>0.48772242484103584</v>
      </c>
      <c r="G39" s="17">
        <v>12</v>
      </c>
      <c r="H39" s="17">
        <v>112</v>
      </c>
      <c r="I39" s="17">
        <v>4</v>
      </c>
      <c r="J39" s="17">
        <v>11</v>
      </c>
      <c r="K39" s="17">
        <v>139</v>
      </c>
      <c r="L39" s="17">
        <f t="shared" si="7"/>
        <v>8.1488125597237615E-4</v>
      </c>
      <c r="M39" s="27">
        <f t="shared" si="8"/>
        <v>1.2114620834062539</v>
      </c>
      <c r="N39" s="2"/>
    </row>
    <row r="40" spans="1:14" x14ac:dyDescent="0.3">
      <c r="A40" s="2">
        <v>6</v>
      </c>
      <c r="B40" s="2" t="s">
        <v>20</v>
      </c>
      <c r="C40" s="16">
        <f t="shared" si="2"/>
        <v>522852</v>
      </c>
      <c r="D40" s="16">
        <v>15549.789999999999</v>
      </c>
      <c r="E40" s="25">
        <f t="shared" si="6"/>
        <v>33.624376920845876</v>
      </c>
      <c r="F40" s="15">
        <f t="shared" si="4"/>
        <v>0.4334948076745273</v>
      </c>
      <c r="G40" s="17">
        <v>40</v>
      </c>
      <c r="H40" s="17">
        <v>269</v>
      </c>
      <c r="I40" s="17">
        <v>7</v>
      </c>
      <c r="J40" s="17">
        <v>40</v>
      </c>
      <c r="K40" s="17">
        <v>356</v>
      </c>
      <c r="L40" s="17">
        <f t="shared" si="7"/>
        <v>6.8088101413019359E-4</v>
      </c>
      <c r="M40" s="27">
        <f t="shared" si="8"/>
        <v>1.0122475218130302</v>
      </c>
      <c r="N40" s="2"/>
    </row>
    <row r="41" spans="1:14" x14ac:dyDescent="0.3">
      <c r="A41" s="2">
        <v>7</v>
      </c>
      <c r="B41" s="2" t="s">
        <v>21</v>
      </c>
      <c r="C41" s="16">
        <f t="shared" si="2"/>
        <v>205771</v>
      </c>
      <c r="D41" s="16">
        <v>6941.7500000000009</v>
      </c>
      <c r="E41" s="25">
        <f t="shared" si="6"/>
        <v>29.642525299816324</v>
      </c>
      <c r="F41" s="15">
        <f t="shared" si="4"/>
        <v>0.49172574397931662</v>
      </c>
      <c r="G41" s="17">
        <v>15</v>
      </c>
      <c r="H41" s="17">
        <v>137</v>
      </c>
      <c r="I41" s="17">
        <v>1</v>
      </c>
      <c r="J41" s="17">
        <v>8</v>
      </c>
      <c r="K41" s="17">
        <v>161</v>
      </c>
      <c r="L41" s="17">
        <f t="shared" si="7"/>
        <v>7.8242317916518852E-4</v>
      </c>
      <c r="M41" s="27">
        <f t="shared" si="8"/>
        <v>1.1632075321277684</v>
      </c>
      <c r="N41" s="2"/>
    </row>
    <row r="42" spans="1:14" x14ac:dyDescent="0.3">
      <c r="A42" s="2">
        <v>8</v>
      </c>
      <c r="B42" s="2" t="s">
        <v>22</v>
      </c>
      <c r="C42" s="16">
        <f t="shared" si="2"/>
        <v>162812</v>
      </c>
      <c r="D42" s="16">
        <v>6768.51</v>
      </c>
      <c r="E42" s="25">
        <f t="shared" si="6"/>
        <v>24.054333967150821</v>
      </c>
      <c r="F42" s="15">
        <f t="shared" si="4"/>
        <v>0.60596118879796146</v>
      </c>
      <c r="G42" s="17">
        <v>11</v>
      </c>
      <c r="H42" s="17">
        <v>129</v>
      </c>
      <c r="I42" s="17">
        <v>9</v>
      </c>
      <c r="J42" s="17">
        <v>9</v>
      </c>
      <c r="K42" s="17">
        <v>158</v>
      </c>
      <c r="L42" s="17">
        <f t="shared" si="7"/>
        <v>9.7044443898484142E-4</v>
      </c>
      <c r="M42" s="27">
        <f t="shared" si="8"/>
        <v>1.4427336906647943</v>
      </c>
      <c r="N42" s="2"/>
    </row>
    <row r="43" spans="1:14" x14ac:dyDescent="0.3">
      <c r="A43" s="2">
        <v>9</v>
      </c>
      <c r="B43" s="2" t="s">
        <v>23</v>
      </c>
      <c r="C43" s="16">
        <f t="shared" si="2"/>
        <v>126921</v>
      </c>
      <c r="D43" s="16">
        <v>6872.1299999999983</v>
      </c>
      <c r="E43" s="25">
        <f t="shared" si="6"/>
        <v>18.468946309222908</v>
      </c>
      <c r="F43" s="15">
        <f t="shared" si="4"/>
        <v>0.78921626401604883</v>
      </c>
      <c r="G43" s="17">
        <v>4</v>
      </c>
      <c r="H43" s="17">
        <v>97</v>
      </c>
      <c r="I43" s="17">
        <v>10</v>
      </c>
      <c r="J43" s="17">
        <v>11</v>
      </c>
      <c r="K43" s="17">
        <v>122</v>
      </c>
      <c r="L43" s="17">
        <f t="shared" si="7"/>
        <v>9.6122785039512763E-4</v>
      </c>
      <c r="M43" s="27">
        <f t="shared" si="8"/>
        <v>1.4290316358771069</v>
      </c>
      <c r="N43" s="2"/>
    </row>
    <row r="44" spans="1:14" x14ac:dyDescent="0.3">
      <c r="A44" s="2">
        <v>10</v>
      </c>
      <c r="B44" s="2" t="s">
        <v>24</v>
      </c>
      <c r="C44" s="16">
        <f t="shared" si="2"/>
        <v>132702</v>
      </c>
      <c r="D44" s="16">
        <v>17099.04</v>
      </c>
      <c r="E44" s="25">
        <f t="shared" si="6"/>
        <v>7.7607865704741315</v>
      </c>
      <c r="F44" s="15">
        <f t="shared" si="4"/>
        <v>1.8781592141616392</v>
      </c>
      <c r="G44" s="17">
        <v>7</v>
      </c>
      <c r="H44" s="17">
        <v>95</v>
      </c>
      <c r="I44" s="17">
        <v>1</v>
      </c>
      <c r="J44" s="17">
        <v>9</v>
      </c>
      <c r="K44" s="17">
        <v>112</v>
      </c>
      <c r="L44" s="17">
        <f t="shared" si="7"/>
        <v>8.4399632258745161E-4</v>
      </c>
      <c r="M44" s="27">
        <f t="shared" si="8"/>
        <v>1.2547466711931239</v>
      </c>
      <c r="N44" s="2"/>
    </row>
    <row r="45" spans="1:14" x14ac:dyDescent="0.3">
      <c r="A45" s="2">
        <v>11</v>
      </c>
      <c r="B45" s="2" t="s">
        <v>25</v>
      </c>
      <c r="C45" s="16">
        <f t="shared" si="2"/>
        <v>248265</v>
      </c>
      <c r="D45" s="16">
        <v>21077.939999999995</v>
      </c>
      <c r="E45" s="25">
        <f t="shared" si="6"/>
        <v>11.778428062704423</v>
      </c>
      <c r="F45" s="15">
        <f t="shared" si="4"/>
        <v>1.2375159680799657</v>
      </c>
      <c r="G45" s="17">
        <v>19</v>
      </c>
      <c r="H45" s="17">
        <v>128</v>
      </c>
      <c r="I45" s="17">
        <v>4</v>
      </c>
      <c r="J45" s="17">
        <v>33</v>
      </c>
      <c r="K45" s="17">
        <v>184</v>
      </c>
      <c r="L45" s="17">
        <f t="shared" si="7"/>
        <v>7.4114353614081728E-4</v>
      </c>
      <c r="M45" s="27">
        <f t="shared" si="8"/>
        <v>1.1018381952163465</v>
      </c>
      <c r="N45" s="2"/>
    </row>
    <row r="46" spans="1:14" x14ac:dyDescent="0.3">
      <c r="A46" s="2">
        <v>12</v>
      </c>
      <c r="B46" s="2" t="s">
        <v>26</v>
      </c>
      <c r="C46" s="16">
        <f t="shared" si="2"/>
        <v>163537</v>
      </c>
      <c r="D46" s="16">
        <v>22903.22</v>
      </c>
      <c r="E46" s="25">
        <f t="shared" si="6"/>
        <v>7.140349697553444</v>
      </c>
      <c r="F46" s="15">
        <f t="shared" si="4"/>
        <v>2.0413555951569413</v>
      </c>
      <c r="G46" s="17">
        <v>6</v>
      </c>
      <c r="H46" s="17">
        <v>105</v>
      </c>
      <c r="I46" s="17">
        <v>2</v>
      </c>
      <c r="J46" s="17">
        <v>16</v>
      </c>
      <c r="K46" s="17">
        <v>129</v>
      </c>
      <c r="L46" s="17">
        <f t="shared" si="7"/>
        <v>7.8881231770180449E-4</v>
      </c>
      <c r="M46" s="27">
        <f t="shared" si="8"/>
        <v>1.1727060928395419</v>
      </c>
      <c r="N46" s="2"/>
    </row>
    <row r="47" spans="1:14" x14ac:dyDescent="0.3">
      <c r="A47" s="2">
        <v>13</v>
      </c>
      <c r="B47" s="2" t="s">
        <v>27</v>
      </c>
      <c r="C47" s="16">
        <f t="shared" si="2"/>
        <v>272617</v>
      </c>
      <c r="D47" s="16">
        <v>19011.989999999998</v>
      </c>
      <c r="E47" s="25">
        <f t="shared" si="6"/>
        <v>14.339214358938756</v>
      </c>
      <c r="F47" s="15">
        <f t="shared" si="4"/>
        <v>1.0165126513637435</v>
      </c>
      <c r="G47" s="17">
        <v>15</v>
      </c>
      <c r="H47" s="17">
        <v>155</v>
      </c>
      <c r="I47" s="17">
        <v>3</v>
      </c>
      <c r="J47" s="17">
        <v>5</v>
      </c>
      <c r="K47" s="17">
        <v>178</v>
      </c>
      <c r="L47" s="17">
        <f t="shared" si="7"/>
        <v>6.5293066830021608E-4</v>
      </c>
      <c r="M47" s="27">
        <f t="shared" si="8"/>
        <v>0.97069449314420331</v>
      </c>
      <c r="N47" s="2"/>
    </row>
    <row r="48" spans="1:14" x14ac:dyDescent="0.3">
      <c r="A48" s="2">
        <v>14</v>
      </c>
      <c r="B48" s="2" t="s">
        <v>28</v>
      </c>
      <c r="C48" s="16">
        <f t="shared" si="2"/>
        <v>192150</v>
      </c>
      <c r="D48" s="16">
        <v>14355.830000000002</v>
      </c>
      <c r="E48" s="25">
        <f t="shared" si="6"/>
        <v>13.384806033506942</v>
      </c>
      <c r="F48" s="15">
        <f t="shared" si="4"/>
        <v>1.0889954452824337</v>
      </c>
      <c r="G48" s="17">
        <v>4</v>
      </c>
      <c r="H48" s="17">
        <v>143</v>
      </c>
      <c r="I48" s="17">
        <v>1</v>
      </c>
      <c r="J48" s="17">
        <v>16</v>
      </c>
      <c r="K48" s="17">
        <v>164</v>
      </c>
      <c r="L48" s="17">
        <f t="shared" si="7"/>
        <v>8.5349986989331252E-4</v>
      </c>
      <c r="M48" s="27">
        <f t="shared" si="8"/>
        <v>1.2688753397991648</v>
      </c>
      <c r="N48" s="2"/>
    </row>
    <row r="49" spans="1:14" x14ac:dyDescent="0.3">
      <c r="A49" s="2">
        <v>15</v>
      </c>
      <c r="B49" s="2" t="s">
        <v>29</v>
      </c>
      <c r="C49" s="16">
        <f t="shared" si="2"/>
        <v>175816</v>
      </c>
      <c r="D49" s="16">
        <v>17833.75</v>
      </c>
      <c r="E49" s="25">
        <f t="shared" si="6"/>
        <v>9.8586107801219605</v>
      </c>
      <c r="F49" s="15">
        <f t="shared" si="4"/>
        <v>1.4785037295384105</v>
      </c>
      <c r="G49" s="17">
        <v>10</v>
      </c>
      <c r="H49" s="17">
        <v>95</v>
      </c>
      <c r="I49" s="17">
        <v>2</v>
      </c>
      <c r="J49" s="17">
        <v>9</v>
      </c>
      <c r="K49" s="17">
        <v>116</v>
      </c>
      <c r="L49" s="17">
        <f t="shared" si="7"/>
        <v>6.5978067980161073E-4</v>
      </c>
      <c r="M49" s="27">
        <f t="shared" si="8"/>
        <v>0.98087822131811242</v>
      </c>
      <c r="N49" s="2"/>
    </row>
    <row r="50" spans="1:14" x14ac:dyDescent="0.3">
      <c r="A50" s="2">
        <v>16</v>
      </c>
      <c r="B50" s="2" t="s">
        <v>30</v>
      </c>
      <c r="C50" s="16">
        <f t="shared" si="2"/>
        <v>67988</v>
      </c>
      <c r="D50" s="16">
        <v>6462.96</v>
      </c>
      <c r="E50" s="25">
        <f t="shared" si="6"/>
        <v>10.519638060579053</v>
      </c>
      <c r="F50" s="15">
        <f t="shared" si="4"/>
        <v>1.3855983183584515</v>
      </c>
      <c r="G50" s="17">
        <v>4</v>
      </c>
      <c r="H50" s="17">
        <v>43</v>
      </c>
      <c r="I50" s="17">
        <v>4</v>
      </c>
      <c r="J50" s="17">
        <v>1</v>
      </c>
      <c r="K50" s="17">
        <v>52</v>
      </c>
      <c r="L50" s="17">
        <f t="shared" si="7"/>
        <v>7.648408542684003E-4</v>
      </c>
      <c r="M50" s="27">
        <f t="shared" si="8"/>
        <v>1.137068361795311</v>
      </c>
      <c r="N50" s="2"/>
    </row>
    <row r="51" spans="1:14" x14ac:dyDescent="0.3">
      <c r="A51" s="2">
        <v>17</v>
      </c>
      <c r="B51" s="2" t="s">
        <v>31</v>
      </c>
      <c r="C51" s="16">
        <f t="shared" si="2"/>
        <v>413830</v>
      </c>
      <c r="D51" s="16">
        <v>45852.509999999995</v>
      </c>
      <c r="E51" s="25">
        <f t="shared" si="6"/>
        <v>9.0252420205567816</v>
      </c>
      <c r="F51" s="15">
        <f t="shared" si="4"/>
        <v>1.6150251453953455</v>
      </c>
      <c r="G51" s="17">
        <v>19</v>
      </c>
      <c r="H51" s="17">
        <v>240</v>
      </c>
      <c r="I51" s="17">
        <v>6</v>
      </c>
      <c r="J51" s="17">
        <v>18</v>
      </c>
      <c r="K51" s="17">
        <v>283</v>
      </c>
      <c r="L51" s="17">
        <f t="shared" si="7"/>
        <v>6.838556895343499E-4</v>
      </c>
      <c r="M51" s="27">
        <f t="shared" si="8"/>
        <v>1.0166698918653103</v>
      </c>
      <c r="N51" s="2"/>
    </row>
    <row r="52" spans="1:14" x14ac:dyDescent="0.3">
      <c r="A52" s="2">
        <v>18</v>
      </c>
      <c r="B52" s="2" t="s">
        <v>32</v>
      </c>
      <c r="C52" s="16">
        <f t="shared" si="2"/>
        <v>71664</v>
      </c>
      <c r="D52" s="16">
        <v>22687.38</v>
      </c>
      <c r="E52" s="25">
        <f t="shared" si="6"/>
        <v>3.1587605091464943</v>
      </c>
      <c r="F52" s="15">
        <f t="shared" si="4"/>
        <v>4.6144659477259227</v>
      </c>
      <c r="G52" s="17">
        <v>2</v>
      </c>
      <c r="H52" s="17">
        <v>51</v>
      </c>
      <c r="I52" s="17">
        <v>1</v>
      </c>
      <c r="J52" s="17">
        <v>21</v>
      </c>
      <c r="K52" s="17">
        <v>75</v>
      </c>
      <c r="L52" s="17">
        <f t="shared" si="7"/>
        <v>1.0465505693235098E-3</v>
      </c>
      <c r="M52" s="27">
        <f t="shared" si="8"/>
        <v>1.5558786311629675</v>
      </c>
      <c r="N52" s="2"/>
    </row>
    <row r="53" spans="1:14" x14ac:dyDescent="0.3">
      <c r="A53" s="2">
        <v>19</v>
      </c>
      <c r="B53" s="2" t="s">
        <v>33</v>
      </c>
      <c r="C53" s="16">
        <f t="shared" si="2"/>
        <v>176665</v>
      </c>
      <c r="D53" s="16">
        <v>100370.04000000001</v>
      </c>
      <c r="E53" s="25">
        <f t="shared" si="6"/>
        <v>1.760136789822939</v>
      </c>
      <c r="F53" s="15">
        <f t="shared" si="4"/>
        <v>8.2811704696793313</v>
      </c>
      <c r="G53" s="17">
        <v>6</v>
      </c>
      <c r="H53" s="17">
        <v>108</v>
      </c>
      <c r="I53" s="17">
        <v>8</v>
      </c>
      <c r="J53" s="17">
        <v>36</v>
      </c>
      <c r="K53" s="17">
        <v>158</v>
      </c>
      <c r="L53" s="17">
        <f t="shared" si="7"/>
        <v>8.9434805988735744E-4</v>
      </c>
      <c r="M53" s="27">
        <f t="shared" si="8"/>
        <v>1.3296032470750658</v>
      </c>
      <c r="N53" s="2"/>
    </row>
    <row r="54" spans="1:14" s="284" customFormat="1" x14ac:dyDescent="0.3">
      <c r="A54" s="18" t="s">
        <v>34</v>
      </c>
      <c r="B54" s="18"/>
      <c r="C54" s="73">
        <f t="shared" si="2"/>
        <v>5503664</v>
      </c>
      <c r="D54" s="73">
        <v>377584.16000000003</v>
      </c>
      <c r="E54" s="25">
        <f t="shared" si="6"/>
        <v>14.575992806477897</v>
      </c>
      <c r="F54" s="15">
        <f t="shared" si="4"/>
        <v>1</v>
      </c>
      <c r="G54" s="71">
        <v>445</v>
      </c>
      <c r="H54" s="71">
        <v>2883</v>
      </c>
      <c r="I54" s="71">
        <v>84</v>
      </c>
      <c r="J54" s="71">
        <v>290</v>
      </c>
      <c r="K54" s="71">
        <v>3702</v>
      </c>
      <c r="L54" s="71">
        <f t="shared" si="7"/>
        <v>6.7264280668296607E-4</v>
      </c>
      <c r="M54" s="343">
        <f t="shared" si="8"/>
        <v>1</v>
      </c>
      <c r="N54" s="18"/>
    </row>
    <row r="55" spans="1:14" x14ac:dyDescent="0.3">
      <c r="A55" s="2"/>
      <c r="B55" s="2"/>
      <c r="C55" s="2"/>
      <c r="D55" s="2"/>
      <c r="E55" s="2"/>
      <c r="F55" s="2"/>
      <c r="G55" s="2"/>
      <c r="H55" s="2"/>
      <c r="I55" s="2"/>
      <c r="J55" s="2"/>
      <c r="K55" s="2"/>
      <c r="L55" s="2"/>
      <c r="M55" s="2"/>
      <c r="N55" s="2"/>
    </row>
  </sheetData>
  <pageMargins left="0.7" right="0.7" top="0.75" bottom="0.75" header="0.3" footer="0.3"/>
  <pageSetup paperSize="9"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12</vt:i4>
      </vt:variant>
    </vt:vector>
  </HeadingPairs>
  <TitlesOfParts>
    <vt:vector size="12" baseType="lpstr">
      <vt:lpstr>INFO</vt:lpstr>
      <vt:lpstr>Siirtymäkausi 2023-2029</vt:lpstr>
      <vt:lpstr>Siirtyvät sote-kustannukset</vt:lpstr>
      <vt:lpstr>Siirtyvät pela-kustannukset</vt:lpstr>
      <vt:lpstr>SOTE laskennallinen rahoitus</vt:lpstr>
      <vt:lpstr>SOTE lasken. rahoitus yo-lisä</vt:lpstr>
      <vt:lpstr>PELA laskennallinen rahoitus</vt:lpstr>
      <vt:lpstr>Arvio hyten vaikutuksesta</vt:lpstr>
      <vt:lpstr>Määräytymistekijät</vt:lpstr>
      <vt:lpstr>Tarvekertoimet</vt:lpstr>
      <vt:lpstr>Tarvetekijät</vt:lpstr>
      <vt:lpstr>Sektoripainot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Hyvinvointialueiden rahoituksen siirtymäkausi 2023-2029</dc:title>
  <dc:creator/>
  <cp:lastModifiedBy>Valkama Roosa (VM)</cp:lastModifiedBy>
  <dcterms:created xsi:type="dcterms:W3CDTF">2020-05-15T09:22:39Z</dcterms:created>
  <dcterms:modified xsi:type="dcterms:W3CDTF">2023-10-09T14:28:07Z</dcterms:modified>
</cp:coreProperties>
</file>