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3174179\Desktop\"/>
    </mc:Choice>
  </mc:AlternateContent>
  <bookViews>
    <workbookView xWindow="0" yWindow="0" windowWidth="6620" windowHeight="6990"/>
  </bookViews>
  <sheets>
    <sheet name="INFO" sheetId="1" r:id="rId1"/>
    <sheet name="Yhteenveto" sheetId="4" r:id="rId2"/>
    <sheet name="Rahoituksen ura" sheetId="2" r:id="rId3"/>
    <sheet name="Jälkikäteistarkistus" sheetId="6" r:id="rId4"/>
    <sheet name="Täsmäyty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6" l="1"/>
  <c r="B16" i="5" l="1"/>
  <c r="B17" i="5"/>
  <c r="B18" i="5"/>
  <c r="B19" i="5"/>
  <c r="B20" i="5"/>
  <c r="B21" i="5"/>
  <c r="B22" i="5"/>
  <c r="B23" i="5"/>
  <c r="B24" i="5"/>
  <c r="B25" i="5"/>
  <c r="B26" i="5"/>
  <c r="B27" i="5"/>
  <c r="B28" i="5"/>
  <c r="B29" i="5"/>
  <c r="B30" i="5"/>
  <c r="B31" i="5"/>
  <c r="B32" i="5"/>
  <c r="B33" i="5"/>
  <c r="B34" i="5"/>
  <c r="B35" i="5"/>
  <c r="B36" i="5"/>
  <c r="B119" i="2"/>
  <c r="B45" i="2"/>
  <c r="B46" i="2"/>
  <c r="B47" i="2"/>
  <c r="B48" i="2"/>
  <c r="B49" i="2"/>
  <c r="B50" i="2"/>
  <c r="B51" i="2"/>
  <c r="B52" i="2"/>
  <c r="B53" i="2"/>
  <c r="B54" i="2"/>
  <c r="B55" i="2"/>
  <c r="B56" i="2"/>
  <c r="B57" i="2"/>
  <c r="B58" i="2"/>
  <c r="B59" i="2"/>
  <c r="B60" i="2"/>
  <c r="B61" i="2"/>
  <c r="B62" i="2"/>
  <c r="B63" i="2"/>
  <c r="B64" i="2"/>
  <c r="B65" i="2"/>
  <c r="B44" i="2"/>
  <c r="B92" i="2" l="1"/>
  <c r="B40" i="2"/>
  <c r="B13" i="6" l="1"/>
  <c r="B17" i="6"/>
  <c r="B21" i="6"/>
  <c r="B25" i="6"/>
  <c r="B29" i="6"/>
  <c r="C99" i="2"/>
  <c r="D99" i="2" s="1"/>
  <c r="E99" i="2" s="1"/>
  <c r="F99" i="2" s="1"/>
  <c r="G99" i="2" s="1"/>
  <c r="H99" i="2" s="1"/>
  <c r="C103" i="2"/>
  <c r="D103" i="2" s="1"/>
  <c r="E103" i="2" s="1"/>
  <c r="F103" i="2" s="1"/>
  <c r="G103" i="2" s="1"/>
  <c r="H103" i="2" s="1"/>
  <c r="C107" i="2"/>
  <c r="D107" i="2" s="1"/>
  <c r="E107" i="2" s="1"/>
  <c r="F107" i="2" s="1"/>
  <c r="G107" i="2" s="1"/>
  <c r="H107" i="2" s="1"/>
  <c r="C111" i="2"/>
  <c r="D111" i="2" s="1"/>
  <c r="E111" i="2" s="1"/>
  <c r="F111" i="2" s="1"/>
  <c r="G111" i="2" s="1"/>
  <c r="H111" i="2" s="1"/>
  <c r="C115" i="2"/>
  <c r="D115" i="2" s="1"/>
  <c r="E115" i="2" s="1"/>
  <c r="F115" i="2" s="1"/>
  <c r="G115" i="2" s="1"/>
  <c r="H115" i="2" s="1"/>
  <c r="B9" i="6"/>
  <c r="B14" i="6"/>
  <c r="B18" i="6"/>
  <c r="B22" i="6"/>
  <c r="B26" i="6"/>
  <c r="B30" i="6"/>
  <c r="C100" i="2"/>
  <c r="D100" i="2" s="1"/>
  <c r="E100" i="2" s="1"/>
  <c r="F100" i="2" s="1"/>
  <c r="G100" i="2" s="1"/>
  <c r="H100" i="2" s="1"/>
  <c r="C104" i="2"/>
  <c r="D104" i="2" s="1"/>
  <c r="E104" i="2" s="1"/>
  <c r="F104" i="2" s="1"/>
  <c r="G104" i="2" s="1"/>
  <c r="H104" i="2" s="1"/>
  <c r="C108" i="2"/>
  <c r="D108" i="2" s="1"/>
  <c r="E108" i="2" s="1"/>
  <c r="F108" i="2" s="1"/>
  <c r="G108" i="2" s="1"/>
  <c r="H108" i="2" s="1"/>
  <c r="C112" i="2"/>
  <c r="D112" i="2" s="1"/>
  <c r="E112" i="2" s="1"/>
  <c r="F112" i="2" s="1"/>
  <c r="G112" i="2" s="1"/>
  <c r="H112" i="2" s="1"/>
  <c r="C116" i="2"/>
  <c r="D116" i="2" s="1"/>
  <c r="E116" i="2" s="1"/>
  <c r="F116" i="2" s="1"/>
  <c r="G116" i="2" s="1"/>
  <c r="H116" i="2" s="1"/>
  <c r="B11" i="6"/>
  <c r="B15" i="6"/>
  <c r="B19" i="6"/>
  <c r="B23" i="6"/>
  <c r="B27" i="6"/>
  <c r="C101" i="2"/>
  <c r="D101" i="2" s="1"/>
  <c r="E101" i="2" s="1"/>
  <c r="F101" i="2" s="1"/>
  <c r="G101" i="2" s="1"/>
  <c r="H101" i="2" s="1"/>
  <c r="C105" i="2"/>
  <c r="D105" i="2" s="1"/>
  <c r="E105" i="2" s="1"/>
  <c r="F105" i="2" s="1"/>
  <c r="G105" i="2" s="1"/>
  <c r="H105" i="2" s="1"/>
  <c r="C109" i="2"/>
  <c r="D109" i="2" s="1"/>
  <c r="E109" i="2" s="1"/>
  <c r="F109" i="2" s="1"/>
  <c r="G109" i="2" s="1"/>
  <c r="H109" i="2" s="1"/>
  <c r="C113" i="2"/>
  <c r="D113" i="2" s="1"/>
  <c r="E113" i="2" s="1"/>
  <c r="F113" i="2" s="1"/>
  <c r="G113" i="2" s="1"/>
  <c r="H113" i="2" s="1"/>
  <c r="C117" i="2"/>
  <c r="D117" i="2" s="1"/>
  <c r="E117" i="2" s="1"/>
  <c r="F117" i="2" s="1"/>
  <c r="G117" i="2" s="1"/>
  <c r="H117" i="2" s="1"/>
  <c r="B12" i="6"/>
  <c r="B16" i="6"/>
  <c r="B20" i="6"/>
  <c r="B24" i="6"/>
  <c r="B28" i="6"/>
  <c r="B10" i="6"/>
  <c r="C110" i="2"/>
  <c r="D110" i="2" s="1"/>
  <c r="E110" i="2" s="1"/>
  <c r="F110" i="2" s="1"/>
  <c r="G110" i="2" s="1"/>
  <c r="H110" i="2" s="1"/>
  <c r="C98" i="2"/>
  <c r="D98" i="2" s="1"/>
  <c r="E98" i="2" s="1"/>
  <c r="F98" i="2" s="1"/>
  <c r="G98" i="2" s="1"/>
  <c r="H98" i="2" s="1"/>
  <c r="C114" i="2"/>
  <c r="D114" i="2" s="1"/>
  <c r="E114" i="2" s="1"/>
  <c r="F114" i="2" s="1"/>
  <c r="G114" i="2" s="1"/>
  <c r="H114" i="2" s="1"/>
  <c r="C102" i="2"/>
  <c r="D102" i="2" s="1"/>
  <c r="E102" i="2" s="1"/>
  <c r="F102" i="2" s="1"/>
  <c r="G102" i="2" s="1"/>
  <c r="H102" i="2" s="1"/>
  <c r="C118" i="2"/>
  <c r="D118" i="2" s="1"/>
  <c r="E118" i="2" s="1"/>
  <c r="F118" i="2" s="1"/>
  <c r="G118" i="2" s="1"/>
  <c r="H118" i="2" s="1"/>
  <c r="C106" i="2"/>
  <c r="D106" i="2" s="1"/>
  <c r="E106" i="2" s="1"/>
  <c r="F106" i="2" s="1"/>
  <c r="G106" i="2" s="1"/>
  <c r="H106" i="2" s="1"/>
  <c r="C97" i="2"/>
  <c r="A2" i="5"/>
  <c r="A2" i="6"/>
  <c r="A2" i="2"/>
  <c r="A2" i="4"/>
  <c r="C119" i="2" l="1"/>
  <c r="D97" i="2"/>
  <c r="G11" i="6"/>
  <c r="F11" i="6"/>
  <c r="E16" i="6" s="1"/>
  <c r="D119" i="2" l="1"/>
  <c r="E97" i="2"/>
  <c r="B66" i="2"/>
  <c r="A11" i="5" s="1"/>
  <c r="E119" i="2" l="1"/>
  <c r="F97" i="2"/>
  <c r="B13" i="4"/>
  <c r="B6" i="4"/>
  <c r="B22" i="4"/>
  <c r="B15" i="4"/>
  <c r="B12" i="4"/>
  <c r="B17" i="4"/>
  <c r="B10" i="4"/>
  <c r="B26" i="4"/>
  <c r="B19" i="4"/>
  <c r="B16" i="4"/>
  <c r="B15" i="5"/>
  <c r="B5" i="4" s="1"/>
  <c r="B21" i="4"/>
  <c r="B14" i="4"/>
  <c r="B7" i="4"/>
  <c r="B23" i="4"/>
  <c r="B20" i="4"/>
  <c r="B9" i="4"/>
  <c r="B25" i="4"/>
  <c r="B18" i="4"/>
  <c r="B11" i="4"/>
  <c r="B8" i="4"/>
  <c r="B24" i="4"/>
  <c r="C40" i="2"/>
  <c r="D40" i="2"/>
  <c r="E40" i="2"/>
  <c r="F40" i="2"/>
  <c r="G40" i="2"/>
  <c r="F119" i="2" l="1"/>
  <c r="G97" i="2"/>
  <c r="B37" i="5"/>
  <c r="B27" i="4" s="1"/>
  <c r="G119" i="2" l="1"/>
  <c r="H97" i="2"/>
  <c r="H119" i="2" s="1"/>
  <c r="B31" i="6"/>
  <c r="E18" i="6" l="1"/>
  <c r="C12" i="6" l="1"/>
  <c r="C16" i="6"/>
  <c r="C20" i="6"/>
  <c r="C24" i="6"/>
  <c r="C85" i="2" s="1"/>
  <c r="C28" i="6"/>
  <c r="C13" i="6"/>
  <c r="C17" i="6"/>
  <c r="C21" i="6"/>
  <c r="C25" i="6"/>
  <c r="C29" i="6"/>
  <c r="C10" i="6"/>
  <c r="C14" i="6"/>
  <c r="C75" i="2" s="1"/>
  <c r="C18" i="6"/>
  <c r="C22" i="6"/>
  <c r="C26" i="6"/>
  <c r="C30" i="6"/>
  <c r="C11" i="6"/>
  <c r="C15" i="6"/>
  <c r="C19" i="6"/>
  <c r="C80" i="2" s="1"/>
  <c r="C23" i="6"/>
  <c r="C84" i="2" s="1"/>
  <c r="C58" i="2" s="1"/>
  <c r="C27" i="6"/>
  <c r="C78" i="2"/>
  <c r="C52" i="2" s="1"/>
  <c r="C70" i="2"/>
  <c r="C74" i="2"/>
  <c r="C72" i="2"/>
  <c r="D72" i="2" s="1"/>
  <c r="E72" i="2" s="1"/>
  <c r="F72" i="2" s="1"/>
  <c r="G72" i="2" s="1"/>
  <c r="H72" i="2" s="1"/>
  <c r="C89" i="2"/>
  <c r="C83" i="2"/>
  <c r="D83" i="2" s="1"/>
  <c r="E83" i="2" s="1"/>
  <c r="F83" i="2" s="1"/>
  <c r="G83" i="2" s="1"/>
  <c r="H83" i="2" s="1"/>
  <c r="C81" i="2"/>
  <c r="C88" i="2"/>
  <c r="C62" i="2" s="1"/>
  <c r="C76" i="2"/>
  <c r="D76" i="2" s="1"/>
  <c r="E76" i="2" s="1"/>
  <c r="F76" i="2" s="1"/>
  <c r="G76" i="2" s="1"/>
  <c r="H76" i="2" s="1"/>
  <c r="C87" i="2"/>
  <c r="C91" i="2"/>
  <c r="C65" i="2" s="1"/>
  <c r="C86" i="2"/>
  <c r="D86" i="2" s="1"/>
  <c r="E86" i="2" s="1"/>
  <c r="F86" i="2" s="1"/>
  <c r="G86" i="2" s="1"/>
  <c r="H86" i="2" s="1"/>
  <c r="C73" i="2"/>
  <c r="C79" i="2"/>
  <c r="C90" i="2"/>
  <c r="C64" i="2" s="1"/>
  <c r="C82" i="2"/>
  <c r="C77" i="2"/>
  <c r="C71" i="2"/>
  <c r="D71" i="2" s="1"/>
  <c r="E71" i="2" s="1"/>
  <c r="F71" i="2" s="1"/>
  <c r="G71" i="2" s="1"/>
  <c r="H71" i="2" s="1"/>
  <c r="C44" i="2"/>
  <c r="C55" i="2"/>
  <c r="C31" i="6" l="1"/>
  <c r="D75" i="2"/>
  <c r="E75" i="2" s="1"/>
  <c r="F75" i="2" s="1"/>
  <c r="G75" i="2" s="1"/>
  <c r="H75" i="2" s="1"/>
  <c r="H49" i="2" s="1"/>
  <c r="D73" i="2"/>
  <c r="E73" i="2" s="1"/>
  <c r="F73" i="2" s="1"/>
  <c r="G73" i="2" s="1"/>
  <c r="H73" i="2" s="1"/>
  <c r="H47" i="2" s="1"/>
  <c r="D85" i="2"/>
  <c r="E85" i="2" s="1"/>
  <c r="F85" i="2" s="1"/>
  <c r="G85" i="2" s="1"/>
  <c r="H85" i="2" s="1"/>
  <c r="H59" i="2" s="1"/>
  <c r="D80" i="2"/>
  <c r="E80" i="2" s="1"/>
  <c r="F80" i="2" s="1"/>
  <c r="G80" i="2" s="1"/>
  <c r="H80" i="2" s="1"/>
  <c r="H54" i="2" s="1"/>
  <c r="D82" i="2"/>
  <c r="E82" i="2" s="1"/>
  <c r="F82" i="2" s="1"/>
  <c r="G82" i="2" s="1"/>
  <c r="H82" i="2" s="1"/>
  <c r="H56" i="2" s="1"/>
  <c r="D89" i="2"/>
  <c r="E89" i="2" s="1"/>
  <c r="F89" i="2" s="1"/>
  <c r="G89" i="2" s="1"/>
  <c r="H89" i="2" s="1"/>
  <c r="H63" i="2" s="1"/>
  <c r="D90" i="2"/>
  <c r="D91" i="2"/>
  <c r="E91" i="2" s="1"/>
  <c r="F91" i="2" s="1"/>
  <c r="G91" i="2" s="1"/>
  <c r="H91" i="2" s="1"/>
  <c r="H65" i="2" s="1"/>
  <c r="D88" i="2"/>
  <c r="E88" i="2" s="1"/>
  <c r="E62" i="2" s="1"/>
  <c r="C92" i="2"/>
  <c r="C66" i="2" s="1"/>
  <c r="D74" i="2"/>
  <c r="E74" i="2" s="1"/>
  <c r="F74" i="2" s="1"/>
  <c r="G74" i="2" s="1"/>
  <c r="H74" i="2" s="1"/>
  <c r="H48" i="2" s="1"/>
  <c r="D77" i="2"/>
  <c r="E77" i="2" s="1"/>
  <c r="F77" i="2" s="1"/>
  <c r="G77" i="2" s="1"/>
  <c r="H77" i="2" s="1"/>
  <c r="H51" i="2" s="1"/>
  <c r="D79" i="2"/>
  <c r="E79" i="2" s="1"/>
  <c r="F79" i="2" s="1"/>
  <c r="G79" i="2" s="1"/>
  <c r="H79" i="2" s="1"/>
  <c r="H53" i="2" s="1"/>
  <c r="D87" i="2"/>
  <c r="E87" i="2" s="1"/>
  <c r="F87" i="2" s="1"/>
  <c r="G87" i="2" s="1"/>
  <c r="H87" i="2" s="1"/>
  <c r="H61" i="2" s="1"/>
  <c r="D81" i="2"/>
  <c r="E81" i="2" s="1"/>
  <c r="F81" i="2" s="1"/>
  <c r="G81" i="2" s="1"/>
  <c r="H81" i="2" s="1"/>
  <c r="H55" i="2" s="1"/>
  <c r="D84" i="2"/>
  <c r="D78" i="2"/>
  <c r="C63" i="2"/>
  <c r="C61" i="2"/>
  <c r="C48" i="2"/>
  <c r="C53" i="2"/>
  <c r="C56" i="2"/>
  <c r="H60" i="2"/>
  <c r="H50" i="2"/>
  <c r="C51" i="2"/>
  <c r="C45" i="2"/>
  <c r="C46" i="2"/>
  <c r="H46" i="2"/>
  <c r="D70" i="2"/>
  <c r="C57" i="2"/>
  <c r="H57" i="2"/>
  <c r="C47" i="2"/>
  <c r="D56" i="2"/>
  <c r="C54" i="2"/>
  <c r="C60" i="2"/>
  <c r="C49" i="2"/>
  <c r="C59" i="2"/>
  <c r="C50" i="2"/>
  <c r="E59" i="2"/>
  <c r="E49" i="2"/>
  <c r="E45" i="2"/>
  <c r="E63" i="2"/>
  <c r="F45" i="2"/>
  <c r="F6" i="4" s="1"/>
  <c r="D62" i="2" l="1"/>
  <c r="D49" i="2"/>
  <c r="D53" i="2"/>
  <c r="E56" i="2"/>
  <c r="E53" i="2"/>
  <c r="D59" i="2"/>
  <c r="D51" i="2"/>
  <c r="D54" i="2"/>
  <c r="D55" i="2"/>
  <c r="D48" i="2"/>
  <c r="E55" i="2"/>
  <c r="E48" i="2"/>
  <c r="E61" i="2"/>
  <c r="B11" i="5"/>
  <c r="D44" i="2"/>
  <c r="D92" i="2"/>
  <c r="D66" i="2" s="1"/>
  <c r="E70" i="2"/>
  <c r="E44" i="2" s="1"/>
  <c r="E84" i="2"/>
  <c r="F84" i="2" s="1"/>
  <c r="G84" i="2" s="1"/>
  <c r="H84" i="2" s="1"/>
  <c r="H58" i="2" s="1"/>
  <c r="D58" i="2"/>
  <c r="E65" i="2"/>
  <c r="E54" i="2"/>
  <c r="E51" i="2"/>
  <c r="D47" i="2"/>
  <c r="D61" i="2"/>
  <c r="F88" i="2"/>
  <c r="G88" i="2" s="1"/>
  <c r="H88" i="2" s="1"/>
  <c r="H62" i="2" s="1"/>
  <c r="E90" i="2"/>
  <c r="D64" i="2"/>
  <c r="D63" i="2"/>
  <c r="D65" i="2"/>
  <c r="E78" i="2"/>
  <c r="D52" i="2"/>
  <c r="D45" i="2"/>
  <c r="D60" i="2"/>
  <c r="D57" i="2"/>
  <c r="D50" i="2"/>
  <c r="F46" i="2"/>
  <c r="F7" i="4" s="1"/>
  <c r="E46" i="2"/>
  <c r="D46" i="2"/>
  <c r="E47" i="2"/>
  <c r="E57" i="2"/>
  <c r="E50" i="2"/>
  <c r="E60" i="2"/>
  <c r="F54" i="2"/>
  <c r="F15" i="4" s="1"/>
  <c r="F57" i="2"/>
  <c r="F18" i="4" s="1"/>
  <c r="H7" i="4"/>
  <c r="G46" i="2"/>
  <c r="G7" i="4" s="1"/>
  <c r="F56" i="2"/>
  <c r="F17" i="4" s="1"/>
  <c r="F55" i="2"/>
  <c r="F16" i="4" s="1"/>
  <c r="F59" i="2"/>
  <c r="F20" i="4" s="1"/>
  <c r="F65" i="2"/>
  <c r="F26" i="4" s="1"/>
  <c r="F63" i="2"/>
  <c r="F24" i="4" s="1"/>
  <c r="F49" i="2"/>
  <c r="F10" i="4" s="1"/>
  <c r="F60" i="2"/>
  <c r="F21" i="4" s="1"/>
  <c r="F50" i="2"/>
  <c r="F11" i="4" s="1"/>
  <c r="F47" i="2"/>
  <c r="F8" i="4" s="1"/>
  <c r="F53" i="2"/>
  <c r="F14" i="4" s="1"/>
  <c r="F48" i="2"/>
  <c r="F9" i="4" s="1"/>
  <c r="G45" i="2"/>
  <c r="G6" i="4" s="1"/>
  <c r="C11" i="5" l="1"/>
  <c r="C19" i="5"/>
  <c r="C9" i="4" s="1"/>
  <c r="C23" i="5"/>
  <c r="C13" i="4" s="1"/>
  <c r="C27" i="5"/>
  <c r="C17" i="4" s="1"/>
  <c r="C31" i="5"/>
  <c r="C21" i="4" s="1"/>
  <c r="C35" i="5"/>
  <c r="C25" i="4" s="1"/>
  <c r="C16" i="5"/>
  <c r="C6" i="4" s="1"/>
  <c r="C20" i="5"/>
  <c r="C10" i="4" s="1"/>
  <c r="C24" i="5"/>
  <c r="C14" i="4" s="1"/>
  <c r="C28" i="5"/>
  <c r="C18" i="4" s="1"/>
  <c r="C32" i="5"/>
  <c r="C22" i="4" s="1"/>
  <c r="C36" i="5"/>
  <c r="C26" i="4" s="1"/>
  <c r="C17" i="5"/>
  <c r="C7" i="4" s="1"/>
  <c r="C21" i="5"/>
  <c r="C11" i="4" s="1"/>
  <c r="C25" i="5"/>
  <c r="C15" i="4" s="1"/>
  <c r="C29" i="5"/>
  <c r="C19" i="4" s="1"/>
  <c r="C33" i="5"/>
  <c r="C23" i="4" s="1"/>
  <c r="C18" i="5"/>
  <c r="C8" i="4" s="1"/>
  <c r="C22" i="5"/>
  <c r="C12" i="4" s="1"/>
  <c r="C26" i="5"/>
  <c r="C16" i="4" s="1"/>
  <c r="C30" i="5"/>
  <c r="C20" i="4" s="1"/>
  <c r="C34" i="5"/>
  <c r="C24" i="4" s="1"/>
  <c r="C15" i="5"/>
  <c r="F62" i="2"/>
  <c r="F23" i="4" s="1"/>
  <c r="E92" i="2"/>
  <c r="F58" i="2"/>
  <c r="F19" i="4" s="1"/>
  <c r="E58" i="2"/>
  <c r="F78" i="2"/>
  <c r="E52" i="2"/>
  <c r="F90" i="2"/>
  <c r="E64" i="2"/>
  <c r="F70" i="2"/>
  <c r="E66" i="2"/>
  <c r="D11" i="5" s="1"/>
  <c r="F51" i="2"/>
  <c r="F12" i="4" s="1"/>
  <c r="F61" i="2"/>
  <c r="F22" i="4" s="1"/>
  <c r="D15" i="5"/>
  <c r="H21" i="4"/>
  <c r="G60" i="2"/>
  <c r="G21" i="4" s="1"/>
  <c r="H10" i="4"/>
  <c r="G49" i="2"/>
  <c r="G10" i="4" s="1"/>
  <c r="H24" i="4"/>
  <c r="G63" i="2"/>
  <c r="G24" i="4" s="1"/>
  <c r="H23" i="4"/>
  <c r="G62" i="2"/>
  <c r="G23" i="4" s="1"/>
  <c r="H20" i="4"/>
  <c r="G59" i="2"/>
  <c r="G20" i="4" s="1"/>
  <c r="H16" i="4"/>
  <c r="G55" i="2"/>
  <c r="G16" i="4" s="1"/>
  <c r="H15" i="4"/>
  <c r="G54" i="2"/>
  <c r="G15" i="4" s="1"/>
  <c r="H11" i="4"/>
  <c r="G50" i="2"/>
  <c r="G11" i="4" s="1"/>
  <c r="H9" i="4"/>
  <c r="G48" i="2"/>
  <c r="G9" i="4" s="1"/>
  <c r="H14" i="4"/>
  <c r="G53" i="2"/>
  <c r="G14" i="4" s="1"/>
  <c r="H8" i="4"/>
  <c r="G47" i="2"/>
  <c r="G8" i="4" s="1"/>
  <c r="H19" i="4"/>
  <c r="G58" i="2"/>
  <c r="G19" i="4" s="1"/>
  <c r="H22" i="4"/>
  <c r="G61" i="2"/>
  <c r="G22" i="4" s="1"/>
  <c r="H26" i="4"/>
  <c r="G65" i="2"/>
  <c r="G26" i="4" s="1"/>
  <c r="H12" i="4"/>
  <c r="G51" i="2"/>
  <c r="G12" i="4" s="1"/>
  <c r="H17" i="4"/>
  <c r="G56" i="2"/>
  <c r="G17" i="4" s="1"/>
  <c r="H18" i="4"/>
  <c r="G57" i="2"/>
  <c r="G18" i="4" s="1"/>
  <c r="C5" i="4" l="1"/>
  <c r="C37" i="5"/>
  <c r="C27" i="4" s="1"/>
  <c r="E17" i="5"/>
  <c r="E7" i="4" s="1"/>
  <c r="E21" i="5"/>
  <c r="E11" i="4" s="1"/>
  <c r="E25" i="5"/>
  <c r="E29" i="5"/>
  <c r="E33" i="5"/>
  <c r="E18" i="5"/>
  <c r="E8" i="4" s="1"/>
  <c r="E22" i="5"/>
  <c r="E26" i="5"/>
  <c r="E30" i="5"/>
  <c r="E20" i="4" s="1"/>
  <c r="E34" i="5"/>
  <c r="E24" i="4" s="1"/>
  <c r="E19" i="5"/>
  <c r="E23" i="5"/>
  <c r="E27" i="5"/>
  <c r="E17" i="4" s="1"/>
  <c r="E31" i="5"/>
  <c r="E21" i="4" s="1"/>
  <c r="E35" i="5"/>
  <c r="E16" i="5"/>
  <c r="E20" i="5"/>
  <c r="E10" i="4" s="1"/>
  <c r="E24" i="5"/>
  <c r="E14" i="4" s="1"/>
  <c r="E28" i="5"/>
  <c r="E32" i="5"/>
  <c r="E22" i="4" s="1"/>
  <c r="E36" i="5"/>
  <c r="E26" i="4" s="1"/>
  <c r="F92" i="2"/>
  <c r="F66" i="2" s="1"/>
  <c r="F27" i="4" s="1"/>
  <c r="D16" i="5"/>
  <c r="D6" i="4" s="1"/>
  <c r="D20" i="5"/>
  <c r="D10" i="4" s="1"/>
  <c r="D24" i="5"/>
  <c r="D14" i="4" s="1"/>
  <c r="D28" i="5"/>
  <c r="D18" i="4" s="1"/>
  <c r="D32" i="5"/>
  <c r="D22" i="4" s="1"/>
  <c r="D36" i="5"/>
  <c r="D26" i="4" s="1"/>
  <c r="D17" i="5"/>
  <c r="D7" i="4" s="1"/>
  <c r="D21" i="5"/>
  <c r="D11" i="4" s="1"/>
  <c r="D25" i="5"/>
  <c r="D15" i="4" s="1"/>
  <c r="D29" i="5"/>
  <c r="D19" i="4" s="1"/>
  <c r="D33" i="5"/>
  <c r="D23" i="4" s="1"/>
  <c r="D18" i="5"/>
  <c r="D8" i="4" s="1"/>
  <c r="D22" i="5"/>
  <c r="D12" i="4" s="1"/>
  <c r="D26" i="5"/>
  <c r="D16" i="4" s="1"/>
  <c r="D30" i="5"/>
  <c r="D20" i="4" s="1"/>
  <c r="D34" i="5"/>
  <c r="D24" i="4" s="1"/>
  <c r="D19" i="5"/>
  <c r="D9" i="4" s="1"/>
  <c r="D23" i="5"/>
  <c r="D13" i="4" s="1"/>
  <c r="D27" i="5"/>
  <c r="D17" i="4" s="1"/>
  <c r="D31" i="5"/>
  <c r="D21" i="4" s="1"/>
  <c r="D35" i="5"/>
  <c r="D25" i="4" s="1"/>
  <c r="D5" i="4"/>
  <c r="G90" i="2"/>
  <c r="F64" i="2"/>
  <c r="F25" i="4" s="1"/>
  <c r="G78" i="2"/>
  <c r="F52" i="2"/>
  <c r="F13" i="4" s="1"/>
  <c r="H45" i="2"/>
  <c r="H6" i="4" s="1"/>
  <c r="F44" i="2"/>
  <c r="F5" i="4" s="1"/>
  <c r="G70" i="2"/>
  <c r="E15" i="5"/>
  <c r="E9" i="4"/>
  <c r="E13" i="4"/>
  <c r="E25" i="4"/>
  <c r="E19" i="4"/>
  <c r="E12" i="4"/>
  <c r="E6" i="4"/>
  <c r="E18" i="4"/>
  <c r="E15" i="4"/>
  <c r="E23" i="4"/>
  <c r="E16" i="4"/>
  <c r="D37" i="5" l="1"/>
  <c r="D27" i="4" s="1"/>
  <c r="E5" i="4"/>
  <c r="E37" i="5"/>
  <c r="E27" i="4" s="1"/>
  <c r="H78" i="2"/>
  <c r="H52" i="2" s="1"/>
  <c r="H13" i="4" s="1"/>
  <c r="G52" i="2"/>
  <c r="G13" i="4" s="1"/>
  <c r="G44" i="2"/>
  <c r="G92" i="2"/>
  <c r="G66" i="2" s="1"/>
  <c r="G27" i="4" s="1"/>
  <c r="H90" i="2"/>
  <c r="H64" i="2" s="1"/>
  <c r="H25" i="4" s="1"/>
  <c r="G64" i="2"/>
  <c r="G25" i="4" s="1"/>
  <c r="H70" i="2"/>
  <c r="G5" i="4"/>
  <c r="H44" i="2" l="1"/>
  <c r="H5" i="4" s="1"/>
  <c r="H92" i="2"/>
  <c r="H66" i="2" s="1"/>
  <c r="H27" i="4" s="1"/>
</calcChain>
</file>

<file path=xl/sharedStrings.xml><?xml version="1.0" encoding="utf-8"?>
<sst xmlns="http://schemas.openxmlformats.org/spreadsheetml/2006/main" count="305" uniqueCount="87">
  <si>
    <t>Satakunta</t>
  </si>
  <si>
    <t>2024</t>
  </si>
  <si>
    <t>2025</t>
  </si>
  <si>
    <t>2026</t>
  </si>
  <si>
    <t>2027</t>
  </si>
  <si>
    <t>2028</t>
  </si>
  <si>
    <t>2029</t>
  </si>
  <si>
    <t>2030</t>
  </si>
  <si>
    <t>2 025</t>
  </si>
  <si>
    <t>2 026</t>
  </si>
  <si>
    <t>2 027</t>
  </si>
  <si>
    <t>2025-2029</t>
  </si>
  <si>
    <t>VM/KAO 10.10.2023</t>
  </si>
  <si>
    <t>2024*</t>
  </si>
  <si>
    <t>Aluekohtaiset siirtymätasaukset v. 2024-2029*, milj. euroa</t>
  </si>
  <si>
    <t>2024**</t>
  </si>
  <si>
    <t>Kalkylen över utgiftstrycket i välfärdsområdenas finansiering beskriver en uppskattning av den områdesspecifika finansieringens utveckling under åren 2024–2030.</t>
  </si>
  <si>
    <t>I kalkylen har beaktats en justering i efterhand av finansieringen för 2025. Vid efterhandsjusteringen justeras den allmänna finansieringen på riksnivå så att den motsvarar de faktiska kostnaderna med två års fördröjning. Den justering i efterhand som ska beaktas i finansieringen för 2025 bestäms utifrån skillnaden mellan välfärdsområdenas faktiska kostnader och finansieringen för 2023, som höjs med servicebehovet och prisindexet till 2025 års nivå. I denna kalkyl motsvarar underskottet 2023 prognosen för välfärdsområdenas utvecklingsprognos hösten 2023 vid finansministeriets avdelning för samhällsekonomi (planen för de offentliga finanserna, den 9 oktober 2023).</t>
  </si>
  <si>
    <t>Kalkylen innehåller en uppskattning av den statliga finansieringen för 2024–2027 som på riksnivå motsvarar den statliga finansieringen enligt prognosen i finansministeriets prognos för välfärdsområdenas utvecklingsprognos hösten 2023.</t>
  </si>
  <si>
    <t>Bedömningarna av de områdesspecifika förändringarna i behovet av social- och hälsovårdstjänster baserar sig på nuläget för användningen av tjänsterna och på prognosen för den framtida befolkningsstrukturen. Kalkylen beaktar inte de faktiska faktorer som påverkar den områdesspecifika finansieringen, såsom förändringar i sjukfrekvensen eller utvecklingen av befolkningens främmandespråkighet eller tvåspråkighet.</t>
  </si>
  <si>
    <t>Den ökning av finansieringen som följer av justeringen i efterhand höjer nivån på finansieringen för hela landet. Höjningen fördelas mellan alla välfärdsområden i enlighet med bestämningsfaktorerna i finansieringslagen. I denna kalkyl har justeringen i efterhand förenklat riktats till regionerna i förhållande till finansieringsandelarna för social- och hälsovården 2025.</t>
  </si>
  <si>
    <t>Efterhandsjusteringen görs separat för social- och hälsovårdens och räddningsväsendets del, men i denna kalkyl har efterhandsjusteringen förenklat antagits uppstå i sin helhet av skillnaden mellan de faktiska kostnaderna och finansieringen av social- och hälsovården, så den har i sin helhet förts in i den kalkylerade finansieringen av social- och hälsovården.</t>
  </si>
  <si>
    <t>Kalkyl över utgiftstrycket i välfärdsområdenas finansiering 2024–2030</t>
  </si>
  <si>
    <t>Kalkyl över utgiftstrycket i välfärdsområdenas finansiering 2024–2030, milj. euro</t>
  </si>
  <si>
    <t>Välfärdsområde</t>
  </si>
  <si>
    <t>Helsingfors</t>
  </si>
  <si>
    <t>Vanda + Kervo</t>
  </si>
  <si>
    <t>Västra Nyland</t>
  </si>
  <si>
    <t>Östra Nyland</t>
  </si>
  <si>
    <t>Mellersta Nyland</t>
  </si>
  <si>
    <t>Egentliga Finland</t>
  </si>
  <si>
    <t>Egentliga Tavastland</t>
  </si>
  <si>
    <t>Birkaland</t>
  </si>
  <si>
    <t>Päijänne-Tavastland</t>
  </si>
  <si>
    <t>Kymmenedalen</t>
  </si>
  <si>
    <t>Södra Karelen</t>
  </si>
  <si>
    <t>Södra Savolax</t>
  </si>
  <si>
    <t>Norra Savolax</t>
  </si>
  <si>
    <t>Norra Karelen</t>
  </si>
  <si>
    <t>Mellersta Finland</t>
  </si>
  <si>
    <t>Södra Österbotten</t>
  </si>
  <si>
    <t>Österbotten</t>
  </si>
  <si>
    <t>Mellersta Österbotten</t>
  </si>
  <si>
    <t>Norra Österbotten</t>
  </si>
  <si>
    <t>Kajanaland</t>
  </si>
  <si>
    <t>Lappland</t>
  </si>
  <si>
    <t>Fastlandet sammanlagt</t>
  </si>
  <si>
    <t>Ytterligare upplysningar:</t>
  </si>
  <si>
    <t>Jenni Jaakkola, konsultativ tjänsteman</t>
  </si>
  <si>
    <t>Finansministeriet/Kommun- och regionförvaltningsavdelningen</t>
  </si>
  <si>
    <t>02955 30570, fornamn.efternamn@gov.fi</t>
  </si>
  <si>
    <t>Roosa Valkama, finansexpert</t>
  </si>
  <si>
    <t>02955 30560, fornamn.efternamn@gov.fi</t>
  </si>
  <si>
    <r>
      <t>Grunden för kalkylen över utgiftstrycket på finansieringen utgörs av välfärdsområdenas finansiering för 2024, som har uppdaterats i enlighet med de finansieringskalkyler som publicerades 10.10. På fliken</t>
    </r>
    <r>
      <rPr>
        <i/>
        <sz val="11"/>
        <color theme="1"/>
        <rFont val="Arial"/>
        <family val="2"/>
        <scheme val="minor"/>
      </rPr>
      <t xml:space="preserve"> "Rahoituksen ura"</t>
    </r>
    <r>
      <rPr>
        <sz val="11"/>
        <color theme="1"/>
        <rFont val="Arial"/>
        <family val="2"/>
        <scheme val="minor"/>
      </rPr>
      <t xml:space="preserve"> höjs finansieringen för prognosåren 2025–2030 enligt prisprognosen för hela landet enligt välfärdsområdesindexet och enligt Institutet för hälsa och välfärds regionvisa uppskattningar av servicebehovet. Institutet för hälsa och välfärds uppskattningar av ökningen av servicebehovet har uppdaterats den 31 maj 2022. I kalkylen har beaktats den temporära höjningen av servicebehovet enligt finansieringslagen med 0,2 procentenheter för åren 2025–2029. Från och med 2025 beaktas 80% av den uppskattade tillväxten. I kalkylen har också regionspecifika övergångsutjämningar beaktats.</t>
    </r>
  </si>
  <si>
    <t xml:space="preserve">
Statlig finansiering av välfärdsområdena 2024–2030</t>
  </si>
  <si>
    <t>Regionala uppskattningar av servicebehovet (källa: Institutet för hälsa och välfärd, 31.5.2022)</t>
  </si>
  <si>
    <t>År</t>
  </si>
  <si>
    <r>
      <t xml:space="preserve">
Temporär höjning av servicebehovet</t>
    </r>
    <r>
      <rPr>
        <sz val="11"/>
        <color theme="1"/>
        <rFont val="Arial"/>
        <family val="2"/>
        <scheme val="minor"/>
      </rPr>
      <t xml:space="preserve"> (36 § i finansieringslagen)</t>
    </r>
  </si>
  <si>
    <t>Höjning (%)</t>
  </si>
  <si>
    <t>2025-</t>
  </si>
  <si>
    <r>
      <t xml:space="preserve">Beaktande av förändringar i servicebehovet </t>
    </r>
    <r>
      <rPr>
        <sz val="11"/>
        <color theme="1"/>
        <rFont val="Arial"/>
        <family val="2"/>
        <scheme val="minor"/>
      </rPr>
      <t>(7 § i finansieringslagen)</t>
    </r>
  </si>
  <si>
    <t>Ändring (%)</t>
  </si>
  <si>
    <r>
      <t xml:space="preserve">HVA-index </t>
    </r>
    <r>
      <rPr>
        <sz val="11"/>
        <color theme="1"/>
        <rFont val="Arial"/>
        <family val="2"/>
        <scheme val="minor"/>
      </rPr>
      <t>(8 § i finansieringslagen, finansministeriets ekonomiska avdelnings prognos hösten 2023)</t>
    </r>
  </si>
  <si>
    <t>Statlig finansiering 2024-2030, milj. euro</t>
  </si>
  <si>
    <t xml:space="preserve">
Kalkylerad finansiering av social- och hälsovården 2024-2030, milj. euro</t>
  </si>
  <si>
    <t>Kalkylerad finansieringen av räddningsväsendet 2024-2030, milj. euro</t>
  </si>
  <si>
    <t>* Den kalkylerade finansieringen av räddningsväsendet för 2024 har kopierats från den finansieringskalkyl för 2024 som publicerades den 10 oktober 2023.</t>
  </si>
  <si>
    <t>* Den kalkylerade finansieringen av social- och hälsovården för 2024 har kopierats från den finansieringsanalys för 2024 som publicerades den 10 oktober 2023.</t>
  </si>
  <si>
    <t>* De områdesspecifika övergångsutjämningarna har kopierats från den beräkning av övergångsutjämningen som publicerades den 10 oktober 2023.</t>
  </si>
  <si>
    <t>* * I övergångsutjämningen för 2024 har tillägget enligt 35 § 8 mom. i finansieringslagen beaktats</t>
  </si>
  <si>
    <t>HVA-index</t>
  </si>
  <si>
    <t>Allmänt förtjänstnivåindex</t>
  </si>
  <si>
    <t>Konsumentprisindex</t>
  </si>
  <si>
    <t>Årlig ändring av välfärdsområdesarbetsgivarens socialskyddsavgifter</t>
  </si>
  <si>
    <t>Beaktande av justering i efterhand i finansieringen 2025</t>
  </si>
  <si>
    <t>På fliken justering i efterhand beskrivs hur justeringen i efterhand har beaktats i kalkylen över utgiftstrycket i finansieringen för 2025. Den justering i efterhand som ska beaktas i finansieringen för 2025 bestäms utifrån skillnaden mellan välfärdsområdenas sammanlagda faktiska kostnader för 2023 och den beviljade finansieringen, som höjs med servicebehovet och prisindexet till 2025 års nivå. I denna kalkyl motsvarar underskottet 2023 prognosen för välfärdsområdenas utvecklingsprognos hösten 2023 vid finansministeriets ekonomiska avdelning (planen för de offentliga finanserna den 9 oktober 2023).</t>
  </si>
  <si>
    <t>Justering i efterhand 2025 för den kalkylerade finansieringen av social- och hälsovården</t>
  </si>
  <si>
    <t>2025 kalkylerad social- och hälsovårdsfinansiering</t>
  </si>
  <si>
    <t>2025 kalkylerad social- och hälsovårdsfinansiering + efterhandsjustering</t>
  </si>
  <si>
    <t>Servicebehov (hela landet)</t>
  </si>
  <si>
    <t xml:space="preserve">
Underskottet 2023 enligt finansministeriets prognos, milj. euro</t>
  </si>
  <si>
    <t xml:space="preserve">
Underskottet enligt prognosen höjt till 2025 års nivå, milj. euro</t>
  </si>
  <si>
    <t>Den kalkylerade finansieringen av social- och hälsovården 2025 justeras i efterhand, milj. euroa</t>
  </si>
  <si>
    <t>Avstämning av finansieringen mot finansministeriets senaste prognos 2024–2027</t>
  </si>
  <si>
    <r>
      <t>Institutet för hälsa och välfärds regionvisa uppskattningar av ökningen av servicebehovet motsvarar inte sammanlagt hela landets servicebehov enligt finansieringslagen. Därför avviker de sammanlagda regionala finansieringsspåren från prognosen för finansieringen på riksnivå. På denna flik beskrivs hur den statliga finansiering som beräknats på fliken</t>
    </r>
    <r>
      <rPr>
        <i/>
        <sz val="11"/>
        <color theme="1"/>
        <rFont val="Arial"/>
        <family val="2"/>
        <scheme val="minor"/>
      </rPr>
      <t xml:space="preserve"> "Rahoituksen ura" </t>
    </r>
    <r>
      <rPr>
        <sz val="11"/>
        <color theme="1"/>
        <rFont val="Arial"/>
        <family val="2"/>
        <scheme val="minor"/>
      </rPr>
      <t>har avstämts mot den statliga finansieringen för hela landet enligt FM:s ekonomiska avdelnings prognos hösten 2023 2024–2027.</t>
    </r>
  </si>
  <si>
    <t>FM:s prognos för den statliga finansieringen av hela landet</t>
  </si>
  <si>
    <t>Skalfaktor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</si>
</sst>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_-* #,##0\ _€_-;\-* #,##0\ _€_-;_-* &quot;-&quot;??\ _€_-;_-@_-"/>
    <numFmt numFmtId="166" formatCode="0.000\ %"/>
    <numFmt numFmtId="167" formatCode="_-* #,##0_-;\-* #,##0_-;_-* &quot;-&quot;??_-;_-@_-"/>
    <numFmt numFmtId="168" formatCode="_-* #,##0\ _€_-;\-* #,##0\ _€_-;_-* &quot;-&quot;?\ _€_-;_-@_-"/>
    <numFmt numFmtId="169" formatCode="#,##0_ ;[Red]\-#,##0\ "/>
    <numFmt numFmtId="170" formatCode="0.000"/>
    <numFmt numFmtId="171" formatCode="0.0\ %"/>
    <numFmt numFmtId="172" formatCode="0_ ;[Red]\-0\ "/>
    <numFmt numFmtId="173" formatCode="_-* #,##0.000_-;\-* #,##0.000_-;_-* &quot;-&quot;??_-;_-@_-"/>
    <numFmt numFmtId="174" formatCode="#,##0.00_ ;\-#,##0.00\ "/>
  </numFmts>
  <fonts count="26">
    <font>
      <sz val="11"/>
      <color theme="1"/>
      <name val="Arial"/>
      <family val="2"/>
      <scheme val="minor"/>
    </font>
    <font>
      <sz val="11"/>
      <color theme="1"/>
      <name val="Arial"/>
      <family val="2"/>
      <scheme val="minor"/>
    </font>
    <font>
      <sz val="14"/>
      <color theme="1"/>
      <name val="Arial"/>
      <family val="2"/>
      <scheme val="minor"/>
    </font>
    <font>
      <sz val="14"/>
      <name val="Arial"/>
      <family val="2"/>
      <scheme val="minor"/>
    </font>
    <font>
      <sz val="14"/>
      <color theme="1"/>
      <name val="HelveticaNeueLT Std Lt Cn"/>
      <family val="2"/>
    </font>
    <font>
      <b/>
      <sz val="14"/>
      <color theme="1"/>
      <name val="Arial"/>
      <family val="2"/>
      <scheme val="minor"/>
    </font>
    <font>
      <sz val="9"/>
      <color theme="1"/>
      <name val="Arial"/>
      <family val="2"/>
      <scheme val="minor"/>
    </font>
    <font>
      <b/>
      <sz val="11"/>
      <color theme="1"/>
      <name val="Arial"/>
      <family val="2"/>
      <scheme val="minor"/>
    </font>
    <font>
      <b/>
      <sz val="12"/>
      <color theme="1"/>
      <name val="Arial"/>
      <family val="2"/>
      <scheme val="minor"/>
    </font>
    <font>
      <sz val="11"/>
      <name val="Arial"/>
      <family val="2"/>
      <scheme val="minor"/>
    </font>
    <font>
      <b/>
      <sz val="11"/>
      <color theme="0"/>
      <name val="Arial"/>
      <family val="2"/>
      <scheme val="minor"/>
    </font>
    <font>
      <sz val="10"/>
      <name val="Arial"/>
      <family val="2"/>
    </font>
    <font>
      <sz val="8"/>
      <color theme="1"/>
      <name val="Arial"/>
      <family val="2"/>
      <scheme val="minor"/>
    </font>
    <font>
      <b/>
      <sz val="11"/>
      <color theme="0"/>
      <name val="Arial"/>
      <family val="2"/>
      <scheme val="minor"/>
    </font>
    <font>
      <sz val="11"/>
      <name val="Arial"/>
      <family val="2"/>
      <scheme val="minor"/>
    </font>
    <font>
      <b/>
      <sz val="11"/>
      <color theme="1"/>
      <name val="Arial"/>
      <family val="2"/>
      <scheme val="minor"/>
    </font>
    <font>
      <sz val="11"/>
      <color rgb="FFFF0000"/>
      <name val="Arial"/>
      <family val="2"/>
      <scheme val="minor"/>
    </font>
    <font>
      <b/>
      <sz val="11"/>
      <name val="Arial"/>
      <family val="2"/>
      <scheme val="minor"/>
    </font>
    <font>
      <sz val="11"/>
      <color theme="0"/>
      <name val="Arial"/>
      <family val="2"/>
      <scheme val="minor"/>
    </font>
    <font>
      <sz val="18"/>
      <color theme="3"/>
      <name val="Arial"/>
      <family val="2"/>
      <scheme val="major"/>
    </font>
    <font>
      <b/>
      <sz val="12"/>
      <name val="Arial"/>
      <family val="2"/>
      <scheme val="minor"/>
    </font>
    <font>
      <i/>
      <sz val="11"/>
      <color theme="1"/>
      <name val="Arial"/>
      <family val="2"/>
      <scheme val="minor"/>
    </font>
    <font>
      <b/>
      <sz val="16"/>
      <color theme="8"/>
      <name val="Arial"/>
      <family val="2"/>
      <scheme val="major"/>
    </font>
    <font>
      <b/>
      <sz val="16"/>
      <color theme="3"/>
      <name val="Arial"/>
      <family val="2"/>
      <scheme val="major"/>
    </font>
    <font>
      <b/>
      <sz val="16"/>
      <color theme="8"/>
      <name val="Arial"/>
      <family val="2"/>
      <scheme val="minor"/>
    </font>
    <font>
      <sz val="11"/>
      <color rgb="FF5A6672"/>
      <name val="Arial"/>
      <family val="2"/>
      <scheme val="minor"/>
    </font>
  </fonts>
  <fills count="11">
    <fill>
      <patternFill patternType="none"/>
    </fill>
    <fill>
      <patternFill patternType="gray125"/>
    </fill>
    <fill>
      <patternFill patternType="solid">
        <fgColor auto="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0"/>
        <bgColor indexed="64"/>
      </patternFill>
    </fill>
  </fills>
  <borders count="21">
    <border>
      <left/>
      <right/>
      <top/>
      <bottom/>
      <diagonal/>
    </border>
    <border>
      <left/>
      <right/>
      <top style="thin">
        <color theme="8"/>
      </top>
      <bottom/>
      <diagonal/>
    </border>
    <border>
      <left/>
      <right/>
      <top style="thin">
        <color theme="5" tint="0.39997558519241921"/>
      </top>
      <bottom/>
      <diagonal/>
    </border>
    <border>
      <left/>
      <right/>
      <top/>
      <bottom style="thin">
        <color indexed="64"/>
      </bottom>
      <diagonal/>
    </border>
    <border>
      <left/>
      <right/>
      <top style="thin">
        <color theme="4"/>
      </top>
      <bottom/>
      <diagonal/>
    </border>
    <border>
      <left/>
      <right/>
      <top style="thin">
        <color theme="4"/>
      </top>
      <bottom style="thin">
        <color theme="4"/>
      </bottom>
      <diagonal/>
    </border>
    <border>
      <left style="medium">
        <color indexed="64"/>
      </left>
      <right/>
      <top style="thin">
        <color theme="4"/>
      </top>
      <bottom/>
      <diagonal/>
    </border>
    <border>
      <left style="thin">
        <color theme="4"/>
      </left>
      <right/>
      <top/>
      <bottom/>
      <diagonal/>
    </border>
    <border>
      <left/>
      <right style="thin">
        <color theme="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5" tint="0.39997558519241921"/>
      </top>
      <bottom style="thin">
        <color theme="5" tint="0.39997558519241921"/>
      </bottom>
      <diagonal/>
    </border>
    <border>
      <left/>
      <right style="thin">
        <color theme="5" tint="0.39997558519241921"/>
      </right>
      <top/>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1" fillId="0" borderId="0"/>
    <xf numFmtId="0" fontId="19" fillId="0" borderId="0" applyNumberFormat="0" applyFill="0" applyBorder="0" applyAlignment="0" applyProtection="0"/>
  </cellStyleXfs>
  <cellXfs count="158">
    <xf numFmtId="0" fontId="0" fillId="0" borderId="0" xfId="0"/>
    <xf numFmtId="0" fontId="2" fillId="0" borderId="0" xfId="0" applyFont="1"/>
    <xf numFmtId="0" fontId="3" fillId="2" borderId="0" xfId="0" applyFont="1" applyFill="1" applyAlignment="1">
      <alignment vertical="center" wrapText="1"/>
    </xf>
    <xf numFmtId="0" fontId="4" fillId="0" borderId="0" xfId="0" applyFont="1"/>
    <xf numFmtId="49" fontId="2" fillId="0" borderId="0" xfId="0" applyNumberFormat="1" applyFont="1"/>
    <xf numFmtId="165" fontId="2" fillId="0" borderId="0" xfId="1" applyNumberFormat="1" applyFont="1"/>
    <xf numFmtId="165" fontId="2" fillId="0" borderId="0" xfId="1" applyNumberFormat="1" applyFont="1" applyFill="1"/>
    <xf numFmtId="0" fontId="5" fillId="0" borderId="0" xfId="0" applyFont="1"/>
    <xf numFmtId="0" fontId="6" fillId="0" borderId="0" xfId="0" applyFont="1"/>
    <xf numFmtId="0" fontId="0" fillId="0" borderId="0" xfId="0" applyFill="1"/>
    <xf numFmtId="0" fontId="7" fillId="0" borderId="0" xfId="0" applyFont="1" applyBorder="1"/>
    <xf numFmtId="0" fontId="7" fillId="0" borderId="0" xfId="0" applyFont="1" applyFill="1" applyBorder="1"/>
    <xf numFmtId="167" fontId="0" fillId="0" borderId="0" xfId="2" applyNumberFormat="1" applyFont="1" applyFill="1" applyBorder="1"/>
    <xf numFmtId="168" fontId="0" fillId="0" borderId="0" xfId="0" applyNumberFormat="1" applyBorder="1"/>
    <xf numFmtId="0" fontId="7" fillId="0" borderId="0" xfId="0" applyFont="1"/>
    <xf numFmtId="166" fontId="0" fillId="0" borderId="0" xfId="3" applyNumberFormat="1" applyFont="1"/>
    <xf numFmtId="0" fontId="0" fillId="0" borderId="0" xfId="0" applyFill="1" applyBorder="1"/>
    <xf numFmtId="3" fontId="0" fillId="0" borderId="0" xfId="0" applyNumberFormat="1" applyFill="1" applyBorder="1"/>
    <xf numFmtId="0" fontId="0" fillId="0" borderId="0" xfId="0" applyBorder="1"/>
    <xf numFmtId="0" fontId="0" fillId="3" borderId="0" xfId="0" applyFill="1"/>
    <xf numFmtId="0" fontId="8" fillId="4" borderId="0" xfId="0" applyFont="1" applyFill="1"/>
    <xf numFmtId="0" fontId="0" fillId="4" borderId="0" xfId="0" applyFill="1"/>
    <xf numFmtId="166" fontId="9" fillId="4" borderId="0" xfId="3" applyNumberFormat="1" applyFont="1" applyFill="1"/>
    <xf numFmtId="0" fontId="0" fillId="0" borderId="0" xfId="0" applyFont="1"/>
    <xf numFmtId="169" fontId="0" fillId="0" borderId="0" xfId="0" applyNumberFormat="1"/>
    <xf numFmtId="3" fontId="0" fillId="0" borderId="0" xfId="0" applyNumberFormat="1"/>
    <xf numFmtId="167" fontId="0" fillId="0" borderId="0" xfId="0" applyNumberFormat="1"/>
    <xf numFmtId="0" fontId="0" fillId="0" borderId="0" xfId="0" applyFont="1" applyAlignment="1">
      <alignment wrapText="1"/>
    </xf>
    <xf numFmtId="166" fontId="0" fillId="3" borderId="1" xfId="3" applyNumberFormat="1" applyFont="1" applyFill="1" applyBorder="1"/>
    <xf numFmtId="0" fontId="0" fillId="3" borderId="1" xfId="0" applyFont="1" applyFill="1" applyBorder="1"/>
    <xf numFmtId="0" fontId="10" fillId="6" borderId="0" xfId="0" applyFont="1" applyFill="1" applyBorder="1"/>
    <xf numFmtId="0" fontId="10" fillId="7" borderId="0" xfId="0" applyFont="1" applyFill="1" applyBorder="1"/>
    <xf numFmtId="0" fontId="0" fillId="3" borderId="0" xfId="0" applyFont="1" applyFill="1"/>
    <xf numFmtId="0" fontId="10" fillId="5" borderId="0" xfId="0" applyFont="1" applyFill="1"/>
    <xf numFmtId="0" fontId="10" fillId="5" borderId="0" xfId="0" applyFont="1" applyFill="1" applyAlignment="1">
      <alignment horizontal="left"/>
    </xf>
    <xf numFmtId="0" fontId="7" fillId="0" borderId="0" xfId="0" applyFont="1" applyFill="1" applyAlignment="1">
      <alignment horizontal="left"/>
    </xf>
    <xf numFmtId="0" fontId="0" fillId="0" borderId="0" xfId="0" applyFont="1" applyFill="1"/>
    <xf numFmtId="0" fontId="7" fillId="3" borderId="0" xfId="0" applyFont="1" applyFill="1"/>
    <xf numFmtId="3" fontId="7" fillId="0" borderId="0" xfId="0" applyNumberFormat="1" applyFont="1"/>
    <xf numFmtId="169" fontId="7" fillId="0" borderId="0" xfId="0" applyNumberFormat="1" applyFont="1"/>
    <xf numFmtId="3" fontId="7" fillId="0" borderId="0" xfId="0" applyNumberFormat="1" applyFont="1" applyFill="1" applyBorder="1"/>
    <xf numFmtId="167" fontId="7" fillId="0" borderId="0" xfId="0" applyNumberFormat="1" applyFont="1"/>
    <xf numFmtId="167" fontId="0" fillId="0" borderId="0" xfId="0" applyNumberFormat="1" applyFont="1"/>
    <xf numFmtId="0" fontId="0" fillId="0" borderId="0" xfId="0" applyFont="1" applyBorder="1"/>
    <xf numFmtId="167" fontId="12" fillId="0" borderId="0" xfId="2" applyNumberFormat="1" applyFont="1" applyFill="1"/>
    <xf numFmtId="168" fontId="7" fillId="0" borderId="0" xfId="2" applyNumberFormat="1" applyFont="1" applyBorder="1"/>
    <xf numFmtId="0" fontId="15" fillId="0" borderId="0" xfId="0" applyFont="1" applyBorder="1"/>
    <xf numFmtId="0" fontId="10" fillId="0" borderId="0" xfId="0" applyFont="1" applyFill="1" applyBorder="1" applyAlignment="1">
      <alignment horizontal="left"/>
    </xf>
    <xf numFmtId="166" fontId="0" fillId="0" borderId="0" xfId="3" applyNumberFormat="1" applyFont="1" applyFill="1" applyBorder="1"/>
    <xf numFmtId="0" fontId="13" fillId="0" borderId="0" xfId="0" applyFont="1" applyFill="1" applyBorder="1"/>
    <xf numFmtId="166" fontId="14" fillId="0" borderId="0" xfId="3" applyNumberFormat="1" applyFont="1" applyFill="1" applyBorder="1"/>
    <xf numFmtId="166" fontId="16" fillId="0" borderId="0" xfId="3" applyNumberFormat="1" applyFont="1" applyFill="1"/>
    <xf numFmtId="167" fontId="0" fillId="0" borderId="0" xfId="0" applyNumberFormat="1" applyFont="1" applyBorder="1"/>
    <xf numFmtId="0" fontId="16" fillId="0" borderId="0" xfId="0" applyFont="1"/>
    <xf numFmtId="10" fontId="0" fillId="0" borderId="0" xfId="0" applyNumberFormat="1"/>
    <xf numFmtId="166" fontId="0" fillId="0" borderId="0" xfId="0" applyNumberFormat="1"/>
    <xf numFmtId="166" fontId="16" fillId="0" borderId="0" xfId="0" applyNumberFormat="1" applyFont="1"/>
    <xf numFmtId="167" fontId="0" fillId="0" borderId="0" xfId="2" applyNumberFormat="1" applyFont="1"/>
    <xf numFmtId="1" fontId="0" fillId="0" borderId="0" xfId="0" applyNumberFormat="1"/>
    <xf numFmtId="3" fontId="0" fillId="0" borderId="2" xfId="0" applyNumberFormat="1" applyFont="1" applyFill="1" applyBorder="1"/>
    <xf numFmtId="170" fontId="0" fillId="0" borderId="0" xfId="0" applyNumberFormat="1"/>
    <xf numFmtId="0" fontId="7" fillId="0" borderId="0" xfId="0" applyFont="1" applyFill="1"/>
    <xf numFmtId="171" fontId="0" fillId="3" borderId="0" xfId="3" applyNumberFormat="1" applyFont="1" applyFill="1"/>
    <xf numFmtId="166" fontId="0" fillId="3" borderId="0" xfId="3" applyNumberFormat="1" applyFont="1" applyFill="1" applyBorder="1"/>
    <xf numFmtId="0" fontId="10" fillId="0" borderId="0" xfId="0" applyFont="1" applyFill="1"/>
    <xf numFmtId="0" fontId="0" fillId="0" borderId="0" xfId="0" applyFont="1" applyFill="1" applyBorder="1"/>
    <xf numFmtId="0" fontId="10" fillId="0" borderId="0" xfId="0" applyFont="1" applyFill="1" applyBorder="1"/>
    <xf numFmtId="3" fontId="0" fillId="0" borderId="0" xfId="0" applyNumberFormat="1" applyFill="1"/>
    <xf numFmtId="3" fontId="7" fillId="0" borderId="0" xfId="0" applyNumberFormat="1" applyFont="1" applyFill="1"/>
    <xf numFmtId="3" fontId="0" fillId="0" borderId="0" xfId="0" applyNumberFormat="1" applyFont="1" applyAlignment="1">
      <alignment wrapText="1"/>
    </xf>
    <xf numFmtId="171" fontId="7" fillId="0" borderId="0" xfId="3" applyNumberFormat="1" applyFont="1" applyFill="1"/>
    <xf numFmtId="167" fontId="0" fillId="0" borderId="0" xfId="2" applyNumberFormat="1" applyFont="1" applyFill="1"/>
    <xf numFmtId="3" fontId="16" fillId="0" borderId="0" xfId="0" applyNumberFormat="1" applyFont="1" applyFill="1" applyAlignment="1">
      <alignment vertical="top"/>
    </xf>
    <xf numFmtId="0" fontId="10" fillId="8" borderId="4" xfId="0" applyFont="1" applyFill="1" applyBorder="1"/>
    <xf numFmtId="167" fontId="0" fillId="0" borderId="4" xfId="2" applyNumberFormat="1" applyFont="1" applyBorder="1"/>
    <xf numFmtId="3" fontId="0" fillId="0" borderId="4" xfId="0" applyNumberFormat="1" applyFont="1" applyBorder="1"/>
    <xf numFmtId="166" fontId="9" fillId="3" borderId="1" xfId="3" applyNumberFormat="1" applyFont="1" applyFill="1" applyBorder="1"/>
    <xf numFmtId="0" fontId="0" fillId="5" borderId="0" xfId="0" applyFill="1"/>
    <xf numFmtId="10" fontId="9" fillId="3" borderId="0" xfId="3" applyNumberFormat="1" applyFont="1" applyFill="1" applyBorder="1"/>
    <xf numFmtId="171" fontId="10" fillId="5" borderId="0" xfId="3" applyNumberFormat="1" applyFont="1" applyFill="1"/>
    <xf numFmtId="9" fontId="0" fillId="3" borderId="0" xfId="3" applyNumberFormat="1" applyFont="1" applyFill="1"/>
    <xf numFmtId="9" fontId="0" fillId="0" borderId="0" xfId="3" applyNumberFormat="1" applyFont="1" applyFill="1"/>
    <xf numFmtId="167" fontId="7" fillId="0" borderId="5" xfId="2" applyNumberFormat="1" applyFont="1" applyBorder="1"/>
    <xf numFmtId="0" fontId="20" fillId="4" borderId="0" xfId="0" applyFont="1" applyFill="1"/>
    <xf numFmtId="169" fontId="21" fillId="0" borderId="0" xfId="0" applyNumberFormat="1" applyFont="1"/>
    <xf numFmtId="0" fontId="8" fillId="0" borderId="0" xfId="0" applyFont="1" applyFill="1" applyBorder="1"/>
    <xf numFmtId="3" fontId="0" fillId="0" borderId="0" xfId="0" applyNumberFormat="1" applyFont="1" applyFill="1" applyBorder="1"/>
    <xf numFmtId="3" fontId="7" fillId="0" borderId="5" xfId="0" applyNumberFormat="1" applyFont="1" applyBorder="1"/>
    <xf numFmtId="0" fontId="0" fillId="0" borderId="6" xfId="0" applyFont="1" applyBorder="1" applyAlignment="1"/>
    <xf numFmtId="167" fontId="0" fillId="0" borderId="4" xfId="2" applyNumberFormat="1" applyFont="1" applyBorder="1" applyAlignment="1"/>
    <xf numFmtId="168" fontId="0" fillId="0" borderId="0" xfId="0" applyNumberFormat="1" applyAlignment="1">
      <alignment horizontal="right"/>
    </xf>
    <xf numFmtId="0" fontId="10" fillId="8" borderId="7" xfId="0" applyFont="1" applyFill="1" applyBorder="1" applyAlignment="1"/>
    <xf numFmtId="0" fontId="10" fillId="8" borderId="0" xfId="0" applyFont="1" applyFill="1" applyBorder="1" applyAlignment="1"/>
    <xf numFmtId="0" fontId="10" fillId="8" borderId="8" xfId="0" applyFont="1" applyFill="1" applyBorder="1" applyAlignment="1"/>
    <xf numFmtId="167" fontId="7" fillId="0" borderId="4" xfId="2" applyNumberFormat="1" applyFont="1" applyBorder="1" applyAlignment="1"/>
    <xf numFmtId="167" fontId="7" fillId="4" borderId="0" xfId="2" applyNumberFormat="1" applyFont="1" applyFill="1" applyBorder="1"/>
    <xf numFmtId="0" fontId="7" fillId="4" borderId="0" xfId="0" applyFont="1" applyFill="1" applyBorder="1"/>
    <xf numFmtId="0" fontId="10" fillId="9" borderId="0" xfId="0" applyFont="1" applyFill="1" applyBorder="1"/>
    <xf numFmtId="0" fontId="10" fillId="9" borderId="3" xfId="0" applyFont="1" applyFill="1" applyBorder="1" applyAlignment="1">
      <alignment wrapText="1"/>
    </xf>
    <xf numFmtId="0" fontId="18" fillId="9" borderId="13" xfId="0" applyFont="1" applyFill="1" applyBorder="1"/>
    <xf numFmtId="3" fontId="10" fillId="9" borderId="14" xfId="0" applyNumberFormat="1" applyFont="1" applyFill="1" applyBorder="1"/>
    <xf numFmtId="3" fontId="10" fillId="9" borderId="15" xfId="0" applyNumberFormat="1" applyFont="1" applyFill="1" applyBorder="1"/>
    <xf numFmtId="173" fontId="0" fillId="0" borderId="0" xfId="0" applyNumberFormat="1"/>
    <xf numFmtId="174" fontId="0" fillId="0" borderId="0" xfId="0" applyNumberFormat="1"/>
    <xf numFmtId="173" fontId="0" fillId="0" borderId="0" xfId="0" applyNumberFormat="1" applyFont="1"/>
    <xf numFmtId="3" fontId="0" fillId="5" borderId="0" xfId="0" applyNumberFormat="1" applyFill="1"/>
    <xf numFmtId="0" fontId="17" fillId="3" borderId="0" xfId="0" applyFont="1" applyFill="1"/>
    <xf numFmtId="167" fontId="7" fillId="0" borderId="0" xfId="0" applyNumberFormat="1" applyFont="1" applyFill="1" applyBorder="1"/>
    <xf numFmtId="1" fontId="0" fillId="0" borderId="0" xfId="0" applyNumberFormat="1" applyFill="1" applyBorder="1"/>
    <xf numFmtId="4" fontId="0" fillId="0" borderId="0" xfId="0" applyNumberFormat="1" applyFill="1" applyBorder="1"/>
    <xf numFmtId="174" fontId="0" fillId="0" borderId="0" xfId="0" applyNumberFormat="1" applyFill="1" applyBorder="1"/>
    <xf numFmtId="43" fontId="0" fillId="0" borderId="0" xfId="0" applyNumberFormat="1" applyFill="1" applyBorder="1"/>
    <xf numFmtId="0" fontId="22" fillId="0" borderId="0" xfId="5" applyFont="1"/>
    <xf numFmtId="0" fontId="23" fillId="0" borderId="0" xfId="5" applyFont="1"/>
    <xf numFmtId="0" fontId="24" fillId="0" borderId="0" xfId="0" applyFont="1"/>
    <xf numFmtId="0" fontId="24" fillId="0" borderId="0" xfId="0" applyFont="1" applyAlignment="1">
      <alignment wrapText="1"/>
    </xf>
    <xf numFmtId="0" fontId="16" fillId="0" borderId="0" xfId="0" applyFont="1" applyFill="1"/>
    <xf numFmtId="3" fontId="7" fillId="10" borderId="17" xfId="0" applyNumberFormat="1" applyFont="1" applyFill="1" applyBorder="1"/>
    <xf numFmtId="3" fontId="7" fillId="10" borderId="18" xfId="0" applyNumberFormat="1" applyFont="1" applyFill="1" applyBorder="1"/>
    <xf numFmtId="3" fontId="7" fillId="10" borderId="3" xfId="0" applyNumberFormat="1" applyFont="1" applyFill="1" applyBorder="1"/>
    <xf numFmtId="3" fontId="7" fillId="10" borderId="12" xfId="0" applyNumberFormat="1" applyFont="1" applyFill="1" applyBorder="1"/>
    <xf numFmtId="3" fontId="10" fillId="10" borderId="18" xfId="0" applyNumberFormat="1" applyFont="1" applyFill="1" applyBorder="1"/>
    <xf numFmtId="1" fontId="0" fillId="10" borderId="11" xfId="0" applyNumberFormat="1" applyFont="1" applyFill="1" applyBorder="1"/>
    <xf numFmtId="0" fontId="7" fillId="10" borderId="9" xfId="0" applyFont="1" applyFill="1" applyBorder="1"/>
    <xf numFmtId="3" fontId="7" fillId="10" borderId="0" xfId="0" applyNumberFormat="1" applyFont="1" applyFill="1" applyBorder="1"/>
    <xf numFmtId="3" fontId="10" fillId="10" borderId="10" xfId="0" applyNumberFormat="1" applyFont="1" applyFill="1" applyBorder="1"/>
    <xf numFmtId="3" fontId="0" fillId="10" borderId="11" xfId="0" applyNumberFormat="1" applyFont="1" applyFill="1" applyBorder="1"/>
    <xf numFmtId="0" fontId="0" fillId="10" borderId="3" xfId="0" applyFont="1" applyFill="1" applyBorder="1"/>
    <xf numFmtId="0" fontId="0" fillId="10" borderId="9" xfId="0" applyFill="1" applyBorder="1"/>
    <xf numFmtId="10" fontId="1" fillId="10" borderId="0" xfId="3" applyNumberFormat="1" applyFont="1" applyFill="1" applyBorder="1"/>
    <xf numFmtId="10" fontId="1" fillId="10" borderId="10" xfId="3" applyNumberFormat="1" applyFont="1" applyFill="1" applyBorder="1"/>
    <xf numFmtId="0" fontId="0" fillId="10" borderId="11" xfId="0" applyFill="1" applyBorder="1" applyAlignment="1"/>
    <xf numFmtId="10" fontId="1" fillId="10" borderId="3" xfId="3" applyNumberFormat="1" applyFont="1" applyFill="1" applyBorder="1"/>
    <xf numFmtId="10" fontId="1" fillId="10" borderId="12" xfId="3" applyNumberFormat="1" applyFont="1" applyFill="1" applyBorder="1"/>
    <xf numFmtId="0" fontId="0" fillId="0" borderId="2" xfId="0" applyFont="1" applyFill="1" applyBorder="1"/>
    <xf numFmtId="0" fontId="10" fillId="5" borderId="0" xfId="0" applyFont="1" applyFill="1" applyBorder="1"/>
    <xf numFmtId="0" fontId="10" fillId="5" borderId="20" xfId="0" applyFont="1" applyFill="1" applyBorder="1"/>
    <xf numFmtId="0" fontId="0" fillId="0" borderId="0" xfId="0" applyFont="1" applyAlignment="1">
      <alignment vertical="top" wrapText="1"/>
    </xf>
    <xf numFmtId="167" fontId="21" fillId="0" borderId="0" xfId="2" applyNumberFormat="1" applyFont="1" applyFill="1"/>
    <xf numFmtId="0" fontId="7" fillId="0" borderId="0" xfId="0" applyFont="1" applyBorder="1" applyAlignment="1"/>
    <xf numFmtId="167" fontId="7" fillId="0" borderId="0" xfId="2" applyNumberFormat="1" applyFont="1" applyBorder="1" applyAlignment="1"/>
    <xf numFmtId="0" fontId="21" fillId="0" borderId="0" xfId="0" applyFont="1"/>
    <xf numFmtId="0" fontId="7" fillId="3" borderId="0" xfId="0" applyFont="1" applyFill="1" applyBorder="1"/>
    <xf numFmtId="0" fontId="0" fillId="0" borderId="0" xfId="3" applyNumberFormat="1" applyFont="1" applyFill="1" applyBorder="1"/>
    <xf numFmtId="0" fontId="7" fillId="0" borderId="19" xfId="0" applyFont="1" applyFill="1" applyBorder="1"/>
    <xf numFmtId="3" fontId="7" fillId="0" borderId="2" xfId="0" applyNumberFormat="1" applyFont="1" applyFill="1" applyBorder="1"/>
    <xf numFmtId="4" fontId="0" fillId="0" borderId="0" xfId="0" applyNumberFormat="1" applyFont="1" applyFill="1" applyBorder="1"/>
    <xf numFmtId="0" fontId="10" fillId="8" borderId="4" xfId="0" applyFont="1" applyFill="1" applyBorder="1" applyAlignment="1">
      <alignment wrapText="1"/>
    </xf>
    <xf numFmtId="0" fontId="2" fillId="0" borderId="0" xfId="0" applyFont="1" applyAlignment="1">
      <alignment horizontal="center"/>
    </xf>
    <xf numFmtId="0" fontId="0" fillId="0" borderId="0" xfId="0" applyAlignment="1">
      <alignment horizontal="left" wrapText="1"/>
    </xf>
    <xf numFmtId="0" fontId="0" fillId="0" borderId="0" xfId="0" applyFont="1" applyAlignment="1">
      <alignment horizontal="left" vertical="top" wrapText="1"/>
    </xf>
    <xf numFmtId="0" fontId="25" fillId="0" borderId="0" xfId="0" applyFont="1" applyAlignment="1">
      <alignment horizontal="left" vertical="center" wrapText="1"/>
    </xf>
    <xf numFmtId="0" fontId="0" fillId="0" borderId="0" xfId="0" applyFont="1" applyAlignment="1">
      <alignment horizontal="left" vertical="center" wrapText="1"/>
    </xf>
    <xf numFmtId="0" fontId="22" fillId="0" borderId="0" xfId="5" applyFont="1" applyAlignment="1"/>
    <xf numFmtId="0" fontId="8" fillId="4" borderId="0" xfId="0" applyFont="1" applyFill="1" applyAlignment="1"/>
    <xf numFmtId="0" fontId="0" fillId="0" borderId="0" xfId="0" applyAlignment="1">
      <alignment wrapText="1"/>
    </xf>
    <xf numFmtId="172" fontId="0" fillId="10" borderId="11" xfId="0" applyNumberFormat="1" applyFont="1" applyFill="1" applyBorder="1" applyAlignment="1">
      <alignment wrapText="1"/>
    </xf>
    <xf numFmtId="0" fontId="7" fillId="10" borderId="16" xfId="0" applyFont="1" applyFill="1" applyBorder="1" applyAlignment="1"/>
  </cellXfs>
  <cellStyles count="6">
    <cellStyle name="Erotin 2" xfId="1"/>
    <cellStyle name="Normaali" xfId="0" builtinId="0"/>
    <cellStyle name="Normaali 2" xfId="4"/>
    <cellStyle name="Otsikko" xfId="5" builtinId="15"/>
    <cellStyle name="Pilkku" xfId="2" builtinId="3"/>
    <cellStyle name="Prosenttia" xfId="3" builtinId="5"/>
  </cellStyles>
  <dxfs count="97">
    <dxf>
      <numFmt numFmtId="169" formatCode="#,##0_ ;[Red]\-#,##0\ "/>
    </dxf>
    <dxf>
      <numFmt numFmtId="169" formatCode="#,##0_ ;[Red]\-#,##0\ "/>
    </dxf>
    <dxf>
      <numFmt numFmtId="169" formatCode="#,##0_ ;[Red]\-#,##0\ "/>
    </dxf>
    <dxf>
      <numFmt numFmtId="169" formatCode="#,##0_ ;[Red]\-#,##0\ "/>
    </dxf>
    <dxf>
      <numFmt numFmtId="169" formatCode="#,##0_ ;[Red]\-#,##0\ "/>
    </dxf>
    <dxf>
      <numFmt numFmtId="169" formatCode="#,##0_ ;[Red]\-#,##0\ "/>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inor"/>
      </font>
      <numFmt numFmtId="167" formatCode="_-* #,##0_-;\-* #,##0_-;_-* &quot;-&quot;??_-;_-@_-"/>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theme="1"/>
        <name val="Arial"/>
        <scheme val="minor"/>
      </font>
      <border diagonalUp="0" diagonalDown="0" outline="0">
        <left/>
        <right/>
        <top/>
        <bottom/>
      </border>
    </dxf>
    <dxf>
      <fill>
        <patternFill patternType="none">
          <fgColor indexed="64"/>
          <bgColor indexed="65"/>
        </patternFill>
      </fill>
    </dxf>
    <dxf>
      <font>
        <b/>
        <i val="0"/>
        <strike val="0"/>
        <condense val="0"/>
        <extend val="0"/>
        <outline val="0"/>
        <shadow val="0"/>
        <u val="none"/>
        <vertAlign val="baseline"/>
        <sz val="11"/>
        <color theme="1"/>
        <name val="Arial"/>
        <scheme val="minor"/>
      </font>
      <fill>
        <patternFill patternType="none">
          <fgColor indexed="64"/>
          <bgColor indexed="65"/>
        </patternFill>
      </fill>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left style="medium">
          <color indexed="64"/>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strike val="0"/>
        <outline val="0"/>
        <shadow val="0"/>
        <u val="none"/>
        <vertAlign val="baseline"/>
        <sz val="11"/>
        <color rgb="FFFF0000"/>
        <name val="Arial"/>
        <scheme val="minor"/>
      </font>
      <fill>
        <patternFill>
          <fgColor indexed="64"/>
          <bgColor theme="8" tint="0.79998168889431442"/>
        </patternFill>
      </fill>
    </dxf>
    <dxf>
      <fill>
        <patternFill>
          <fgColor indexed="64"/>
          <bgColor theme="8" tint="0.79998168889431442"/>
        </patternFill>
      </fill>
    </dxf>
    <dxf>
      <font>
        <b val="0"/>
        <i val="0"/>
        <strike val="0"/>
        <condense val="0"/>
        <extend val="0"/>
        <outline val="0"/>
        <shadow val="0"/>
        <u val="none"/>
        <vertAlign val="baseline"/>
        <sz val="11"/>
        <color theme="1"/>
        <name val="Arial"/>
        <scheme val="minor"/>
      </font>
      <numFmt numFmtId="171" formatCode="0.0\ %"/>
      <fill>
        <patternFill patternType="solid">
          <fgColor indexed="64"/>
          <bgColor theme="8" tint="0.79998168889431442"/>
        </patternFill>
      </fill>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strike val="0"/>
        <outline val="0"/>
        <shadow val="0"/>
        <u val="none"/>
        <vertAlign val="baseline"/>
        <sz val="11"/>
        <name val="Arial"/>
        <scheme val="minor"/>
      </font>
    </dxf>
    <dxf>
      <font>
        <strike val="0"/>
        <outline val="0"/>
        <shadow val="0"/>
        <u val="none"/>
        <vertAlign val="baseline"/>
        <sz val="11"/>
        <name val="Arial"/>
        <scheme val="minor"/>
      </font>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dxf>
    <dxf>
      <font>
        <b/>
        <i val="0"/>
        <strike val="0"/>
        <condense val="0"/>
        <extend val="0"/>
        <outline val="0"/>
        <shadow val="0"/>
        <u val="none"/>
        <vertAlign val="baseline"/>
        <sz val="11"/>
        <color theme="0"/>
        <name val="Arial"/>
        <scheme val="minor"/>
      </font>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7" formatCode="_-* #,##0_-;\-* #,##0_-;_-* &quot;-&quot;??_-;_-@_-"/>
    </dxf>
    <dxf>
      <font>
        <b val="0"/>
        <i val="0"/>
        <strike val="0"/>
        <condense val="0"/>
        <extend val="0"/>
        <outline val="0"/>
        <shadow val="0"/>
        <u val="none"/>
        <vertAlign val="baseline"/>
        <sz val="11"/>
        <color theme="1"/>
        <name val="Arial"/>
        <scheme val="minor"/>
      </font>
      <numFmt numFmtId="167" formatCode="_-* #,##0_-;\-* #,##0_-;_-* &quot;-&quot;??_-;_-@_-"/>
    </dxf>
    <dxf>
      <font>
        <b val="0"/>
        <i val="0"/>
        <strike val="0"/>
        <condense val="0"/>
        <extend val="0"/>
        <outline val="0"/>
        <shadow val="0"/>
        <u val="none"/>
        <vertAlign val="baseline"/>
        <sz val="11"/>
        <color theme="1"/>
        <name val="Arial"/>
        <scheme val="minor"/>
      </font>
      <numFmt numFmtId="167" formatCode="_-* #,##0_-;\-* #,##0_-;_-* &quot;-&quot;??_-;_-@_-"/>
    </dxf>
    <dxf>
      <font>
        <b val="0"/>
        <i val="0"/>
        <strike val="0"/>
        <condense val="0"/>
        <extend val="0"/>
        <outline val="0"/>
        <shadow val="0"/>
        <u val="none"/>
        <vertAlign val="baseline"/>
        <sz val="11"/>
        <color theme="1"/>
        <name val="Arial"/>
        <scheme val="minor"/>
      </font>
      <numFmt numFmtId="167" formatCode="_-* #,##0_-;\-* #,##0_-;_-* &quot;-&quot;??_-;_-@_-"/>
    </dxf>
    <dxf>
      <font>
        <b/>
        <i val="0"/>
        <strike val="0"/>
        <condense val="0"/>
        <extend val="0"/>
        <outline val="0"/>
        <shadow val="0"/>
        <u val="none"/>
        <vertAlign val="baseline"/>
        <sz val="11"/>
        <color theme="1"/>
        <name val="Arial"/>
        <scheme val="minor"/>
      </font>
    </dxf>
    <dxf>
      <font>
        <b/>
        <i val="0"/>
        <strike val="0"/>
        <condense val="0"/>
        <extend val="0"/>
        <outline val="0"/>
        <shadow val="0"/>
        <u val="none"/>
        <vertAlign val="baseline"/>
        <sz val="11"/>
        <color theme="0"/>
        <name val="Arial"/>
        <scheme val="minor"/>
      </font>
      <fill>
        <patternFill patternType="solid">
          <fgColor theme="8"/>
          <bgColor theme="8"/>
        </patternFill>
      </fill>
    </dxf>
    <dxf>
      <numFmt numFmtId="3" formatCode="#,##0"/>
    </dxf>
    <dxf>
      <numFmt numFmtId="3" formatCode="#,##0"/>
    </dxf>
    <dxf>
      <numFmt numFmtId="3" formatCode="#,##0"/>
    </dxf>
    <dxf>
      <numFmt numFmtId="3" formatCode="#,##0"/>
    </dxf>
    <dxf>
      <numFmt numFmtId="3" formatCode="#,##0"/>
      <fill>
        <patternFill patternType="solid">
          <fgColor indexed="64"/>
          <bgColor theme="8"/>
        </patternFill>
      </fill>
    </dxf>
    <dxf>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numFmt numFmtId="13" formatCode="0\ %"/>
      <fill>
        <patternFill patternType="solid">
          <fgColor indexed="64"/>
          <bgColor theme="8" tint="0.79998168889431442"/>
        </patternFill>
      </fill>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border outline="0">
        <right style="thin">
          <color theme="5"/>
        </right>
      </border>
    </dxf>
    <dxf>
      <font>
        <b val="0"/>
        <i val="0"/>
        <strike val="0"/>
        <condense val="0"/>
        <extend val="0"/>
        <outline val="0"/>
        <shadow val="0"/>
        <u val="none"/>
        <vertAlign val="baseline"/>
        <sz val="11"/>
        <color auto="1"/>
        <name val="Arial"/>
        <scheme val="minor"/>
      </font>
      <fill>
        <patternFill patternType="solid">
          <fgColor indexed="64"/>
          <bgColor theme="8" tint="0.79998168889431442"/>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fill>
        <patternFill patternType="none">
          <fgColor indexed="64"/>
          <bgColor indexed="65"/>
        </patternFill>
      </fill>
      <border diagonalUp="0" diagonalDown="0">
        <left/>
        <right/>
        <top style="thin">
          <color theme="5" tint="0.39997558519241921"/>
        </top>
        <bottom/>
        <vertical/>
        <horizontal/>
      </border>
    </dxf>
    <dxf>
      <border outline="0">
        <left style="thin">
          <color theme="5" tint="0.39997558519241921"/>
        </left>
        <top style="thin">
          <color theme="5" tint="0.39997558519241921"/>
        </top>
      </border>
    </dxf>
    <dxf>
      <font>
        <b val="0"/>
        <i val="0"/>
        <strike val="0"/>
        <condense val="0"/>
        <extend val="0"/>
        <outline val="0"/>
        <shadow val="0"/>
        <u val="none"/>
        <vertAlign val="baseline"/>
        <sz val="11"/>
        <color theme="1"/>
        <name val="Arial"/>
        <scheme val="minor"/>
      </font>
      <fill>
        <patternFill patternType="none">
          <fgColor indexed="64"/>
          <bgColor indexed="65"/>
        </patternFill>
      </fill>
    </dxf>
    <dxf>
      <font>
        <b/>
        <i val="0"/>
        <strike val="0"/>
        <condense val="0"/>
        <extend val="0"/>
        <outline val="0"/>
        <shadow val="0"/>
        <u val="none"/>
        <vertAlign val="baseline"/>
        <sz val="11"/>
        <color theme="0"/>
        <name val="Arial"/>
        <scheme val="minor"/>
      </font>
      <fill>
        <patternFill patternType="solid">
          <fgColor indexed="64"/>
          <bgColor theme="8"/>
        </patternFill>
      </fill>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ulukko1" displayName="Taulukko1" ref="A4:H27" totalsRowShown="0" headerRowDxfId="96" dataDxfId="95" tableBorderDxfId="94">
  <autoFilter ref="A4:H2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älfärdsområde" dataDxfId="93"/>
    <tableColumn id="2" name="2024" dataDxfId="92">
      <calculatedColumnFormula>Täsmäytys!B15</calculatedColumnFormula>
    </tableColumn>
    <tableColumn id="3" name="2025" dataDxfId="91">
      <calculatedColumnFormula>Täsmäytys!C15</calculatedColumnFormula>
    </tableColumn>
    <tableColumn id="4" name="2026" dataDxfId="90">
      <calculatedColumnFormula>Täsmäytys!D15</calculatedColumnFormula>
    </tableColumn>
    <tableColumn id="5" name="2027" dataDxfId="89">
      <calculatedColumnFormula>Täsmäytys!E15</calculatedColumnFormula>
    </tableColumn>
    <tableColumn id="6" name="2028" dataDxfId="88">
      <calculatedColumnFormula>'Rahoituksen ura'!F44</calculatedColumnFormula>
    </tableColumn>
    <tableColumn id="7" name="2029" dataDxfId="87">
      <calculatedColumnFormula>'Rahoituksen ura'!G44</calculatedColumnFormula>
    </tableColumn>
    <tableColumn id="8" name="2030" dataDxfId="86">
      <calculatedColumnFormula>'Rahoituksen ura'!H44</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id="10" name="Taulukko10" displayName="Taulukko10" ref="A8:C31" totalsRowShown="0">
  <autoFilter ref="A8:C31">
    <filterColumn colId="0" hiddenButton="1"/>
    <filterColumn colId="1" hiddenButton="1"/>
    <filterColumn colId="2" hiddenButton="1"/>
  </autoFilter>
  <tableColumns count="3">
    <tableColumn id="1" name="Välfärdsområde" dataDxfId="68"/>
    <tableColumn id="2" name="2025 kalkylerad social- och hälsovårdsfinansiering" dataDxfId="67"/>
    <tableColumn id="3" name="2025 kalkylerad social- och hälsovårdsfinansiering + efterhandsjustering" dataDxfId="66">
      <calculatedColumnFormula>(B9/$B$31)*$E$18</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4" name="Taulukko14" displayName="Taulukko14" ref="A14:E37" totalsRowShown="0" headerRowDxfId="65">
  <autoFilter ref="A14:E37">
    <filterColumn colId="0" hiddenButton="1"/>
    <filterColumn colId="1" hiddenButton="1"/>
    <filterColumn colId="2" hiddenButton="1"/>
    <filterColumn colId="3" hiddenButton="1"/>
    <filterColumn colId="4" hiddenButton="1"/>
  </autoFilter>
  <tableColumns count="5">
    <tableColumn id="1" name="Välfärdsområde"/>
    <tableColumn id="2" name="2024" dataDxfId="64">
      <calculatedColumnFormula>$A$11*'Rahoituksen ura'!B44</calculatedColumnFormula>
    </tableColumn>
    <tableColumn id="3" name="2 025" dataDxfId="63">
      <calculatedColumnFormula>$B$11*'Rahoituksen ura'!C44</calculatedColumnFormula>
    </tableColumn>
    <tableColumn id="4" name="2 026" dataDxfId="62">
      <calculatedColumnFormula>$C$11*'Rahoituksen ura'!D44</calculatedColumnFormula>
    </tableColumn>
    <tableColumn id="5" name="2 027" dataDxfId="61">
      <calculatedColumnFormula>$D$11*'Rahoituksen ura'!E44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id="9" name="Taulukko9" displayName="Taulukko9" ref="A6:D7" totalsRowShown="0" headerRowDxfId="60" dataDxfId="59">
  <autoFilter ref="A6:D7">
    <filterColumn colId="0" hiddenButton="1"/>
    <filterColumn colId="1" hiddenButton="1"/>
    <filterColumn colId="2" hiddenButton="1"/>
    <filterColumn colId="3" hiddenButton="1"/>
  </autoFilter>
  <tableColumns count="4">
    <tableColumn id="1" name="2024" dataDxfId="58"/>
    <tableColumn id="2" name="2025" dataDxfId="57"/>
    <tableColumn id="3" name="2026" dataDxfId="56"/>
    <tableColumn id="4" name="2027" dataDxfId="55"/>
  </tableColumns>
  <tableStyleInfo name="TableStyleLight13" showFirstColumn="0" showLastColumn="0" showRowStripes="1" showColumnStripes="0"/>
</table>
</file>

<file path=xl/tables/table13.xml><?xml version="1.0" encoding="utf-8"?>
<table xmlns="http://schemas.openxmlformats.org/spreadsheetml/2006/main" id="11" name="Taulukko11" displayName="Taulukko11" ref="A10:D11" totalsRowShown="0" headerRowDxfId="54" dataDxfId="53">
  <autoFilter ref="A10:D11">
    <filterColumn colId="0" hiddenButton="1"/>
    <filterColumn colId="1" hiddenButton="1"/>
    <filterColumn colId="2" hiddenButton="1"/>
    <filterColumn colId="3" hiddenButton="1"/>
  </autoFilter>
  <tableColumns count="4">
    <tableColumn id="1" name="2024" dataDxfId="52">
      <calculatedColumnFormula>A7/'Rahoituksen ura'!B66</calculatedColumnFormula>
    </tableColumn>
    <tableColumn id="2" name="2025" dataDxfId="51">
      <calculatedColumnFormula>B7/'Rahoituksen ura'!C66</calculatedColumnFormula>
    </tableColumn>
    <tableColumn id="3" name="2026" dataDxfId="50">
      <calculatedColumnFormula>C7/'Rahoituksen ura'!D66</calculatedColumnFormula>
    </tableColumn>
    <tableColumn id="4" name="2027" dataDxfId="49">
      <calculatedColumnFormula>D7/'Rahoituksen ura'!E66</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2" name="Taulukko2" displayName="Taulukko2" ref="A69:H92" totalsRowShown="0" headerRowDxfId="21" dataDxfId="20">
  <autoFilter ref="A69:H9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älfärdsområde" totalsRowDxfId="19"/>
    <tableColumn id="2" name="2024*" dataDxfId="17" totalsRowDxfId="18" dataCellStyle="Pilkku"/>
    <tableColumn id="3" name="2025" dataDxfId="16">
      <calculatedColumnFormula>Jälkikäteistarkistus!C9</calculatedColumnFormula>
    </tableColumn>
    <tableColumn id="4" name="2026" dataDxfId="14" totalsRowDxfId="15">
      <calculatedColumnFormula>C70*(1+(C6+$B$30)*$B$33)*(1+$C$40)</calculatedColumnFormula>
    </tableColumn>
    <tableColumn id="5" name="2027" dataDxfId="12" totalsRowDxfId="13"/>
    <tableColumn id="6" name="2028" dataDxfId="10" totalsRowDxfId="11"/>
    <tableColumn id="7" name="2029" dataDxfId="8" totalsRowDxfId="9"/>
    <tableColumn id="8" name="2030" dataDxfId="6" totalsRowDxfId="7"/>
  </tableColumns>
  <tableStyleInfo name="TableStyleLight9" showFirstColumn="0" showLastColumn="0" showRowStripes="1" showColumnStripes="0"/>
</table>
</file>

<file path=xl/tables/table3.xml><?xml version="1.0" encoding="utf-8"?>
<table xmlns="http://schemas.openxmlformats.org/spreadsheetml/2006/main" id="6" name="Taulukko6" displayName="Taulukko6" ref="A123:G146" totalsRowShown="0">
  <autoFilter ref="A123:G14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Välfärdsområde"/>
    <tableColumn id="2" name="2024**" dataDxfId="5"/>
    <tableColumn id="3" name="2025" dataDxfId="4"/>
    <tableColumn id="4" name="2026" dataDxfId="3"/>
    <tableColumn id="5" name="2027" dataDxfId="2"/>
    <tableColumn id="6" name="2028" dataDxfId="1"/>
    <tableColumn id="7" name="2029" dataDxfId="0"/>
  </tableColumns>
  <tableStyleInfo name="TableStyleLight9" showFirstColumn="0" showLastColumn="0" showRowStripes="1" showColumnStripes="0"/>
</table>
</file>

<file path=xl/tables/table4.xml><?xml version="1.0" encoding="utf-8"?>
<table xmlns="http://schemas.openxmlformats.org/spreadsheetml/2006/main" id="8" name="Taulukko8" displayName="Taulukko8" ref="A43:H66" totalsRowShown="0">
  <autoFilter ref="A43:H6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älfärdsområde"/>
    <tableColumn id="2" name="2024" dataDxfId="85">
      <calculatedColumnFormula>B70+B97+B124</calculatedColumnFormula>
    </tableColumn>
    <tableColumn id="3" name="2025" dataDxfId="84">
      <calculatedColumnFormula>C70+C97+C124</calculatedColumnFormula>
    </tableColumn>
    <tableColumn id="4" name="2026" dataDxfId="83">
      <calculatedColumnFormula>D70+D97+D124</calculatedColumnFormula>
    </tableColumn>
    <tableColumn id="5" name="2027" dataDxfId="82">
      <calculatedColumnFormula>E70+E97+E124</calculatedColumnFormula>
    </tableColumn>
    <tableColumn id="6" name="2028" dataDxfId="81">
      <calculatedColumnFormula>F70+F97+F124</calculatedColumnFormula>
    </tableColumn>
    <tableColumn id="7" name="2029" dataDxfId="80">
      <calculatedColumnFormula>G70+G97+G124</calculatedColumnFormula>
    </tableColumn>
    <tableColumn id="8" name="2030" dataDxfId="79">
      <calculatedColumnFormula>H70+H97+G124</calculatedColumnFormula>
    </tableColumn>
  </tableColumns>
  <tableStyleInfo name="TableStyleLight9" showFirstColumn="0" showLastColumn="0" showRowStripes="1" showColumnStripes="0"/>
</table>
</file>

<file path=xl/tables/table5.xml><?xml version="1.0" encoding="utf-8"?>
<table xmlns="http://schemas.openxmlformats.org/spreadsheetml/2006/main" id="18" name="Taulukko18" displayName="Taulukko18" ref="A29:B30" totalsRowShown="0" headerRowDxfId="38" dataDxfId="37">
  <autoFilter ref="A29:B30">
    <filterColumn colId="0" hiddenButton="1"/>
    <filterColumn colId="1" hiddenButton="1"/>
  </autoFilter>
  <tableColumns count="2">
    <tableColumn id="1" name="År" dataDxfId="36"/>
    <tableColumn id="2" name="Höjning (%)" dataDxfId="35" dataCellStyle="Prosenttia"/>
  </tableColumns>
  <tableStyleInfo name="TableStyleLight13" showFirstColumn="0" showLastColumn="0" showRowStripes="1" showColumnStripes="0"/>
</table>
</file>

<file path=xl/tables/table6.xml><?xml version="1.0" encoding="utf-8"?>
<table xmlns="http://schemas.openxmlformats.org/spreadsheetml/2006/main" id="3" name="Taulukko3" displayName="Taulukko3" ref="A5:G27" totalsRowShown="0" headerRowDxfId="48" dataDxfId="47" tableBorderDxfId="46" dataCellStyle="Prosenttia">
  <autoFilter ref="A5:G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Välfärdsområde" dataDxfId="45"/>
    <tableColumn id="2" name="2025" dataDxfId="44" dataCellStyle="Prosenttia"/>
    <tableColumn id="3" name="2026" dataDxfId="43" dataCellStyle="Prosenttia"/>
    <tableColumn id="4" name="2027" dataDxfId="42" dataCellStyle="Prosenttia"/>
    <tableColumn id="5" name="2028" dataDxfId="41" dataCellStyle="Prosenttia"/>
    <tableColumn id="6" name="2029" dataDxfId="40" dataCellStyle="Prosenttia"/>
    <tableColumn id="7" name="2030" dataDxfId="39" dataCellStyle="Prosenttia"/>
  </tableColumns>
  <tableStyleInfo name="TableStyleLight13" showFirstColumn="0" showLastColumn="0" showRowStripes="1" showColumnStripes="0"/>
</table>
</file>

<file path=xl/tables/table7.xml><?xml version="1.0" encoding="utf-8"?>
<table xmlns="http://schemas.openxmlformats.org/spreadsheetml/2006/main" id="4" name="Taulukko4" displayName="Taulukko4" ref="A36:G40" totalsRowShown="0" headerRowDxfId="78" dataDxfId="77" tableBorderDxfId="76" dataCellStyle="Prosenttia">
  <autoFilter ref="A36:G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År" dataDxfId="33"/>
    <tableColumn id="2" name="2025" dataDxfId="34"/>
    <tableColumn id="3" name="2026" dataDxfId="75" dataCellStyle="Prosenttia"/>
    <tableColumn id="4" name="2027" dataDxfId="74" dataCellStyle="Prosenttia"/>
    <tableColumn id="5" name="2028" dataDxfId="73" dataCellStyle="Prosenttia"/>
    <tableColumn id="6" name="2029" dataDxfId="72" dataCellStyle="Prosenttia"/>
    <tableColumn id="7" name="2030" dataDxfId="71" dataCellStyle="Prosenttia"/>
  </tableColumns>
  <tableStyleInfo name="TableStyleLight13" showFirstColumn="0" showLastColumn="0" showRowStripes="1" showColumnStripes="0"/>
</table>
</file>

<file path=xl/tables/table8.xml><?xml version="1.0" encoding="utf-8"?>
<table xmlns="http://schemas.openxmlformats.org/spreadsheetml/2006/main" id="5" name="Taulukko5" displayName="Taulukko5" ref="A32:B33" totalsRowShown="0">
  <autoFilter ref="A32:B33">
    <filterColumn colId="0" hiddenButton="1"/>
    <filterColumn colId="1" hiddenButton="1"/>
  </autoFilter>
  <tableColumns count="2">
    <tableColumn id="1" name="År" dataDxfId="70"/>
    <tableColumn id="2" name="Ändring (%)" dataDxfId="69" dataCellStyle="Prosenttia"/>
  </tableColumns>
  <tableStyleInfo name="TableStyleLight13" showFirstColumn="0" showLastColumn="0" showRowStripes="1" showColumnStripes="0"/>
</table>
</file>

<file path=xl/tables/table9.xml><?xml version="1.0" encoding="utf-8"?>
<table xmlns="http://schemas.openxmlformats.org/spreadsheetml/2006/main" id="7" name="Taulukko7" displayName="Taulukko7" ref="A96:H119" totalsRowShown="0" headerRowDxfId="32" dataDxfId="31" tableBorderDxfId="30" dataCellStyle="Pilkku">
  <autoFilter ref="A96:H11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älfärdsområde" dataDxfId="29"/>
    <tableColumn id="2" name="2024*" dataDxfId="28" dataCellStyle="Pilkku"/>
    <tableColumn id="3" name="2025" dataDxfId="27" dataCellStyle="Pilkku"/>
    <tableColumn id="4" name="2026" dataDxfId="26" dataCellStyle="Pilkku"/>
    <tableColumn id="5" name="2027" dataDxfId="25" dataCellStyle="Pilkku"/>
    <tableColumn id="6" name="2028" dataDxfId="24" dataCellStyle="Pilkku"/>
    <tableColumn id="7" name="2029" dataDxfId="23" dataCellStyle="Pilkku"/>
    <tableColumn id="8" name="2030" dataDxfId="22" dataCellStyle="Pilkku"/>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4.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3"/>
  <sheetViews>
    <sheetView tabSelected="1" zoomScale="90" zoomScaleNormal="90" workbookViewId="0"/>
  </sheetViews>
  <sheetFormatPr defaultColWidth="9.75" defaultRowHeight="17.5"/>
  <cols>
    <col min="1" max="1" width="100.5" style="1" customWidth="1"/>
    <col min="2" max="16384" width="9.75" style="1"/>
  </cols>
  <sheetData>
    <row r="1" spans="1:4" ht="28.5" customHeight="1">
      <c r="A1" s="115" t="s">
        <v>22</v>
      </c>
    </row>
    <row r="2" spans="1:4">
      <c r="A2" s="27" t="s">
        <v>12</v>
      </c>
    </row>
    <row r="3" spans="1:4" ht="33.75" customHeight="1">
      <c r="A3" s="27" t="s">
        <v>16</v>
      </c>
    </row>
    <row r="4" spans="1:4" ht="107.5" customHeight="1">
      <c r="A4" s="27" t="s">
        <v>53</v>
      </c>
      <c r="D4" s="151"/>
    </row>
    <row r="5" spans="1:4" ht="96.5" customHeight="1">
      <c r="A5" s="27" t="s">
        <v>17</v>
      </c>
      <c r="D5" s="151"/>
    </row>
    <row r="6" spans="1:4" ht="44" customHeight="1">
      <c r="A6" s="152" t="s">
        <v>18</v>
      </c>
      <c r="D6" s="151"/>
    </row>
    <row r="7" spans="1:4" ht="66" customHeight="1">
      <c r="A7" s="27" t="s">
        <v>19</v>
      </c>
      <c r="D7" s="151"/>
    </row>
    <row r="8" spans="1:4" ht="34.5" customHeight="1">
      <c r="A8" s="27" t="s">
        <v>47</v>
      </c>
      <c r="D8" s="151"/>
    </row>
    <row r="9" spans="1:4">
      <c r="A9" s="27" t="s">
        <v>51</v>
      </c>
    </row>
    <row r="10" spans="1:4">
      <c r="A10" s="27" t="s">
        <v>49</v>
      </c>
    </row>
    <row r="11" spans="1:4">
      <c r="A11" s="27" t="s">
        <v>52</v>
      </c>
    </row>
    <row r="13" spans="1:4">
      <c r="A13" s="27" t="s">
        <v>48</v>
      </c>
    </row>
    <row r="14" spans="1:4">
      <c r="A14" s="27" t="s">
        <v>49</v>
      </c>
    </row>
    <row r="15" spans="1:4">
      <c r="A15" s="27" t="s">
        <v>50</v>
      </c>
    </row>
    <row r="28" spans="1:1">
      <c r="A28" s="8"/>
    </row>
    <row r="44" spans="1:1">
      <c r="A44" s="8"/>
    </row>
    <row r="45" spans="1:1" ht="18.649999999999999" customHeight="1"/>
    <row r="46" spans="1:1" ht="18.649999999999999" customHeight="1"/>
    <row r="47" spans="1:1" ht="18.649999999999999" customHeight="1"/>
    <row r="48" spans="1:1" ht="18.649999999999999" customHeight="1"/>
    <row r="49" spans="1:1" ht="18.649999999999999" customHeight="1"/>
    <row r="50" spans="1:1" ht="18.649999999999999" customHeight="1"/>
    <row r="51" spans="1:1" ht="18.649999999999999" customHeight="1"/>
    <row r="59" spans="1:1">
      <c r="A59" s="8"/>
    </row>
    <row r="84" spans="1:1">
      <c r="A84" s="8"/>
    </row>
    <row r="214" spans="2:4">
      <c r="B214" s="2"/>
      <c r="C214" s="2"/>
      <c r="D214" s="2"/>
    </row>
    <row r="215" spans="2:4">
      <c r="B215" s="2"/>
      <c r="C215" s="2"/>
      <c r="D215" s="2"/>
    </row>
    <row r="216" spans="2:4">
      <c r="B216" s="2"/>
      <c r="C216" s="2"/>
      <c r="D216" s="2"/>
    </row>
    <row r="217" spans="2:4">
      <c r="B217" s="2"/>
      <c r="C217" s="2"/>
      <c r="D217" s="2"/>
    </row>
    <row r="218" spans="2:4">
      <c r="B218" s="2"/>
      <c r="C218" s="2"/>
      <c r="D218" s="2"/>
    </row>
    <row r="219" spans="2:4">
      <c r="B219" s="2"/>
      <c r="C219" s="2"/>
      <c r="D219" s="2"/>
    </row>
    <row r="255" spans="1:4">
      <c r="B255" s="3"/>
      <c r="C255" s="3"/>
      <c r="D255" s="3"/>
    </row>
    <row r="256" spans="1:4">
      <c r="A256" s="3"/>
      <c r="B256" s="3"/>
      <c r="C256" s="3"/>
    </row>
    <row r="257" spans="1:4">
      <c r="A257" s="3"/>
      <c r="B257" s="3"/>
      <c r="C257" s="3"/>
    </row>
    <row r="258" spans="1:4">
      <c r="A258" s="3"/>
      <c r="B258" s="3"/>
      <c r="C258" s="3"/>
    </row>
    <row r="259" spans="1:4">
      <c r="A259" s="3"/>
      <c r="B259" s="3"/>
      <c r="C259" s="3"/>
    </row>
    <row r="265" spans="1:4">
      <c r="A265" s="3"/>
      <c r="B265" s="3"/>
      <c r="C265" s="3"/>
      <c r="D265" s="3"/>
    </row>
    <row r="266" spans="1:4">
      <c r="A266" s="3"/>
      <c r="B266" s="3"/>
      <c r="C266" s="3"/>
      <c r="D266" s="3"/>
    </row>
    <row r="267" spans="1:4">
      <c r="A267" s="3"/>
      <c r="B267" s="3"/>
      <c r="C267" s="3"/>
      <c r="D267" s="3"/>
    </row>
    <row r="268" spans="1:4">
      <c r="A268" s="3"/>
      <c r="B268" s="3"/>
      <c r="C268" s="3"/>
      <c r="D268" s="3"/>
    </row>
    <row r="269" spans="1:4">
      <c r="A269" s="3"/>
      <c r="B269" s="3"/>
      <c r="C269" s="3"/>
      <c r="D269" s="3"/>
    </row>
    <row r="270" spans="1:4">
      <c r="A270" s="3"/>
      <c r="B270" s="3"/>
      <c r="C270" s="3"/>
      <c r="D270" s="3"/>
    </row>
    <row r="271" spans="1:4">
      <c r="A271" s="3"/>
      <c r="B271" s="3"/>
      <c r="C271" s="3"/>
      <c r="D271" s="3"/>
    </row>
    <row r="272" spans="1:4">
      <c r="A272" s="3"/>
      <c r="B272" s="3"/>
      <c r="C272" s="3"/>
      <c r="D272" s="3"/>
    </row>
    <row r="281" spans="1:11">
      <c r="A281" s="3"/>
      <c r="B281" s="3"/>
      <c r="C281" s="3"/>
      <c r="F281" s="3"/>
      <c r="G281" s="3"/>
      <c r="J281" s="3"/>
      <c r="K281" s="3"/>
    </row>
    <row r="282" spans="1:11">
      <c r="A282" s="3"/>
      <c r="B282" s="3"/>
      <c r="C282" s="3"/>
      <c r="F282" s="3"/>
      <c r="G282" s="3"/>
      <c r="J282" s="3"/>
      <c r="K282" s="3"/>
    </row>
    <row r="283" spans="1:11">
      <c r="A283" s="3"/>
      <c r="B283" s="3"/>
      <c r="C283" s="3"/>
      <c r="F283" s="3"/>
      <c r="G283" s="3"/>
      <c r="J283" s="3"/>
      <c r="K283" s="3"/>
    </row>
    <row r="284" spans="1:11">
      <c r="A284" s="3"/>
      <c r="B284" s="3"/>
      <c r="C284" s="3"/>
      <c r="F284" s="3"/>
      <c r="G284" s="3"/>
      <c r="J284" s="3"/>
      <c r="K284" s="3"/>
    </row>
    <row r="291" spans="1:6">
      <c r="B291" s="4"/>
      <c r="C291" s="4"/>
      <c r="D291" s="4"/>
      <c r="E291" s="4"/>
      <c r="F291" s="4"/>
    </row>
    <row r="292" spans="1:6">
      <c r="A292" s="3"/>
      <c r="B292" s="3"/>
      <c r="C292" s="3"/>
    </row>
    <row r="293" spans="1:6">
      <c r="A293" s="3"/>
      <c r="B293" s="3"/>
      <c r="C293" s="3"/>
    </row>
    <row r="294" spans="1:6">
      <c r="A294" s="3"/>
      <c r="B294" s="3"/>
      <c r="C294" s="3"/>
    </row>
    <row r="295" spans="1:6">
      <c r="A295" s="3"/>
      <c r="B295" s="3"/>
      <c r="C295" s="3"/>
    </row>
    <row r="296" spans="1:6">
      <c r="A296" s="3"/>
      <c r="B296" s="3"/>
      <c r="C296" s="3"/>
    </row>
    <row r="297" spans="1:6">
      <c r="A297" s="3"/>
      <c r="B297" s="3"/>
      <c r="C297" s="3"/>
    </row>
    <row r="298" spans="1:6">
      <c r="A298" s="3"/>
      <c r="B298" s="3"/>
      <c r="C298" s="3"/>
    </row>
    <row r="299" spans="1:6">
      <c r="A299" s="3"/>
      <c r="B299" s="3"/>
      <c r="C299" s="3"/>
    </row>
    <row r="300" spans="1:6">
      <c r="A300" s="3"/>
      <c r="B300" s="3"/>
      <c r="C300" s="3"/>
    </row>
    <row r="301" spans="1:6">
      <c r="A301" s="3"/>
      <c r="B301" s="3"/>
      <c r="C301" s="3"/>
    </row>
    <row r="310" spans="2:6">
      <c r="C310" s="148"/>
      <c r="D310" s="148"/>
      <c r="E310" s="148"/>
      <c r="F310" s="148"/>
    </row>
    <row r="312" spans="2:6">
      <c r="B312" s="5"/>
      <c r="C312" s="5"/>
      <c r="D312" s="5"/>
      <c r="E312" s="5"/>
      <c r="F312" s="5"/>
    </row>
    <row r="313" spans="2:6">
      <c r="B313" s="5"/>
      <c r="C313" s="6"/>
      <c r="D313" s="6"/>
      <c r="E313" s="6"/>
      <c r="F313" s="6"/>
    </row>
    <row r="314" spans="2:6">
      <c r="B314" s="5"/>
      <c r="C314" s="6"/>
      <c r="D314" s="6"/>
      <c r="E314" s="5"/>
      <c r="F314" s="5"/>
    </row>
    <row r="315" spans="2:6">
      <c r="B315" s="5"/>
      <c r="C315" s="6"/>
      <c r="D315" s="6"/>
      <c r="E315" s="5"/>
      <c r="F315" s="5"/>
    </row>
    <row r="316" spans="2:6">
      <c r="B316" s="5"/>
      <c r="C316" s="6"/>
      <c r="D316" s="6"/>
      <c r="E316" s="5"/>
      <c r="F316" s="5"/>
    </row>
    <row r="317" spans="2:6">
      <c r="B317" s="5"/>
      <c r="C317" s="6"/>
      <c r="D317" s="6"/>
      <c r="E317" s="5"/>
      <c r="F317" s="5"/>
    </row>
    <row r="318" spans="2:6">
      <c r="B318" s="5"/>
      <c r="C318" s="6"/>
      <c r="D318" s="6"/>
      <c r="E318" s="5"/>
      <c r="F318" s="5"/>
    </row>
    <row r="319" spans="2:6">
      <c r="B319" s="5"/>
      <c r="C319" s="6"/>
      <c r="D319" s="6"/>
      <c r="E319" s="5"/>
      <c r="F319" s="5"/>
    </row>
    <row r="320" spans="2:6">
      <c r="B320" s="5"/>
      <c r="C320" s="6"/>
      <c r="D320" s="6"/>
      <c r="E320" s="5"/>
      <c r="F320" s="5"/>
    </row>
    <row r="321" spans="1:6">
      <c r="B321" s="5"/>
      <c r="C321" s="6"/>
      <c r="D321" s="6"/>
      <c r="E321" s="5"/>
      <c r="F321" s="5"/>
    </row>
    <row r="322" spans="1:6">
      <c r="B322" s="6"/>
      <c r="C322" s="6"/>
      <c r="D322" s="6"/>
      <c r="E322" s="5"/>
      <c r="F322" s="5"/>
    </row>
    <row r="323" spans="1:6" ht="18">
      <c r="A323" s="7"/>
      <c r="B323" s="5"/>
      <c r="C323" s="5"/>
      <c r="D323" s="5"/>
      <c r="E323" s="5"/>
      <c r="F323" s="5"/>
    </row>
  </sheetData>
  <mergeCells count="2">
    <mergeCell ref="C310:D310"/>
    <mergeCell ref="E310:F3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zoomScale="80" zoomScaleNormal="80" workbookViewId="0">
      <selection activeCell="A27" sqref="A27"/>
    </sheetView>
  </sheetViews>
  <sheetFormatPr defaultRowHeight="14"/>
  <cols>
    <col min="1" max="1" width="23.5" customWidth="1"/>
    <col min="2" max="2" width="12" customWidth="1"/>
    <col min="3" max="3" width="13.75" customWidth="1"/>
    <col min="4" max="4" width="12.5" customWidth="1"/>
    <col min="5" max="6" width="11.83203125" customWidth="1"/>
    <col min="7" max="7" width="12.33203125" customWidth="1"/>
    <col min="8" max="8" width="10.75" customWidth="1"/>
    <col min="9" max="12" width="10.08203125" bestFit="1" customWidth="1"/>
    <col min="14" max="14" width="11" customWidth="1"/>
    <col min="15" max="15" width="9.75" bestFit="1" customWidth="1"/>
    <col min="22" max="22" width="12.08203125" customWidth="1"/>
  </cols>
  <sheetData>
    <row r="1" spans="1:22" ht="20">
      <c r="A1" s="114" t="s">
        <v>23</v>
      </c>
    </row>
    <row r="2" spans="1:22">
      <c r="A2" s="23" t="str">
        <f>INFO!A2</f>
        <v>VM/KAO 10.10.2023</v>
      </c>
      <c r="B2" s="23"/>
      <c r="D2" s="23"/>
      <c r="E2" s="23"/>
      <c r="F2" s="23"/>
      <c r="G2" s="23"/>
      <c r="H2" s="9"/>
    </row>
    <row r="3" spans="1:22">
      <c r="A3" s="53"/>
      <c r="B3" s="23"/>
      <c r="D3" s="23"/>
      <c r="E3" s="23"/>
      <c r="F3" s="23"/>
      <c r="G3" s="23"/>
      <c r="H3" s="9"/>
    </row>
    <row r="4" spans="1:22">
      <c r="A4" s="135" t="s">
        <v>24</v>
      </c>
      <c r="B4" s="135" t="s">
        <v>1</v>
      </c>
      <c r="C4" s="135" t="s">
        <v>2</v>
      </c>
      <c r="D4" s="135" t="s">
        <v>3</v>
      </c>
      <c r="E4" s="135" t="s">
        <v>4</v>
      </c>
      <c r="F4" s="135" t="s">
        <v>5</v>
      </c>
      <c r="G4" s="135" t="s">
        <v>6</v>
      </c>
      <c r="H4" s="136" t="s">
        <v>7</v>
      </c>
    </row>
    <row r="5" spans="1:22">
      <c r="A5" s="134" t="s">
        <v>25</v>
      </c>
      <c r="B5" s="59">
        <f>Täsmäytys!B15</f>
        <v>2701.7420209426464</v>
      </c>
      <c r="C5" s="59">
        <f>Täsmäytys!C15</f>
        <v>2879.8199473023328</v>
      </c>
      <c r="D5" s="59">
        <f>Täsmäytys!D15</f>
        <v>2981.8682874545875</v>
      </c>
      <c r="E5" s="59">
        <f>Täsmäytys!E15</f>
        <v>3075.7963745489078</v>
      </c>
      <c r="F5" s="59">
        <f>'Rahoituksen ura'!F44</f>
        <v>3201.6398335258323</v>
      </c>
      <c r="G5" s="59">
        <f>'Rahoituksen ura'!G44</f>
        <v>3323.7033409234336</v>
      </c>
      <c r="H5" s="59">
        <f>'Rahoituksen ura'!H44</f>
        <v>3448.8548812595564</v>
      </c>
      <c r="I5" s="57"/>
      <c r="K5" s="57"/>
      <c r="L5" s="57"/>
      <c r="N5" s="58"/>
      <c r="O5" s="26"/>
      <c r="Q5" s="58"/>
      <c r="R5" s="58"/>
      <c r="S5" s="58"/>
      <c r="T5" s="60"/>
      <c r="U5" s="60"/>
      <c r="V5" s="57"/>
    </row>
    <row r="6" spans="1:22">
      <c r="A6" s="134" t="s">
        <v>26</v>
      </c>
      <c r="B6" s="59">
        <f>Täsmäytys!B16</f>
        <v>1062.0133166547826</v>
      </c>
      <c r="C6" s="59">
        <f>Täsmäytys!C16</f>
        <v>1148.7454908977068</v>
      </c>
      <c r="D6" s="59">
        <f>Täsmäytys!D16</f>
        <v>1197.5913770514978</v>
      </c>
      <c r="E6" s="59">
        <f>Täsmäytys!E16</f>
        <v>1243.8250701415398</v>
      </c>
      <c r="F6" s="59">
        <f>'Rahoituksen ura'!F45</f>
        <v>1303.5639358948386</v>
      </c>
      <c r="G6" s="59">
        <f>'Rahoituksen ura'!G45</f>
        <v>1358.0068954358446</v>
      </c>
      <c r="H6" s="59">
        <f>'Rahoituksen ura'!H45</f>
        <v>1414.7728959341384</v>
      </c>
      <c r="I6" s="57"/>
      <c r="K6" s="57"/>
      <c r="L6" s="57"/>
      <c r="N6" s="58"/>
      <c r="O6" s="26"/>
      <c r="Q6" s="58"/>
      <c r="R6" s="58"/>
      <c r="S6" s="58"/>
      <c r="T6" s="60"/>
      <c r="U6" s="60"/>
      <c r="V6" s="57"/>
    </row>
    <row r="7" spans="1:22">
      <c r="A7" s="134" t="s">
        <v>27</v>
      </c>
      <c r="B7" s="59">
        <f>Täsmäytys!B17</f>
        <v>1770.6491911512126</v>
      </c>
      <c r="C7" s="59">
        <f>Täsmäytys!C17</f>
        <v>1916.6271903649797</v>
      </c>
      <c r="D7" s="59">
        <f>Täsmäytys!D17</f>
        <v>2011.2480376066992</v>
      </c>
      <c r="E7" s="59">
        <f>Täsmäytys!E17</f>
        <v>2087.9526945374587</v>
      </c>
      <c r="F7" s="59">
        <f>'Rahoituksen ura'!F46</f>
        <v>2186.2766625956351</v>
      </c>
      <c r="G7" s="59">
        <f>'Rahoituksen ura'!G46</f>
        <v>2276.9084269914129</v>
      </c>
      <c r="H7" s="59">
        <f>'Rahoituksen ura'!H46</f>
        <v>2370.7624278573694</v>
      </c>
      <c r="I7" s="57"/>
      <c r="K7" s="57"/>
      <c r="L7" s="57"/>
      <c r="N7" s="58"/>
      <c r="O7" s="26"/>
      <c r="Q7" s="58"/>
      <c r="R7" s="58"/>
      <c r="S7" s="58"/>
      <c r="T7" s="60"/>
      <c r="U7" s="60"/>
      <c r="V7" s="57"/>
    </row>
    <row r="8" spans="1:22">
      <c r="A8" s="134" t="s">
        <v>28</v>
      </c>
      <c r="B8" s="59">
        <f>Täsmäytys!B18</f>
        <v>389.66387507983592</v>
      </c>
      <c r="C8" s="59">
        <f>Täsmäytys!C18</f>
        <v>422.30618349339068</v>
      </c>
      <c r="D8" s="59">
        <f>Täsmäytys!D18</f>
        <v>445.56711889691968</v>
      </c>
      <c r="E8" s="59">
        <f>Täsmäytys!E18</f>
        <v>466.12441948092891</v>
      </c>
      <c r="F8" s="59">
        <f>'Rahoituksen ura'!F47</f>
        <v>494.84680482187497</v>
      </c>
      <c r="G8" s="59">
        <f>'Rahoituksen ura'!G47</f>
        <v>520.32604145249002</v>
      </c>
      <c r="H8" s="59">
        <f>'Rahoituksen ura'!H47</f>
        <v>542.26809919876473</v>
      </c>
      <c r="I8" s="57"/>
      <c r="K8" s="57"/>
      <c r="L8" s="57"/>
      <c r="N8" s="58"/>
      <c r="O8" s="26"/>
      <c r="Q8" s="58"/>
      <c r="R8" s="58"/>
      <c r="S8" s="58"/>
      <c r="T8" s="60"/>
      <c r="U8" s="60"/>
      <c r="V8" s="57"/>
    </row>
    <row r="9" spans="1:22">
      <c r="A9" s="134" t="s">
        <v>29</v>
      </c>
      <c r="B9" s="59">
        <f>Täsmäytys!B19</f>
        <v>798.58470749829746</v>
      </c>
      <c r="C9" s="59">
        <f>Täsmäytys!C19</f>
        <v>856.86448236316164</v>
      </c>
      <c r="D9" s="59">
        <f>Täsmäytys!D19</f>
        <v>892.56577919874769</v>
      </c>
      <c r="E9" s="59">
        <f>Täsmäytys!E19</f>
        <v>923.91105153145281</v>
      </c>
      <c r="F9" s="59">
        <f>'Rahoituksen ura'!F48</f>
        <v>965.77501983829654</v>
      </c>
      <c r="G9" s="59">
        <f>'Rahoituksen ura'!G48</f>
        <v>1007.2326912667112</v>
      </c>
      <c r="H9" s="59">
        <f>'Rahoituksen ura'!H48</f>
        <v>1049.2888128716008</v>
      </c>
      <c r="I9" s="57"/>
      <c r="K9" s="57"/>
      <c r="L9" s="57"/>
      <c r="N9" s="58"/>
      <c r="O9" s="26"/>
      <c r="Q9" s="58"/>
      <c r="R9" s="58"/>
      <c r="S9" s="58"/>
      <c r="T9" s="60"/>
      <c r="U9" s="60"/>
      <c r="V9" s="57"/>
    </row>
    <row r="10" spans="1:22">
      <c r="A10" s="134" t="s">
        <v>30</v>
      </c>
      <c r="B10" s="59">
        <f>Täsmäytys!B20</f>
        <v>2070.8001343158594</v>
      </c>
      <c r="C10" s="59">
        <f>Täsmäytys!C20</f>
        <v>2234.0322743627589</v>
      </c>
      <c r="D10" s="59">
        <f>Täsmäytys!D20</f>
        <v>2333.691454456613</v>
      </c>
      <c r="E10" s="59">
        <f>Täsmäytys!E20</f>
        <v>2428.7351601256246</v>
      </c>
      <c r="F10" s="59">
        <f>'Rahoituksen ura'!F49</f>
        <v>2563.5778909152796</v>
      </c>
      <c r="G10" s="59">
        <f>'Rahoituksen ura'!G49</f>
        <v>2685.7469853332864</v>
      </c>
      <c r="H10" s="59">
        <f>'Rahoituksen ura'!H49</f>
        <v>2788.631351216598</v>
      </c>
      <c r="I10" s="57"/>
      <c r="K10" s="57"/>
      <c r="L10" s="57"/>
      <c r="N10" s="58"/>
      <c r="O10" s="26"/>
      <c r="Q10" s="58"/>
      <c r="R10" s="58"/>
      <c r="S10" s="58"/>
      <c r="T10" s="60"/>
      <c r="U10" s="60"/>
      <c r="V10" s="57"/>
    </row>
    <row r="11" spans="1:22">
      <c r="A11" s="134" t="s">
        <v>0</v>
      </c>
      <c r="B11" s="59">
        <f>Täsmäytys!B21</f>
        <v>997.14012899824002</v>
      </c>
      <c r="C11" s="59">
        <f>Täsmäytys!C21</f>
        <v>1057.8793586611973</v>
      </c>
      <c r="D11" s="59">
        <f>Täsmäytys!D21</f>
        <v>1083.7853971291502</v>
      </c>
      <c r="E11" s="59">
        <f>Täsmäytys!E21</f>
        <v>1109.9660818592949</v>
      </c>
      <c r="F11" s="59">
        <f>'Rahoituksen ura'!F50</f>
        <v>1148.0173915135399</v>
      </c>
      <c r="G11" s="59">
        <f>'Rahoituksen ura'!G50</f>
        <v>1183.3060440454713</v>
      </c>
      <c r="H11" s="59">
        <f>'Rahoituksen ura'!H50</f>
        <v>1220.0948097178712</v>
      </c>
      <c r="I11" s="57"/>
      <c r="K11" s="57"/>
      <c r="L11" s="57"/>
      <c r="N11" s="58"/>
      <c r="O11" s="26"/>
      <c r="Q11" s="58"/>
      <c r="R11" s="58"/>
      <c r="S11" s="58"/>
      <c r="T11" s="60"/>
      <c r="U11" s="60"/>
      <c r="V11" s="57"/>
    </row>
    <row r="12" spans="1:22">
      <c r="A12" s="134" t="s">
        <v>31</v>
      </c>
      <c r="B12" s="59">
        <f>Täsmäytys!B22</f>
        <v>738.01120491822655</v>
      </c>
      <c r="C12" s="59">
        <f>Täsmäytys!C22</f>
        <v>791.06315516713016</v>
      </c>
      <c r="D12" s="59">
        <f>Täsmäytys!D22</f>
        <v>822.09856391070025</v>
      </c>
      <c r="E12" s="59">
        <f>Täsmäytys!E22</f>
        <v>851.75431657759259</v>
      </c>
      <c r="F12" s="59">
        <f>'Rahoituksen ura'!F51</f>
        <v>888.75752947080457</v>
      </c>
      <c r="G12" s="59">
        <f>'Rahoituksen ura'!G51</f>
        <v>919.35530066646038</v>
      </c>
      <c r="H12" s="59">
        <f>'Rahoituksen ura'!H51</f>
        <v>951.33254338212942</v>
      </c>
      <c r="I12" s="57"/>
      <c r="K12" s="57"/>
      <c r="L12" s="57"/>
      <c r="N12" s="58"/>
      <c r="O12" s="26"/>
      <c r="Q12" s="58"/>
      <c r="R12" s="58"/>
      <c r="S12" s="58"/>
      <c r="T12" s="60"/>
      <c r="U12" s="60"/>
      <c r="V12" s="57"/>
    </row>
    <row r="13" spans="1:22">
      <c r="A13" s="134" t="s">
        <v>32</v>
      </c>
      <c r="B13" s="59">
        <f>Täsmäytys!B23</f>
        <v>2278.7587166588523</v>
      </c>
      <c r="C13" s="59">
        <f>Täsmäytys!C23</f>
        <v>2447.0515327845751</v>
      </c>
      <c r="D13" s="59">
        <f>Täsmäytys!D23</f>
        <v>2538.8319907506961</v>
      </c>
      <c r="E13" s="59">
        <f>Täsmäytys!E23</f>
        <v>2626.4162295855917</v>
      </c>
      <c r="F13" s="59">
        <f>'Rahoituksen ura'!F52</f>
        <v>2741.2076693732624</v>
      </c>
      <c r="G13" s="59">
        <f>'Rahoituksen ura'!G52</f>
        <v>2846.6641518085894</v>
      </c>
      <c r="H13" s="59">
        <f>'Rahoituksen ura'!H52</f>
        <v>2956.0510600800249</v>
      </c>
      <c r="I13" s="57"/>
      <c r="K13" s="57"/>
      <c r="L13" s="57"/>
      <c r="N13" s="58"/>
      <c r="O13" s="26"/>
      <c r="Q13" s="58"/>
      <c r="R13" s="58"/>
      <c r="S13" s="58"/>
      <c r="T13" s="60"/>
      <c r="U13" s="60"/>
      <c r="V13" s="57"/>
    </row>
    <row r="14" spans="1:22">
      <c r="A14" s="134" t="s">
        <v>33</v>
      </c>
      <c r="B14" s="59">
        <f>Täsmäytys!B24</f>
        <v>893.95108514595302</v>
      </c>
      <c r="C14" s="59">
        <f>Täsmäytys!C24</f>
        <v>961.56175007787488</v>
      </c>
      <c r="D14" s="59">
        <f>Täsmäytys!D24</f>
        <v>1000.9185251363673</v>
      </c>
      <c r="E14" s="59">
        <f>Täsmäytys!E24</f>
        <v>1039.1938292517798</v>
      </c>
      <c r="F14" s="59">
        <f>'Rahoituksen ura'!F53</f>
        <v>1094.5950916435779</v>
      </c>
      <c r="G14" s="59">
        <f>'Rahoituksen ura'!G53</f>
        <v>1143.2761963931607</v>
      </c>
      <c r="H14" s="59">
        <f>'Rahoituksen ura'!H53</f>
        <v>1183.2689992591511</v>
      </c>
      <c r="I14" s="57"/>
      <c r="K14" s="57"/>
      <c r="L14" s="57"/>
      <c r="N14" s="58"/>
      <c r="O14" s="26"/>
      <c r="Q14" s="58"/>
      <c r="R14" s="58"/>
      <c r="S14" s="58"/>
      <c r="T14" s="60"/>
      <c r="U14" s="60"/>
      <c r="V14" s="57"/>
    </row>
    <row r="15" spans="1:22">
      <c r="A15" s="134" t="s">
        <v>34</v>
      </c>
      <c r="B15" s="59">
        <f>Täsmäytys!B25</f>
        <v>829.15732231980542</v>
      </c>
      <c r="C15" s="59">
        <f>Täsmäytys!C25</f>
        <v>877.04690576979419</v>
      </c>
      <c r="D15" s="59">
        <f>Täsmäytys!D25</f>
        <v>900.31038156959721</v>
      </c>
      <c r="E15" s="59">
        <f>Täsmäytys!E25</f>
        <v>920.83506450541063</v>
      </c>
      <c r="F15" s="59">
        <f>'Rahoituksen ura'!F54</f>
        <v>952.02244149397995</v>
      </c>
      <c r="G15" s="59">
        <f>'Rahoituksen ura'!G54</f>
        <v>981.11934042666599</v>
      </c>
      <c r="H15" s="59">
        <f>'Rahoituksen ura'!H54</f>
        <v>1011.5223407022822</v>
      </c>
      <c r="I15" s="57"/>
      <c r="K15" s="57"/>
      <c r="L15" s="57"/>
      <c r="N15" s="58"/>
      <c r="O15" s="26"/>
      <c r="Q15" s="58"/>
      <c r="R15" s="58"/>
      <c r="S15" s="58"/>
      <c r="T15" s="60"/>
      <c r="U15" s="60"/>
      <c r="V15" s="57"/>
    </row>
    <row r="16" spans="1:22">
      <c r="A16" s="134" t="s">
        <v>35</v>
      </c>
      <c r="B16" s="59">
        <f>Täsmäytys!B26</f>
        <v>569.15066007263533</v>
      </c>
      <c r="C16" s="59">
        <f>Täsmäytys!C26</f>
        <v>605.47470440322491</v>
      </c>
      <c r="D16" s="59">
        <f>Täsmäytys!D26</f>
        <v>624.22712864777156</v>
      </c>
      <c r="E16" s="59">
        <f>Täsmäytys!E26</f>
        <v>642.10147963109807</v>
      </c>
      <c r="F16" s="59">
        <f>'Rahoituksen ura'!F55</f>
        <v>667.00655494568252</v>
      </c>
      <c r="G16" s="59">
        <f>'Rahoituksen ura'!G55</f>
        <v>688.9472267031399</v>
      </c>
      <c r="H16" s="59">
        <f>'Rahoituksen ura'!H55</f>
        <v>712.16780819693986</v>
      </c>
      <c r="I16" s="57"/>
      <c r="K16" s="57"/>
      <c r="L16" s="57"/>
      <c r="N16" s="58"/>
      <c r="O16" s="26"/>
      <c r="Q16" s="58"/>
      <c r="R16" s="58"/>
      <c r="S16" s="58"/>
      <c r="T16" s="60"/>
      <c r="U16" s="60"/>
      <c r="V16" s="57"/>
    </row>
    <row r="17" spans="1:22">
      <c r="A17" s="134" t="s">
        <v>36</v>
      </c>
      <c r="B17" s="59">
        <f>Täsmäytys!B27</f>
        <v>710.23889181922857</v>
      </c>
      <c r="C17" s="59">
        <f>Täsmäytys!C27</f>
        <v>750.63068658386305</v>
      </c>
      <c r="D17" s="59">
        <f>Täsmäytys!D27</f>
        <v>769.4721518797254</v>
      </c>
      <c r="E17" s="59">
        <f>Täsmäytys!E27</f>
        <v>786.15376551001964</v>
      </c>
      <c r="F17" s="59">
        <f>'Rahoituksen ura'!F56</f>
        <v>812.34830446399394</v>
      </c>
      <c r="G17" s="59">
        <f>'Rahoituksen ura'!G56</f>
        <v>836.86073262276682</v>
      </c>
      <c r="H17" s="59">
        <f>'Rahoituksen ura'!H56</f>
        <v>862.19163322537577</v>
      </c>
      <c r="I17" s="57"/>
      <c r="K17" s="57"/>
      <c r="L17" s="57"/>
      <c r="N17" s="58"/>
      <c r="O17" s="26"/>
      <c r="Q17" s="58"/>
      <c r="R17" s="58"/>
      <c r="S17" s="58"/>
      <c r="T17" s="60"/>
      <c r="U17" s="60"/>
      <c r="V17" s="57"/>
    </row>
    <row r="18" spans="1:22">
      <c r="A18" s="134" t="s">
        <v>37</v>
      </c>
      <c r="B18" s="59">
        <f>Täsmäytys!B28</f>
        <v>1205.909561745161</v>
      </c>
      <c r="C18" s="59">
        <f>Täsmäytys!C28</f>
        <v>1291.0527160682379</v>
      </c>
      <c r="D18" s="59">
        <f>Täsmäytys!D28</f>
        <v>1338.460460521424</v>
      </c>
      <c r="E18" s="59">
        <f>Täsmäytys!E28</f>
        <v>1377.3969998819573</v>
      </c>
      <c r="F18" s="59">
        <f>'Rahoituksen ura'!F57</f>
        <v>1430.8241201081264</v>
      </c>
      <c r="G18" s="59">
        <f>'Rahoituksen ura'!G57</f>
        <v>1479.2699965845914</v>
      </c>
      <c r="H18" s="59">
        <f>'Rahoituksen ura'!H57</f>
        <v>1530.1021590748992</v>
      </c>
      <c r="I18" s="57"/>
      <c r="K18" s="57"/>
      <c r="L18" s="57"/>
      <c r="N18" s="58"/>
      <c r="O18" s="26"/>
      <c r="Q18" s="58"/>
      <c r="R18" s="58"/>
      <c r="S18" s="58"/>
      <c r="T18" s="60"/>
      <c r="U18" s="60"/>
      <c r="V18" s="57"/>
    </row>
    <row r="19" spans="1:22">
      <c r="A19" s="134" t="s">
        <v>38</v>
      </c>
      <c r="B19" s="59">
        <f>Täsmäytys!B29</f>
        <v>780.69336587591465</v>
      </c>
      <c r="C19" s="59">
        <f>Täsmäytys!C29</f>
        <v>840.64316476337081</v>
      </c>
      <c r="D19" s="59">
        <f>Täsmäytys!D29</f>
        <v>873.81215121612809</v>
      </c>
      <c r="E19" s="59">
        <f>Täsmäytys!E29</f>
        <v>906.92198348080854</v>
      </c>
      <c r="F19" s="59">
        <f>'Rahoituksen ura'!F58</f>
        <v>953.54356225655511</v>
      </c>
      <c r="G19" s="59">
        <f>'Rahoituksen ura'!G58</f>
        <v>995.31267215367507</v>
      </c>
      <c r="H19" s="59">
        <f>'Rahoituksen ura'!H58</f>
        <v>1029.358765232126</v>
      </c>
      <c r="I19" s="57"/>
      <c r="K19" s="57"/>
      <c r="L19" s="57"/>
      <c r="N19" s="58"/>
      <c r="O19" s="26"/>
      <c r="Q19" s="58"/>
      <c r="R19" s="58"/>
      <c r="S19" s="58"/>
      <c r="T19" s="60"/>
      <c r="U19" s="60"/>
      <c r="V19" s="57"/>
    </row>
    <row r="20" spans="1:22">
      <c r="A20" s="134" t="s">
        <v>39</v>
      </c>
      <c r="B20" s="59">
        <f>Täsmäytys!B30</f>
        <v>1193.2118668727328</v>
      </c>
      <c r="C20" s="59">
        <f>Täsmäytys!C30</f>
        <v>1270.8826076171729</v>
      </c>
      <c r="D20" s="59">
        <f>Täsmäytys!D30</f>
        <v>1311.4977477606747</v>
      </c>
      <c r="E20" s="59">
        <f>Täsmäytys!E30</f>
        <v>1348.3417098293489</v>
      </c>
      <c r="F20" s="59">
        <f>'Rahoituksen ura'!F59</f>
        <v>1399.4177262479861</v>
      </c>
      <c r="G20" s="59">
        <f>'Rahoituksen ura'!G59</f>
        <v>1448.5507950640726</v>
      </c>
      <c r="H20" s="59">
        <f>'Rahoituksen ura'!H59</f>
        <v>1499.7644527126895</v>
      </c>
      <c r="I20" s="57"/>
      <c r="K20" s="57"/>
      <c r="L20" s="57"/>
      <c r="N20" s="58"/>
      <c r="O20" s="26"/>
      <c r="Q20" s="58"/>
      <c r="R20" s="58"/>
      <c r="S20" s="58"/>
      <c r="T20" s="60"/>
      <c r="U20" s="60"/>
      <c r="V20" s="57"/>
    </row>
    <row r="21" spans="1:22">
      <c r="A21" s="134" t="s">
        <v>40</v>
      </c>
      <c r="B21" s="59">
        <f>Täsmäytys!B31</f>
        <v>910.2638742222158</v>
      </c>
      <c r="C21" s="59">
        <f>Täsmäytys!C31</f>
        <v>970.7102104239691</v>
      </c>
      <c r="D21" s="59">
        <f>Täsmäytys!D31</f>
        <v>1001.3228254249252</v>
      </c>
      <c r="E21" s="59">
        <f>Täsmäytys!E31</f>
        <v>1031.3617348937296</v>
      </c>
      <c r="F21" s="59">
        <f>'Rahoituksen ura'!F60</f>
        <v>1070.4930075991076</v>
      </c>
      <c r="G21" s="59">
        <f>'Rahoituksen ura'!G60</f>
        <v>1108.791117754801</v>
      </c>
      <c r="H21" s="59">
        <f>'Rahoituksen ura'!H60</f>
        <v>1145.3471137669983</v>
      </c>
      <c r="I21" s="57"/>
      <c r="K21" s="57"/>
      <c r="L21" s="57"/>
      <c r="N21" s="58"/>
      <c r="O21" s="26"/>
      <c r="Q21" s="58"/>
      <c r="R21" s="58"/>
      <c r="S21" s="58"/>
      <c r="T21" s="60"/>
      <c r="U21" s="60"/>
      <c r="V21" s="57"/>
    </row>
    <row r="22" spans="1:22">
      <c r="A22" s="134" t="s">
        <v>41</v>
      </c>
      <c r="B22" s="59">
        <f>Täsmäytys!B32</f>
        <v>787.03102362119728</v>
      </c>
      <c r="C22" s="59">
        <f>Täsmäytys!C32</f>
        <v>837.30491251980641</v>
      </c>
      <c r="D22" s="59">
        <f>Täsmäytys!D32</f>
        <v>863.37787250901476</v>
      </c>
      <c r="E22" s="59">
        <f>Täsmäytys!E32</f>
        <v>886.97817539502466</v>
      </c>
      <c r="F22" s="59">
        <f>'Rahoituksen ura'!F61</f>
        <v>919.22041311046428</v>
      </c>
      <c r="G22" s="59">
        <f>'Rahoituksen ura'!G61</f>
        <v>951.41815901320035</v>
      </c>
      <c r="H22" s="59">
        <f>'Rahoituksen ura'!H61</f>
        <v>982.96795365830246</v>
      </c>
      <c r="I22" s="57"/>
      <c r="K22" s="57"/>
      <c r="L22" s="57"/>
      <c r="N22" s="58"/>
      <c r="O22" s="26"/>
      <c r="Q22" s="58"/>
      <c r="R22" s="58"/>
      <c r="S22" s="58"/>
      <c r="T22" s="60"/>
      <c r="U22" s="60"/>
      <c r="V22" s="57"/>
    </row>
    <row r="23" spans="1:22">
      <c r="A23" s="134" t="s">
        <v>42</v>
      </c>
      <c r="B23" s="59">
        <f>Täsmäytys!B33</f>
        <v>312.27377903739603</v>
      </c>
      <c r="C23" s="59">
        <f>Täsmäytys!C33</f>
        <v>335.93964555499451</v>
      </c>
      <c r="D23" s="59">
        <f>Täsmäytys!D33</f>
        <v>348.84667110485469</v>
      </c>
      <c r="E23" s="59">
        <f>Täsmäytys!E33</f>
        <v>362.17557312212978</v>
      </c>
      <c r="F23" s="59">
        <f>'Rahoituksen ura'!F62</f>
        <v>380.76633324865315</v>
      </c>
      <c r="G23" s="59">
        <f>'Rahoituksen ura'!G62</f>
        <v>397.74876452503804</v>
      </c>
      <c r="H23" s="59">
        <f>'Rahoituksen ura'!H62</f>
        <v>411.03198300934577</v>
      </c>
      <c r="I23" s="57"/>
      <c r="K23" s="57"/>
      <c r="L23" s="57"/>
      <c r="N23" s="58"/>
      <c r="O23" s="26"/>
      <c r="Q23" s="58"/>
      <c r="R23" s="58"/>
      <c r="S23" s="58"/>
      <c r="T23" s="60"/>
      <c r="U23" s="60"/>
      <c r="V23" s="57"/>
    </row>
    <row r="24" spans="1:22">
      <c r="A24" s="134" t="s">
        <v>43</v>
      </c>
      <c r="B24" s="59">
        <f>Täsmäytys!B34</f>
        <v>1809.1708925923267</v>
      </c>
      <c r="C24" s="59">
        <f>Täsmäytys!C34</f>
        <v>1950.0120791571878</v>
      </c>
      <c r="D24" s="59">
        <f>Täsmäytys!D34</f>
        <v>2041.2922381705466</v>
      </c>
      <c r="E24" s="59">
        <f>Täsmäytys!E34</f>
        <v>2122.8023122561194</v>
      </c>
      <c r="F24" s="59">
        <f>'Rahoituksen ura'!F63</f>
        <v>2220.56168648925</v>
      </c>
      <c r="G24" s="59">
        <f>'Rahoituksen ura'!G63</f>
        <v>2306.301648343675</v>
      </c>
      <c r="H24" s="59">
        <f>'Rahoituksen ura'!H63</f>
        <v>2394.6321605069015</v>
      </c>
      <c r="I24" s="57"/>
      <c r="K24" s="57"/>
      <c r="L24" s="57"/>
      <c r="N24" s="58"/>
      <c r="O24" s="26"/>
      <c r="Q24" s="58"/>
      <c r="R24" s="58"/>
      <c r="S24" s="58"/>
      <c r="T24" s="60"/>
      <c r="U24" s="60"/>
      <c r="V24" s="57"/>
    </row>
    <row r="25" spans="1:22">
      <c r="A25" s="134" t="s">
        <v>44</v>
      </c>
      <c r="B25" s="59">
        <f>Täsmäytys!B35</f>
        <v>374.64926572726796</v>
      </c>
      <c r="C25" s="59">
        <f>Täsmäytys!C35</f>
        <v>400.00799769050508</v>
      </c>
      <c r="D25" s="59">
        <f>Täsmäytys!D35</f>
        <v>412.32303316449924</v>
      </c>
      <c r="E25" s="59">
        <f>Täsmäytys!E35</f>
        <v>422.82364025700235</v>
      </c>
      <c r="F25" s="59">
        <f>'Rahoituksen ura'!F64</f>
        <v>439.22255657554558</v>
      </c>
      <c r="G25" s="59">
        <f>'Rahoituksen ura'!G64</f>
        <v>452.02687847929542</v>
      </c>
      <c r="H25" s="59">
        <f>'Rahoituksen ura'!H64</f>
        <v>466.12632040041342</v>
      </c>
      <c r="I25" s="57"/>
      <c r="K25" s="57"/>
      <c r="L25" s="57"/>
      <c r="N25" s="58"/>
      <c r="O25" s="26"/>
      <c r="Q25" s="58"/>
      <c r="R25" s="58"/>
      <c r="S25" s="58"/>
      <c r="T25" s="60"/>
      <c r="U25" s="60"/>
      <c r="V25" s="57"/>
    </row>
    <row r="26" spans="1:22">
      <c r="A26" s="134" t="s">
        <v>45</v>
      </c>
      <c r="B26" s="59">
        <f>Täsmäytys!B36</f>
        <v>919.93511473020794</v>
      </c>
      <c r="C26" s="59">
        <f>Täsmäytys!C36</f>
        <v>987.34999941862623</v>
      </c>
      <c r="D26" s="59">
        <f>Täsmäytys!D36</f>
        <v>1026.5100416764803</v>
      </c>
      <c r="E26" s="59">
        <f>Täsmäytys!E36</f>
        <v>1063.1514300659596</v>
      </c>
      <c r="F26" s="59">
        <f>'Rahoituksen ura'!F65</f>
        <v>1116.8211015290885</v>
      </c>
      <c r="G26" s="59">
        <f>'Rahoituksen ura'!G65</f>
        <v>1163.4114140884576</v>
      </c>
      <c r="H26" s="59">
        <f>'Rahoituksen ura'!H65</f>
        <v>1205.0766410885567</v>
      </c>
      <c r="I26" s="57"/>
      <c r="K26" s="57"/>
      <c r="L26" s="57"/>
      <c r="N26" s="58"/>
      <c r="O26" s="26"/>
      <c r="Q26" s="58"/>
      <c r="R26" s="58"/>
      <c r="S26" s="58"/>
      <c r="T26" s="60"/>
      <c r="U26" s="60"/>
      <c r="V26" s="57"/>
    </row>
    <row r="27" spans="1:22">
      <c r="A27" s="144" t="s">
        <v>46</v>
      </c>
      <c r="B27" s="145">
        <f>Täsmäytys!B37</f>
        <v>24103</v>
      </c>
      <c r="C27" s="145">
        <f>Täsmäytys!C37</f>
        <v>25833.006995445856</v>
      </c>
      <c r="D27" s="145">
        <f>Täsmäytys!D37</f>
        <v>26819.619235237617</v>
      </c>
      <c r="E27" s="145">
        <f>Täsmäytys!E37</f>
        <v>27724.719096468783</v>
      </c>
      <c r="F27" s="145">
        <f>'Rahoituksen ura'!F66</f>
        <v>28950.505637661376</v>
      </c>
      <c r="G27" s="145">
        <f>'Rahoituksen ura'!G66</f>
        <v>30074.284820076242</v>
      </c>
      <c r="H27" s="145">
        <f>'Rahoituksen ura'!H66</f>
        <v>31175.615212352041</v>
      </c>
      <c r="I27" s="57"/>
      <c r="K27" s="57"/>
      <c r="L27" s="57"/>
      <c r="N27" s="58"/>
      <c r="O27" s="26"/>
      <c r="Q27" s="58"/>
      <c r="R27" s="58"/>
      <c r="S27" s="58"/>
      <c r="T27" s="60"/>
      <c r="U27" s="60"/>
    </row>
    <row r="28" spans="1:22">
      <c r="B28" s="25"/>
      <c r="C28" s="69"/>
      <c r="D28" s="69"/>
      <c r="E28" s="69"/>
      <c r="F28" s="69"/>
      <c r="G28" s="69"/>
      <c r="H28" s="69"/>
    </row>
    <row r="29" spans="1:22">
      <c r="B29" s="44"/>
      <c r="C29" s="44"/>
      <c r="D29" s="44"/>
      <c r="E29" s="44"/>
      <c r="F29" s="44"/>
      <c r="G29" s="44"/>
    </row>
    <row r="30" spans="1:22">
      <c r="B30" s="44"/>
      <c r="C30" s="44"/>
      <c r="D30" s="44"/>
      <c r="E30" s="44"/>
      <c r="F30" s="44"/>
      <c r="G30" s="44"/>
    </row>
    <row r="31" spans="1:22">
      <c r="B31" s="44"/>
      <c r="C31" s="44"/>
      <c r="D31" s="44"/>
      <c r="E31" s="44"/>
      <c r="F31" s="44"/>
      <c r="G31" s="44"/>
    </row>
    <row r="32" spans="1:22">
      <c r="B32" s="44"/>
      <c r="C32" s="44"/>
      <c r="D32" s="44"/>
      <c r="E32" s="44"/>
      <c r="F32" s="44"/>
      <c r="G32" s="44"/>
    </row>
    <row r="33" spans="2:7">
      <c r="B33" s="44"/>
      <c r="C33" s="44"/>
      <c r="D33" s="44"/>
      <c r="E33" s="44"/>
      <c r="F33" s="44"/>
      <c r="G33" s="44"/>
    </row>
    <row r="34" spans="2:7">
      <c r="B34" s="44"/>
      <c r="C34" s="44"/>
      <c r="D34" s="44"/>
      <c r="E34" s="44"/>
      <c r="F34" s="44"/>
      <c r="G34" s="44"/>
    </row>
    <row r="35" spans="2:7">
      <c r="B35" s="44"/>
      <c r="C35" s="44"/>
      <c r="D35" s="44"/>
      <c r="E35" s="44"/>
      <c r="F35" s="44"/>
      <c r="G35" s="44"/>
    </row>
    <row r="36" spans="2:7">
      <c r="B36" s="44"/>
      <c r="C36" s="44"/>
      <c r="D36" s="44"/>
      <c r="E36" s="44"/>
      <c r="F36" s="44"/>
      <c r="G36" s="44"/>
    </row>
    <row r="37" spans="2:7">
      <c r="B37" s="44"/>
      <c r="C37" s="44"/>
      <c r="D37" s="44"/>
      <c r="E37" s="44"/>
      <c r="F37" s="44"/>
      <c r="G37" s="44"/>
    </row>
    <row r="38" spans="2:7">
      <c r="B38" s="44"/>
      <c r="C38" s="44"/>
      <c r="D38" s="44"/>
      <c r="E38" s="44"/>
      <c r="F38" s="44"/>
      <c r="G38" s="44"/>
    </row>
    <row r="39" spans="2:7">
      <c r="B39" s="44"/>
      <c r="C39" s="44"/>
      <c r="D39" s="44"/>
      <c r="E39" s="44"/>
      <c r="F39" s="44"/>
      <c r="G39" s="44"/>
    </row>
    <row r="40" spans="2:7">
      <c r="B40" s="44"/>
      <c r="C40" s="44"/>
      <c r="D40" s="44"/>
      <c r="E40" s="44"/>
      <c r="F40" s="44"/>
      <c r="G40" s="44"/>
    </row>
    <row r="41" spans="2:7">
      <c r="B41" s="44"/>
      <c r="C41" s="44"/>
      <c r="D41" s="44"/>
      <c r="E41" s="44"/>
      <c r="F41" s="44"/>
      <c r="G41" s="44"/>
    </row>
    <row r="42" spans="2:7">
      <c r="B42" s="44"/>
      <c r="C42" s="44"/>
      <c r="D42" s="44"/>
      <c r="E42" s="44"/>
      <c r="F42" s="44"/>
      <c r="G42" s="44"/>
    </row>
    <row r="43" spans="2:7">
      <c r="B43" s="44"/>
      <c r="C43" s="44"/>
      <c r="D43" s="44"/>
      <c r="E43" s="44"/>
      <c r="F43" s="44"/>
      <c r="G43" s="44"/>
    </row>
    <row r="44" spans="2:7">
      <c r="B44" s="44"/>
      <c r="C44" s="44"/>
      <c r="D44" s="44"/>
      <c r="E44" s="44"/>
      <c r="F44" s="44"/>
      <c r="G44" s="44"/>
    </row>
    <row r="45" spans="2:7">
      <c r="B45" s="44"/>
      <c r="C45" s="44"/>
      <c r="D45" s="44"/>
      <c r="E45" s="44"/>
      <c r="F45" s="44"/>
      <c r="G45" s="44"/>
    </row>
    <row r="46" spans="2:7">
      <c r="B46" s="44"/>
      <c r="C46" s="44"/>
      <c r="D46" s="44"/>
      <c r="E46" s="44"/>
      <c r="F46" s="44"/>
      <c r="G46" s="44"/>
    </row>
    <row r="47" spans="2:7">
      <c r="B47" s="44"/>
      <c r="C47" s="44"/>
      <c r="D47" s="44"/>
      <c r="E47" s="44"/>
      <c r="F47" s="44"/>
      <c r="G47" s="44"/>
    </row>
    <row r="48" spans="2:7">
      <c r="B48" s="44"/>
      <c r="C48" s="44"/>
      <c r="D48" s="44"/>
      <c r="E48" s="44"/>
      <c r="F48" s="44"/>
      <c r="G48" s="44"/>
    </row>
    <row r="49" spans="2:7">
      <c r="B49" s="44"/>
      <c r="C49" s="44"/>
      <c r="D49" s="44"/>
      <c r="E49" s="44"/>
      <c r="F49" s="44"/>
      <c r="G49" s="44"/>
    </row>
    <row r="50" spans="2:7">
      <c r="B50" s="44"/>
      <c r="C50" s="44"/>
      <c r="D50" s="44"/>
      <c r="E50" s="44"/>
      <c r="F50" s="44"/>
      <c r="G50" s="44"/>
    </row>
    <row r="51" spans="2:7">
      <c r="B51" s="44"/>
      <c r="C51" s="44"/>
      <c r="D51" s="44"/>
      <c r="E51" s="44"/>
      <c r="F51" s="44"/>
      <c r="G51" s="44"/>
    </row>
    <row r="52" spans="2:7">
      <c r="B52" s="9"/>
      <c r="C52" s="9"/>
      <c r="D52" s="9"/>
      <c r="E52" s="9"/>
      <c r="F52" s="9"/>
      <c r="G52" s="9"/>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8"/>
  <sheetViews>
    <sheetView zoomScale="80" zoomScaleNormal="80" workbookViewId="0"/>
  </sheetViews>
  <sheetFormatPr defaultRowHeight="14"/>
  <cols>
    <col min="1" max="1" width="30" customWidth="1"/>
    <col min="2" max="15" width="15.58203125" customWidth="1"/>
  </cols>
  <sheetData>
    <row r="1" spans="1:32" ht="20">
      <c r="A1" s="153" t="s">
        <v>54</v>
      </c>
    </row>
    <row r="2" spans="1:32" ht="13.5" customHeight="1">
      <c r="A2" s="23" t="str">
        <f>INFO!A2</f>
        <v>VM/KAO 10.10.2023</v>
      </c>
    </row>
    <row r="3" spans="1:32" ht="18.75" customHeight="1">
      <c r="B3" s="42"/>
      <c r="C3" s="42"/>
      <c r="D3" s="42"/>
      <c r="E3" s="42"/>
      <c r="F3" s="42"/>
      <c r="G3" s="42"/>
      <c r="H3" s="42"/>
      <c r="I3" s="23"/>
    </row>
    <row r="4" spans="1:32" ht="15.75" customHeight="1">
      <c r="A4" s="14" t="s">
        <v>55</v>
      </c>
      <c r="B4" s="23"/>
      <c r="C4" s="23"/>
      <c r="D4" s="23"/>
      <c r="E4" s="23"/>
      <c r="F4" s="23"/>
      <c r="G4" s="23"/>
      <c r="H4" s="65"/>
      <c r="I4" s="23"/>
    </row>
    <row r="5" spans="1:32">
      <c r="A5" s="30" t="s">
        <v>24</v>
      </c>
      <c r="B5" s="30" t="s">
        <v>2</v>
      </c>
      <c r="C5" s="30" t="s">
        <v>3</v>
      </c>
      <c r="D5" s="30" t="s">
        <v>4</v>
      </c>
      <c r="E5" s="30" t="s">
        <v>5</v>
      </c>
      <c r="F5" s="30" t="s">
        <v>6</v>
      </c>
      <c r="G5" s="30" t="s">
        <v>7</v>
      </c>
      <c r="H5" s="66"/>
      <c r="I5" s="47"/>
    </row>
    <row r="6" spans="1:32">
      <c r="A6" s="29" t="s">
        <v>25</v>
      </c>
      <c r="B6" s="28">
        <v>1.3200816058603699E-2</v>
      </c>
      <c r="C6" s="63">
        <v>1.3196120693824698E-2</v>
      </c>
      <c r="D6" s="63">
        <v>1.414177017692464E-2</v>
      </c>
      <c r="E6" s="63">
        <v>1.3296641699860778E-2</v>
      </c>
      <c r="F6" s="63">
        <v>1.3584529426978298E-2</v>
      </c>
      <c r="G6" s="63">
        <v>1.2907737124498553E-2</v>
      </c>
      <c r="H6" s="48"/>
      <c r="I6" s="143"/>
      <c r="J6" s="54"/>
      <c r="K6" s="15"/>
      <c r="L6" s="15"/>
      <c r="M6" s="15"/>
      <c r="N6" s="15"/>
      <c r="O6" s="15"/>
      <c r="P6" s="15"/>
      <c r="Q6" s="15"/>
      <c r="S6" s="15"/>
      <c r="T6" s="15"/>
      <c r="U6" s="15"/>
      <c r="V6" s="15"/>
      <c r="W6" s="15"/>
      <c r="X6" s="15"/>
      <c r="Y6" s="15"/>
      <c r="Z6" s="55"/>
      <c r="AA6" s="55"/>
      <c r="AB6" s="55"/>
      <c r="AC6" s="55"/>
      <c r="AD6" s="55"/>
      <c r="AE6" s="55"/>
      <c r="AF6" s="55"/>
    </row>
    <row r="7" spans="1:32">
      <c r="A7" s="29" t="s">
        <v>26</v>
      </c>
      <c r="B7" s="28">
        <v>1.9356564091308703E-2</v>
      </c>
      <c r="C7" s="28">
        <v>1.7789551212899379E-2</v>
      </c>
      <c r="D7" s="28">
        <v>1.8132417150180213E-2</v>
      </c>
      <c r="E7" s="28">
        <v>1.7521791565211942E-2</v>
      </c>
      <c r="F7" s="28">
        <v>1.633352464075144E-2</v>
      </c>
      <c r="G7" s="28">
        <v>1.6373296429232687E-2</v>
      </c>
      <c r="H7" s="48"/>
      <c r="I7" s="48"/>
      <c r="J7" s="15"/>
      <c r="K7" s="15"/>
      <c r="L7" s="15"/>
      <c r="M7" s="15"/>
      <c r="N7" s="15"/>
      <c r="O7" s="15"/>
      <c r="P7" s="15"/>
      <c r="Q7" s="15"/>
      <c r="R7" s="15"/>
      <c r="S7" s="15"/>
      <c r="T7" s="15"/>
      <c r="U7" s="15"/>
      <c r="V7" s="15"/>
      <c r="W7" s="15"/>
      <c r="X7" s="15"/>
      <c r="Y7" s="15"/>
      <c r="Z7" s="55"/>
      <c r="AA7" s="55"/>
      <c r="AB7" s="55"/>
      <c r="AC7" s="55"/>
      <c r="AD7" s="55"/>
      <c r="AE7" s="55"/>
      <c r="AF7" s="55"/>
    </row>
    <row r="8" spans="1:32">
      <c r="A8" s="29" t="s">
        <v>27</v>
      </c>
      <c r="B8" s="28">
        <v>1.8255664281556561E-2</v>
      </c>
      <c r="C8" s="28">
        <v>1.7306161942884701E-2</v>
      </c>
      <c r="D8" s="28">
        <v>1.7568128077140699E-2</v>
      </c>
      <c r="E8" s="28">
        <v>1.6381666303391551E-2</v>
      </c>
      <c r="F8" s="28">
        <v>1.5966573726044375E-2</v>
      </c>
      <c r="G8" s="28">
        <v>1.5669382281555899E-2</v>
      </c>
      <c r="H8" s="48"/>
      <c r="I8" s="48"/>
      <c r="J8" s="15"/>
      <c r="K8" s="15"/>
      <c r="L8" s="15"/>
      <c r="M8" s="15"/>
      <c r="N8" s="15"/>
      <c r="O8" s="15"/>
      <c r="P8" s="15"/>
      <c r="Q8" s="15"/>
      <c r="R8" s="15"/>
      <c r="S8" s="15"/>
      <c r="T8" s="15"/>
      <c r="U8" s="15"/>
      <c r="V8" s="15"/>
      <c r="W8" s="15"/>
      <c r="X8" s="15"/>
      <c r="Y8" s="15"/>
      <c r="Z8" s="56"/>
      <c r="AA8" s="56"/>
      <c r="AB8" s="56"/>
      <c r="AC8" s="56"/>
      <c r="AD8" s="56"/>
      <c r="AE8" s="56"/>
      <c r="AF8" s="56"/>
    </row>
    <row r="9" spans="1:32">
      <c r="A9" s="29" t="s">
        <v>28</v>
      </c>
      <c r="B9" s="28">
        <v>1.5558585986475082E-2</v>
      </c>
      <c r="C9" s="28">
        <v>1.7692303719518687E-2</v>
      </c>
      <c r="D9" s="28">
        <v>1.7055451300667768E-2</v>
      </c>
      <c r="E9" s="28">
        <v>1.6875208007957498E-2</v>
      </c>
      <c r="F9" s="28">
        <v>1.5027629209557025E-2</v>
      </c>
      <c r="G9" s="28">
        <v>1.6294450232963609E-2</v>
      </c>
      <c r="H9" s="48"/>
      <c r="I9" s="48"/>
      <c r="J9" s="15"/>
      <c r="K9" s="15"/>
      <c r="L9" s="15"/>
      <c r="M9" s="15"/>
      <c r="N9" s="15"/>
      <c r="O9" s="15"/>
      <c r="P9" s="15"/>
      <c r="Q9" s="15"/>
      <c r="R9" s="15"/>
      <c r="S9" s="15"/>
      <c r="T9" s="15"/>
      <c r="U9" s="15"/>
      <c r="V9" s="15"/>
      <c r="W9" s="15"/>
      <c r="X9" s="15"/>
      <c r="Y9" s="15"/>
      <c r="Z9" s="55"/>
      <c r="AA9" s="55"/>
      <c r="AB9" s="55"/>
      <c r="AC9" s="55"/>
      <c r="AD9" s="55"/>
      <c r="AE9" s="55"/>
      <c r="AF9" s="55"/>
    </row>
    <row r="10" spans="1:32">
      <c r="A10" s="29" t="s">
        <v>29</v>
      </c>
      <c r="B10" s="28">
        <v>1.9452415185342353E-2</v>
      </c>
      <c r="C10" s="28">
        <v>1.7830892344803839E-2</v>
      </c>
      <c r="D10" s="28">
        <v>1.7453714948427068E-2</v>
      </c>
      <c r="E10" s="28">
        <v>1.7585137221514335E-2</v>
      </c>
      <c r="F10" s="28">
        <v>1.8403070708500557E-2</v>
      </c>
      <c r="G10" s="28">
        <v>1.6897851736692004E-2</v>
      </c>
      <c r="H10" s="48"/>
      <c r="I10" s="48"/>
      <c r="J10" s="15"/>
      <c r="K10" s="15"/>
      <c r="L10" s="15"/>
      <c r="M10" s="15"/>
      <c r="N10" s="15"/>
      <c r="O10" s="15"/>
      <c r="P10" s="15"/>
      <c r="Q10" s="15"/>
      <c r="R10" s="15"/>
      <c r="S10" s="15"/>
      <c r="T10" s="15"/>
      <c r="U10" s="15"/>
      <c r="V10" s="15"/>
      <c r="W10" s="15"/>
      <c r="X10" s="15"/>
      <c r="Y10" s="15"/>
      <c r="Z10" s="55"/>
      <c r="AA10" s="55"/>
      <c r="AB10" s="55"/>
      <c r="AC10" s="55"/>
      <c r="AD10" s="55"/>
      <c r="AE10" s="55"/>
      <c r="AF10" s="55"/>
    </row>
    <row r="11" spans="1:32">
      <c r="A11" s="29" t="s">
        <v>30</v>
      </c>
      <c r="B11" s="28">
        <v>1.178190687878522E-2</v>
      </c>
      <c r="C11" s="28">
        <v>1.0554769440920486E-2</v>
      </c>
      <c r="D11" s="28">
        <v>1.1600558213628265E-2</v>
      </c>
      <c r="E11" s="28">
        <v>1.0950560062226611E-2</v>
      </c>
      <c r="F11" s="28">
        <v>1.143051112884641E-2</v>
      </c>
      <c r="G11" s="28">
        <v>1.1923077570916929E-2</v>
      </c>
      <c r="H11" s="48"/>
      <c r="I11" s="48"/>
      <c r="J11" s="15"/>
      <c r="K11" s="15"/>
      <c r="L11" s="15"/>
      <c r="M11" s="15"/>
      <c r="N11" s="15"/>
      <c r="O11" s="15"/>
      <c r="P11" s="15"/>
      <c r="Q11" s="15"/>
      <c r="R11" s="15"/>
      <c r="S11" s="15"/>
      <c r="T11" s="15"/>
      <c r="U11" s="15"/>
      <c r="V11" s="15"/>
      <c r="W11" s="15"/>
      <c r="X11" s="15"/>
      <c r="Y11" s="15"/>
      <c r="Z11" s="55"/>
      <c r="AA11" s="55"/>
      <c r="AB11" s="55"/>
      <c r="AC11" s="55"/>
      <c r="AD11" s="55"/>
      <c r="AE11" s="55"/>
      <c r="AF11" s="55"/>
    </row>
    <row r="12" spans="1:32">
      <c r="A12" s="29" t="s">
        <v>0</v>
      </c>
      <c r="B12" s="28">
        <v>4.2048804851917421E-3</v>
      </c>
      <c r="C12" s="28">
        <v>2.4992282412534816E-3</v>
      </c>
      <c r="D12" s="28">
        <v>3.0965028493730173E-3</v>
      </c>
      <c r="E12" s="28">
        <v>3.3748670949604875E-3</v>
      </c>
      <c r="F12" s="28">
        <v>2.9972980704688901E-3</v>
      </c>
      <c r="G12" s="28">
        <v>3.426918017972902E-3</v>
      </c>
      <c r="H12" s="48"/>
      <c r="I12" s="48"/>
      <c r="J12" s="15"/>
      <c r="K12" s="15"/>
      <c r="L12" s="15"/>
      <c r="M12" s="15"/>
      <c r="N12" s="15"/>
      <c r="O12" s="15"/>
      <c r="P12" s="15"/>
      <c r="Q12" s="15"/>
      <c r="R12" s="15"/>
      <c r="S12" s="15"/>
      <c r="T12" s="15"/>
      <c r="U12" s="15"/>
      <c r="V12" s="15"/>
      <c r="W12" s="15"/>
      <c r="X12" s="15"/>
      <c r="Y12" s="15"/>
      <c r="Z12" s="55"/>
      <c r="AA12" s="55"/>
      <c r="AB12" s="55"/>
      <c r="AC12" s="55"/>
      <c r="AD12" s="55"/>
      <c r="AE12" s="55"/>
      <c r="AF12" s="55"/>
    </row>
    <row r="13" spans="1:32">
      <c r="A13" s="29" t="s">
        <v>31</v>
      </c>
      <c r="B13" s="28">
        <v>5.7857190429644323E-3</v>
      </c>
      <c r="C13" s="28">
        <v>6.7956150350458877E-3</v>
      </c>
      <c r="D13" s="28">
        <v>6.7994235724804231E-3</v>
      </c>
      <c r="E13" s="28">
        <v>6.5248067558143497E-3</v>
      </c>
      <c r="F13" s="28">
        <v>7.229716962361854E-3</v>
      </c>
      <c r="G13" s="28">
        <v>7.6689810632524225E-3</v>
      </c>
      <c r="H13" s="48"/>
      <c r="I13" s="48"/>
      <c r="J13" s="15"/>
      <c r="K13" s="15"/>
      <c r="L13" s="15"/>
      <c r="M13" s="15"/>
      <c r="N13" s="15"/>
      <c r="O13" s="15"/>
      <c r="P13" s="15"/>
      <c r="Q13" s="15"/>
      <c r="R13" s="15"/>
      <c r="S13" s="15"/>
      <c r="T13" s="15"/>
      <c r="U13" s="15"/>
      <c r="V13" s="15"/>
      <c r="W13" s="15"/>
      <c r="X13" s="15"/>
      <c r="Y13" s="15"/>
      <c r="Z13" s="55"/>
      <c r="AA13" s="55"/>
      <c r="AB13" s="55"/>
      <c r="AC13" s="55"/>
      <c r="AD13" s="55"/>
      <c r="AE13" s="55"/>
      <c r="AF13" s="55"/>
    </row>
    <row r="14" spans="1:32">
      <c r="A14" s="29" t="s">
        <v>32</v>
      </c>
      <c r="B14" s="28">
        <v>1.3244906933065348E-2</v>
      </c>
      <c r="C14" s="28">
        <v>1.1545764731444086E-2</v>
      </c>
      <c r="D14" s="28">
        <v>1.2997816798175466E-2</v>
      </c>
      <c r="E14" s="28">
        <v>1.217435544156853E-2</v>
      </c>
      <c r="F14" s="28">
        <v>1.2238215560269161E-2</v>
      </c>
      <c r="G14" s="28">
        <v>1.2179922080754357E-2</v>
      </c>
      <c r="H14" s="48"/>
      <c r="I14" s="48"/>
      <c r="J14" s="15"/>
      <c r="K14" s="15"/>
      <c r="L14" s="15"/>
      <c r="M14" s="15"/>
      <c r="N14" s="15"/>
      <c r="O14" s="15"/>
      <c r="P14" s="15"/>
      <c r="Q14" s="15"/>
      <c r="R14" s="15"/>
      <c r="S14" s="15"/>
      <c r="T14" s="15"/>
      <c r="U14" s="15"/>
      <c r="V14" s="15"/>
      <c r="W14" s="15"/>
      <c r="X14" s="15"/>
      <c r="Y14" s="15"/>
      <c r="Z14" s="55"/>
      <c r="AA14" s="55"/>
      <c r="AB14" s="55"/>
      <c r="AC14" s="55"/>
      <c r="AD14" s="55"/>
      <c r="AE14" s="55"/>
      <c r="AF14" s="55"/>
    </row>
    <row r="15" spans="1:32">
      <c r="A15" s="29" t="s">
        <v>33</v>
      </c>
      <c r="B15" s="28">
        <v>7.5945258828646889E-3</v>
      </c>
      <c r="C15" s="28">
        <v>8.2379996582675474E-3</v>
      </c>
      <c r="D15" s="28">
        <v>8.2448066217359894E-3</v>
      </c>
      <c r="E15" s="28">
        <v>7.9408965691596389E-3</v>
      </c>
      <c r="F15" s="28">
        <v>7.1713428404194257E-3</v>
      </c>
      <c r="G15" s="28">
        <v>7.4709389334071119E-3</v>
      </c>
      <c r="H15" s="48"/>
      <c r="I15" s="48"/>
      <c r="J15" s="15"/>
      <c r="K15" s="15"/>
      <c r="L15" s="15"/>
      <c r="M15" s="15"/>
      <c r="N15" s="15"/>
      <c r="O15" s="15"/>
      <c r="P15" s="15"/>
      <c r="Q15" s="15"/>
      <c r="R15" s="15"/>
      <c r="S15" s="15"/>
      <c r="T15" s="15"/>
      <c r="U15" s="15"/>
      <c r="V15" s="15"/>
      <c r="W15" s="15"/>
      <c r="X15" s="15"/>
      <c r="Y15" s="15"/>
      <c r="Z15" s="55"/>
      <c r="AA15" s="55"/>
      <c r="AB15" s="55"/>
      <c r="AC15" s="55"/>
      <c r="AD15" s="55"/>
      <c r="AE15" s="55"/>
      <c r="AF15" s="55"/>
    </row>
    <row r="16" spans="1:32">
      <c r="A16" s="29" t="s">
        <v>34</v>
      </c>
      <c r="B16" s="28">
        <v>2.2320176769548006E-3</v>
      </c>
      <c r="C16" s="28">
        <v>2.7915666163274011E-3</v>
      </c>
      <c r="D16" s="28">
        <v>2.2822122775532083E-3</v>
      </c>
      <c r="E16" s="28">
        <v>3.7904287646040036E-3</v>
      </c>
      <c r="F16" s="28">
        <v>3.9005119962982615E-3</v>
      </c>
      <c r="G16" s="28">
        <v>4.4020624349894177E-3</v>
      </c>
      <c r="H16" s="48"/>
      <c r="I16" s="48"/>
      <c r="J16" s="15"/>
      <c r="K16" s="15"/>
      <c r="L16" s="15"/>
      <c r="M16" s="15"/>
      <c r="N16" s="15"/>
      <c r="O16" s="15"/>
      <c r="P16" s="15"/>
      <c r="Q16" s="15"/>
      <c r="R16" s="15"/>
      <c r="S16" s="15"/>
      <c r="T16" s="15"/>
      <c r="U16" s="15"/>
      <c r="V16" s="15"/>
      <c r="W16" s="15"/>
      <c r="X16" s="15"/>
      <c r="Y16" s="15"/>
      <c r="Z16" s="55"/>
      <c r="AA16" s="55"/>
      <c r="AB16" s="55"/>
      <c r="AC16" s="55"/>
      <c r="AD16" s="55"/>
      <c r="AE16" s="55"/>
      <c r="AF16" s="55"/>
    </row>
    <row r="17" spans="1:32">
      <c r="A17" s="29" t="s">
        <v>35</v>
      </c>
      <c r="B17" s="28">
        <v>6.4080252424127959E-3</v>
      </c>
      <c r="C17" s="28">
        <v>5.4686792085543168E-3</v>
      </c>
      <c r="D17" s="28">
        <v>5.7004167302521225E-3</v>
      </c>
      <c r="E17" s="28">
        <v>6.1153181767368281E-3</v>
      </c>
      <c r="F17" s="28">
        <v>5.3330373553266419E-3</v>
      </c>
      <c r="G17" s="28">
        <v>6.3399605895204658E-3</v>
      </c>
      <c r="H17" s="48"/>
      <c r="I17" s="48"/>
      <c r="J17" s="15"/>
      <c r="K17" s="15"/>
      <c r="L17" s="15"/>
      <c r="M17" s="15"/>
      <c r="N17" s="15"/>
      <c r="O17" s="15"/>
      <c r="P17" s="15"/>
      <c r="Q17" s="15"/>
      <c r="R17" s="15"/>
      <c r="S17" s="15"/>
      <c r="T17" s="15"/>
      <c r="U17" s="15"/>
      <c r="V17" s="15"/>
      <c r="W17" s="15"/>
      <c r="X17" s="15"/>
      <c r="Y17" s="15"/>
      <c r="Z17" s="56"/>
      <c r="AA17" s="56"/>
      <c r="AB17" s="56"/>
      <c r="AC17" s="56"/>
      <c r="AD17" s="56"/>
      <c r="AE17" s="56"/>
      <c r="AF17" s="56"/>
    </row>
    <row r="18" spans="1:32">
      <c r="A18" s="29" t="s">
        <v>36</v>
      </c>
      <c r="B18" s="28">
        <v>1.1400110453700929E-3</v>
      </c>
      <c r="C18" s="28">
        <v>2.9828869843990802E-3</v>
      </c>
      <c r="D18" s="28">
        <v>7.5476854596523424E-4</v>
      </c>
      <c r="E18" s="28">
        <v>3.0242817165608837E-3</v>
      </c>
      <c r="F18" s="28">
        <v>3.4455213075936797E-3</v>
      </c>
      <c r="G18" s="28">
        <v>3.5206660140907342E-3</v>
      </c>
      <c r="H18" s="48"/>
      <c r="I18" s="48"/>
      <c r="J18" s="15"/>
      <c r="K18" s="15"/>
      <c r="L18" s="15"/>
      <c r="M18" s="15"/>
      <c r="N18" s="15"/>
      <c r="O18" s="15"/>
      <c r="P18" s="15"/>
      <c r="Q18" s="15"/>
      <c r="R18" s="15"/>
      <c r="S18" s="15"/>
      <c r="T18" s="15"/>
      <c r="U18" s="15"/>
      <c r="V18" s="15"/>
      <c r="W18" s="15"/>
      <c r="X18" s="15"/>
      <c r="Y18" s="15"/>
      <c r="Z18" s="55"/>
      <c r="AA18" s="55"/>
      <c r="AB18" s="55"/>
      <c r="AC18" s="55"/>
      <c r="AD18" s="55"/>
      <c r="AE18" s="55"/>
      <c r="AF18" s="55"/>
    </row>
    <row r="19" spans="1:32">
      <c r="A19" s="29" t="s">
        <v>37</v>
      </c>
      <c r="B19" s="28">
        <v>5.8126384515135854E-3</v>
      </c>
      <c r="C19" s="28">
        <v>5.9419087313712371E-3</v>
      </c>
      <c r="D19" s="28">
        <v>6.0575199658381429E-3</v>
      </c>
      <c r="E19" s="28">
        <v>6.0917566880238638E-3</v>
      </c>
      <c r="F19" s="28">
        <v>6.5062173772045817E-3</v>
      </c>
      <c r="G19" s="28">
        <v>7.1304832508218841E-3</v>
      </c>
      <c r="H19" s="48"/>
      <c r="I19" s="48"/>
      <c r="J19" s="15"/>
      <c r="K19" s="15"/>
      <c r="L19" s="15"/>
      <c r="M19" s="15"/>
      <c r="N19" s="15"/>
      <c r="O19" s="15"/>
      <c r="P19" s="15"/>
      <c r="Q19" s="15"/>
      <c r="R19" s="15"/>
      <c r="S19" s="15"/>
      <c r="T19" s="15"/>
      <c r="U19" s="15"/>
      <c r="V19" s="15"/>
      <c r="W19" s="15"/>
      <c r="X19" s="15"/>
      <c r="Y19" s="15"/>
      <c r="Z19" s="55"/>
      <c r="AA19" s="55"/>
      <c r="AB19" s="55"/>
      <c r="AC19" s="55"/>
      <c r="AD19" s="55"/>
      <c r="AE19" s="55"/>
      <c r="AF19" s="55"/>
    </row>
    <row r="20" spans="1:32">
      <c r="A20" s="29" t="s">
        <v>38</v>
      </c>
      <c r="B20" s="28">
        <v>7.1673720821809894E-3</v>
      </c>
      <c r="C20" s="28">
        <v>5.9678349289102872E-3</v>
      </c>
      <c r="D20" s="28">
        <v>7.3944466288053956E-3</v>
      </c>
      <c r="E20" s="28">
        <v>5.8943475182193783E-3</v>
      </c>
      <c r="F20" s="28">
        <v>6.3022602308555609E-3</v>
      </c>
      <c r="G20" s="28">
        <v>5.4854504996943998E-3</v>
      </c>
      <c r="H20" s="48"/>
      <c r="I20" s="48"/>
      <c r="J20" s="15"/>
      <c r="K20" s="15"/>
      <c r="L20" s="15"/>
      <c r="M20" s="15"/>
      <c r="N20" s="15"/>
      <c r="O20" s="15"/>
      <c r="P20" s="15"/>
      <c r="Q20" s="15"/>
      <c r="R20" s="15"/>
      <c r="S20" s="15"/>
      <c r="T20" s="15"/>
      <c r="U20" s="15"/>
      <c r="V20" s="15"/>
      <c r="W20" s="15"/>
      <c r="X20" s="15"/>
      <c r="Y20" s="15"/>
      <c r="Z20" s="55"/>
      <c r="AA20" s="55"/>
      <c r="AB20" s="55"/>
      <c r="AC20" s="55"/>
      <c r="AD20" s="55"/>
      <c r="AE20" s="55"/>
      <c r="AF20" s="55"/>
    </row>
    <row r="21" spans="1:32">
      <c r="A21" s="29" t="s">
        <v>39</v>
      </c>
      <c r="B21" s="28">
        <v>8.991261742790968E-3</v>
      </c>
      <c r="C21" s="28">
        <v>8.9106587239269341E-3</v>
      </c>
      <c r="D21" s="28">
        <v>8.0329602511113318E-3</v>
      </c>
      <c r="E21" s="28">
        <v>7.8167684480414668E-3</v>
      </c>
      <c r="F21" s="28">
        <v>8.3162446451290339E-3</v>
      </c>
      <c r="G21" s="28">
        <v>8.6128356730266198E-3</v>
      </c>
      <c r="H21" s="48"/>
      <c r="I21" s="48"/>
      <c r="J21" s="15"/>
      <c r="K21" s="15"/>
      <c r="L21" s="15"/>
      <c r="M21" s="15"/>
      <c r="N21" s="15"/>
      <c r="O21" s="15"/>
      <c r="P21" s="15"/>
      <c r="Q21" s="15"/>
      <c r="R21" s="15"/>
      <c r="S21" s="15"/>
      <c r="T21" s="15"/>
      <c r="U21" s="15"/>
      <c r="V21" s="15"/>
      <c r="W21" s="15"/>
      <c r="X21" s="15"/>
      <c r="Y21" s="15"/>
      <c r="Z21" s="56"/>
      <c r="AA21" s="56"/>
      <c r="AB21" s="56"/>
      <c r="AC21" s="56"/>
      <c r="AD21" s="56"/>
      <c r="AE21" s="56"/>
      <c r="AF21" s="56"/>
    </row>
    <row r="22" spans="1:32">
      <c r="A22" s="29" t="s">
        <v>40</v>
      </c>
      <c r="B22" s="28">
        <v>7.1986397140593184E-3</v>
      </c>
      <c r="C22" s="28">
        <v>4.1296796165695149E-3</v>
      </c>
      <c r="D22" s="28">
        <v>7.3912744237500938E-3</v>
      </c>
      <c r="E22" s="28">
        <v>5.0571608619318642E-3</v>
      </c>
      <c r="F22" s="28">
        <v>8.9009462345981394E-3</v>
      </c>
      <c r="G22" s="28">
        <v>5.4131671404715753E-3</v>
      </c>
      <c r="H22" s="48"/>
      <c r="I22" s="48"/>
      <c r="J22" s="15"/>
      <c r="K22" s="15"/>
      <c r="L22" s="15"/>
      <c r="M22" s="15"/>
      <c r="N22" s="15"/>
      <c r="O22" s="15"/>
      <c r="P22" s="15"/>
      <c r="Q22" s="15"/>
      <c r="R22" s="15"/>
      <c r="S22" s="15"/>
      <c r="T22" s="15"/>
      <c r="U22" s="15"/>
      <c r="V22" s="15"/>
      <c r="W22" s="15"/>
      <c r="X22" s="15"/>
      <c r="Y22" s="15"/>
      <c r="Z22" s="55"/>
      <c r="AA22" s="55"/>
      <c r="AB22" s="55"/>
      <c r="AC22" s="55"/>
      <c r="AD22" s="55"/>
      <c r="AE22" s="55"/>
      <c r="AF22" s="55"/>
    </row>
    <row r="23" spans="1:32">
      <c r="A23" s="29" t="s">
        <v>41</v>
      </c>
      <c r="B23" s="28">
        <v>7.714785760001952E-3</v>
      </c>
      <c r="C23" s="28">
        <v>6.1620067963166214E-3</v>
      </c>
      <c r="D23" s="28">
        <v>7.2178570820453647E-3</v>
      </c>
      <c r="E23" s="28">
        <v>6.0451096502918134E-3</v>
      </c>
      <c r="F23" s="28">
        <v>8.404711466622139E-3</v>
      </c>
      <c r="G23" s="28">
        <v>6.0467575583111888E-3</v>
      </c>
      <c r="H23" s="48"/>
      <c r="I23" s="48"/>
      <c r="J23" s="15"/>
      <c r="K23" s="15"/>
      <c r="L23" s="15"/>
      <c r="M23" s="15"/>
      <c r="N23" s="15"/>
      <c r="O23" s="15"/>
      <c r="P23" s="15"/>
      <c r="Q23" s="15"/>
      <c r="R23" s="15"/>
      <c r="S23" s="15"/>
      <c r="T23" s="15"/>
      <c r="U23" s="15"/>
      <c r="V23" s="15"/>
      <c r="W23" s="15"/>
      <c r="X23" s="15"/>
      <c r="Y23" s="15"/>
      <c r="Z23" s="55"/>
      <c r="AA23" s="55"/>
      <c r="AB23" s="55"/>
      <c r="AC23" s="55"/>
      <c r="AD23" s="55"/>
      <c r="AE23" s="55"/>
      <c r="AF23" s="55"/>
    </row>
    <row r="24" spans="1:32">
      <c r="A24" s="29" t="s">
        <v>42</v>
      </c>
      <c r="B24" s="28">
        <v>7.5670516414991784E-3</v>
      </c>
      <c r="C24" s="28">
        <v>5.7981010856140713E-3</v>
      </c>
      <c r="D24" s="28">
        <v>8.3199338391637401E-3</v>
      </c>
      <c r="E24" s="28">
        <v>6.0518712488348836E-3</v>
      </c>
      <c r="F24" s="28">
        <v>7.6133052853595284E-3</v>
      </c>
      <c r="G24" s="28">
        <v>5.2448644825688895E-3</v>
      </c>
      <c r="H24" s="48"/>
      <c r="I24" s="48"/>
      <c r="J24" s="15"/>
      <c r="K24" s="15"/>
      <c r="L24" s="15"/>
      <c r="M24" s="15"/>
      <c r="N24" s="15"/>
      <c r="O24" s="15"/>
      <c r="P24" s="15"/>
      <c r="Q24" s="15"/>
      <c r="R24" s="15"/>
      <c r="S24" s="15"/>
      <c r="T24" s="15"/>
      <c r="U24" s="15"/>
      <c r="V24" s="15"/>
      <c r="W24" s="15"/>
      <c r="X24" s="15"/>
      <c r="Y24" s="15"/>
      <c r="Z24" s="55"/>
      <c r="AA24" s="55"/>
      <c r="AB24" s="55"/>
      <c r="AC24" s="55"/>
      <c r="AD24" s="55"/>
      <c r="AE24" s="55"/>
      <c r="AF24" s="55"/>
    </row>
    <row r="25" spans="1:32">
      <c r="A25" s="29" t="s">
        <v>43</v>
      </c>
      <c r="B25" s="28">
        <v>1.2853338162961636E-2</v>
      </c>
      <c r="C25" s="28">
        <v>1.2873732540666483E-2</v>
      </c>
      <c r="D25" s="28">
        <v>1.1852040351916449E-2</v>
      </c>
      <c r="E25" s="28">
        <v>1.2654150330600578E-2</v>
      </c>
      <c r="F25" s="28">
        <v>1.2420330518296607E-2</v>
      </c>
      <c r="G25" s="28">
        <v>1.2029433896925568E-2</v>
      </c>
      <c r="H25" s="48"/>
      <c r="I25" s="48"/>
      <c r="J25" s="15"/>
      <c r="K25" s="15"/>
      <c r="L25" s="15"/>
      <c r="M25" s="15"/>
      <c r="N25" s="15"/>
      <c r="O25" s="15"/>
      <c r="P25" s="15"/>
      <c r="Q25" s="15"/>
      <c r="R25" s="15"/>
      <c r="S25" s="15"/>
      <c r="T25" s="15"/>
      <c r="U25" s="15"/>
      <c r="V25" s="15"/>
      <c r="W25" s="15"/>
      <c r="X25" s="15"/>
      <c r="Y25" s="15"/>
      <c r="Z25" s="55"/>
      <c r="AA25" s="55"/>
      <c r="AB25" s="55"/>
      <c r="AC25" s="55"/>
      <c r="AD25" s="55"/>
      <c r="AE25" s="55"/>
      <c r="AF25" s="55"/>
    </row>
    <row r="26" spans="1:32">
      <c r="A26" s="29" t="s">
        <v>44</v>
      </c>
      <c r="B26" s="76">
        <v>2.8450187844335506E-3</v>
      </c>
      <c r="C26" s="76">
        <v>-1.7679457201106308E-3</v>
      </c>
      <c r="D26" s="76">
        <v>1.7448193625009267E-3</v>
      </c>
      <c r="E26" s="76">
        <v>6.1204049280831896E-3</v>
      </c>
      <c r="F26" s="76">
        <v>6.8030384206174688E-4</v>
      </c>
      <c r="G26" s="76">
        <v>3.2197769436059787E-3</v>
      </c>
      <c r="H26" s="48"/>
      <c r="J26" s="15"/>
      <c r="K26" s="15"/>
      <c r="L26" s="15"/>
      <c r="M26" s="15"/>
      <c r="N26" s="15"/>
      <c r="O26" s="15"/>
      <c r="P26" s="15"/>
      <c r="Q26" s="15"/>
      <c r="R26" s="15"/>
      <c r="S26" s="15"/>
      <c r="T26" s="15"/>
      <c r="U26" s="15"/>
      <c r="V26" s="15"/>
      <c r="W26" s="15"/>
      <c r="X26" s="15"/>
      <c r="Y26" s="15"/>
      <c r="Z26" s="56"/>
      <c r="AA26" s="56"/>
      <c r="AB26" s="56"/>
      <c r="AC26" s="56"/>
      <c r="AD26" s="56"/>
      <c r="AE26" s="56"/>
      <c r="AF26" s="56"/>
    </row>
    <row r="27" spans="1:32">
      <c r="A27" s="29" t="s">
        <v>45</v>
      </c>
      <c r="B27" s="28">
        <v>5.6988142164031697E-3</v>
      </c>
      <c r="C27" s="28">
        <v>5.7797428265426998E-3</v>
      </c>
      <c r="D27" s="28">
        <v>6.3061721447275065E-3</v>
      </c>
      <c r="E27" s="28">
        <v>6.7170653715731277E-3</v>
      </c>
      <c r="F27" s="28">
        <v>5.4349764580337023E-3</v>
      </c>
      <c r="G27" s="28">
        <v>8.2389019110646888E-3</v>
      </c>
      <c r="H27" s="48"/>
      <c r="I27" s="48"/>
      <c r="J27" s="15"/>
      <c r="K27" s="15"/>
      <c r="L27" s="15"/>
      <c r="M27" s="15"/>
      <c r="N27" s="15"/>
      <c r="O27" s="15"/>
      <c r="P27" s="15"/>
      <c r="Q27" s="15"/>
      <c r="R27" s="15"/>
      <c r="S27" s="15"/>
      <c r="T27" s="15"/>
      <c r="U27" s="15"/>
      <c r="V27" s="15"/>
      <c r="W27" s="15"/>
      <c r="X27" s="15"/>
      <c r="Y27" s="15"/>
      <c r="Z27" s="55"/>
      <c r="AA27" s="55"/>
      <c r="AB27" s="55"/>
      <c r="AC27" s="55"/>
      <c r="AD27" s="55"/>
      <c r="AE27" s="55"/>
      <c r="AF27" s="55"/>
    </row>
    <row r="28" spans="1:32">
      <c r="A28" s="35" t="s">
        <v>57</v>
      </c>
      <c r="B28" s="36"/>
      <c r="C28" s="23"/>
      <c r="D28" s="15"/>
      <c r="E28" s="15"/>
      <c r="F28" s="15"/>
      <c r="G28" s="15"/>
      <c r="H28" s="15"/>
      <c r="I28" s="23"/>
    </row>
    <row r="29" spans="1:32">
      <c r="A29" s="34" t="s">
        <v>56</v>
      </c>
      <c r="B29" s="33" t="s">
        <v>58</v>
      </c>
      <c r="C29" s="23"/>
      <c r="D29" s="15"/>
      <c r="E29" s="15"/>
      <c r="F29" s="15"/>
      <c r="G29" s="15"/>
      <c r="H29" s="15"/>
      <c r="I29" s="23"/>
      <c r="Q29" s="15"/>
      <c r="R29" s="15"/>
      <c r="S29" s="15"/>
      <c r="T29" s="15"/>
      <c r="U29" s="15"/>
      <c r="V29" s="15"/>
      <c r="W29" s="15"/>
      <c r="X29" s="15"/>
      <c r="Y29" s="15"/>
    </row>
    <row r="30" spans="1:32">
      <c r="A30" s="32" t="s">
        <v>11</v>
      </c>
      <c r="B30" s="62">
        <v>2E-3</v>
      </c>
      <c r="C30" s="15"/>
      <c r="D30" s="15"/>
      <c r="E30" s="15"/>
      <c r="F30" s="15"/>
      <c r="G30" s="15"/>
      <c r="H30" s="15"/>
      <c r="I30" s="23"/>
      <c r="Q30" s="15"/>
      <c r="R30" s="15"/>
      <c r="S30" s="15"/>
      <c r="T30" s="15"/>
      <c r="U30" s="15"/>
      <c r="V30" s="15"/>
      <c r="W30" s="15"/>
      <c r="X30" s="15"/>
      <c r="Y30" s="15"/>
    </row>
    <row r="31" spans="1:32">
      <c r="A31" s="61" t="s">
        <v>60</v>
      </c>
      <c r="B31" s="70"/>
      <c r="C31" s="15"/>
      <c r="D31" s="15"/>
      <c r="E31" s="15"/>
      <c r="F31" s="15"/>
      <c r="G31" s="15"/>
      <c r="H31" s="15"/>
      <c r="I31" s="23"/>
      <c r="Q31" s="15"/>
      <c r="R31" s="15"/>
      <c r="S31" s="15"/>
      <c r="T31" s="15"/>
      <c r="U31" s="15"/>
      <c r="V31" s="15"/>
      <c r="W31" s="15"/>
      <c r="X31" s="15"/>
      <c r="Y31" s="15"/>
    </row>
    <row r="32" spans="1:32">
      <c r="A32" s="33" t="s">
        <v>56</v>
      </c>
      <c r="B32" s="79" t="s">
        <v>61</v>
      </c>
      <c r="C32" s="15"/>
      <c r="D32" s="15"/>
      <c r="E32" s="15"/>
      <c r="F32" s="15"/>
      <c r="G32" s="15"/>
      <c r="H32" s="15"/>
      <c r="I32" s="23"/>
      <c r="Q32" s="15"/>
      <c r="R32" s="15"/>
      <c r="S32" s="15"/>
      <c r="T32" s="15"/>
      <c r="U32" s="15"/>
      <c r="V32" s="15"/>
      <c r="W32" s="15"/>
      <c r="X32" s="15"/>
      <c r="Y32" s="15"/>
    </row>
    <row r="33" spans="1:25">
      <c r="A33" s="32" t="s">
        <v>59</v>
      </c>
      <c r="B33" s="80">
        <v>0.8</v>
      </c>
      <c r="C33" s="15"/>
      <c r="D33" s="15"/>
      <c r="E33" s="15"/>
      <c r="F33" s="15"/>
      <c r="G33" s="15"/>
      <c r="H33" s="15"/>
      <c r="I33" s="23"/>
      <c r="Q33" s="15"/>
      <c r="R33" s="15"/>
      <c r="S33" s="15"/>
      <c r="T33" s="15"/>
      <c r="U33" s="15"/>
      <c r="V33" s="15"/>
      <c r="W33" s="15"/>
      <c r="X33" s="15"/>
      <c r="Y33" s="15"/>
    </row>
    <row r="34" spans="1:25">
      <c r="A34" s="36"/>
      <c r="B34" s="81"/>
      <c r="C34" s="15"/>
      <c r="D34" s="15"/>
      <c r="E34" s="15"/>
      <c r="F34" s="15"/>
      <c r="G34" s="15"/>
      <c r="H34" s="15"/>
      <c r="I34" s="23"/>
      <c r="Q34" s="15"/>
      <c r="R34" s="15"/>
      <c r="S34" s="15"/>
      <c r="T34" s="15"/>
      <c r="U34" s="15"/>
      <c r="V34" s="15"/>
      <c r="W34" s="15"/>
      <c r="X34" s="15"/>
      <c r="Y34" s="15"/>
    </row>
    <row r="35" spans="1:25">
      <c r="A35" s="61" t="s">
        <v>62</v>
      </c>
      <c r="B35" s="51"/>
      <c r="C35" s="23"/>
      <c r="D35" s="23"/>
      <c r="E35" s="23"/>
      <c r="F35" s="23"/>
      <c r="G35" s="23"/>
      <c r="H35" s="36"/>
      <c r="I35" s="23"/>
      <c r="Q35" s="15"/>
      <c r="R35" s="15"/>
      <c r="S35" s="15"/>
      <c r="T35" s="15"/>
      <c r="U35" s="15"/>
      <c r="V35" s="15"/>
      <c r="W35" s="15"/>
      <c r="X35" s="15"/>
      <c r="Y35" s="15"/>
    </row>
    <row r="36" spans="1:25">
      <c r="A36" s="18" t="s">
        <v>56</v>
      </c>
      <c r="B36" s="31" t="s">
        <v>2</v>
      </c>
      <c r="C36" s="31" t="s">
        <v>3</v>
      </c>
      <c r="D36" s="31" t="s">
        <v>4</v>
      </c>
      <c r="E36" s="31" t="s">
        <v>5</v>
      </c>
      <c r="F36" s="31" t="s">
        <v>6</v>
      </c>
      <c r="G36" s="31" t="s">
        <v>7</v>
      </c>
      <c r="H36" s="49"/>
      <c r="I36" s="23"/>
      <c r="Q36" s="15"/>
      <c r="R36" s="15"/>
      <c r="S36" s="15"/>
      <c r="T36" s="15"/>
      <c r="U36" s="15"/>
      <c r="V36" s="15"/>
      <c r="W36" s="15"/>
      <c r="X36" s="15"/>
      <c r="Y36" s="15"/>
    </row>
    <row r="37" spans="1:25">
      <c r="A37" s="78" t="s">
        <v>71</v>
      </c>
      <c r="B37" s="78">
        <v>3.3000000000000002E-2</v>
      </c>
      <c r="C37" s="78">
        <v>0.03</v>
      </c>
      <c r="D37" s="78">
        <v>0.03</v>
      </c>
      <c r="E37" s="78">
        <v>0.03</v>
      </c>
      <c r="F37" s="78">
        <v>0.03</v>
      </c>
      <c r="G37" s="78">
        <v>0.03</v>
      </c>
      <c r="H37" s="50"/>
      <c r="I37" s="23"/>
      <c r="Q37" s="15"/>
      <c r="R37" s="15"/>
      <c r="S37" s="15"/>
      <c r="T37" s="15"/>
      <c r="U37" s="15"/>
      <c r="V37" s="15"/>
      <c r="W37" s="15"/>
      <c r="X37" s="15"/>
      <c r="Y37" s="15"/>
    </row>
    <row r="38" spans="1:25">
      <c r="A38" s="78" t="s">
        <v>72</v>
      </c>
      <c r="B38" s="78">
        <v>1.7000000000000001E-2</v>
      </c>
      <c r="C38" s="78">
        <v>0.02</v>
      </c>
      <c r="D38" s="78">
        <v>0.02</v>
      </c>
      <c r="E38" s="78">
        <v>0.02</v>
      </c>
      <c r="F38" s="78">
        <v>0.02</v>
      </c>
      <c r="G38" s="78">
        <v>0.02</v>
      </c>
      <c r="H38" s="50"/>
      <c r="I38" s="23"/>
      <c r="Q38" s="15"/>
      <c r="R38" s="15"/>
      <c r="S38" s="15"/>
      <c r="T38" s="15"/>
      <c r="U38" s="15"/>
      <c r="V38" s="15"/>
      <c r="W38" s="15"/>
      <c r="X38" s="15"/>
      <c r="Y38" s="15"/>
    </row>
    <row r="39" spans="1:25">
      <c r="A39" s="78" t="s">
        <v>73</v>
      </c>
      <c r="B39" s="78">
        <v>4.2481206293706102E-2</v>
      </c>
      <c r="C39" s="78">
        <v>4.7399999999999998E-2</v>
      </c>
      <c r="D39" s="78">
        <v>3.04E-2</v>
      </c>
      <c r="E39" s="78">
        <v>0.03</v>
      </c>
      <c r="F39" s="78">
        <v>0.03</v>
      </c>
      <c r="G39" s="78">
        <v>0.03</v>
      </c>
      <c r="H39" s="50"/>
      <c r="I39" s="23"/>
      <c r="Q39" s="15"/>
      <c r="R39" s="15"/>
      <c r="S39" s="15"/>
      <c r="T39" s="15"/>
      <c r="U39" s="15"/>
      <c r="V39" s="15"/>
      <c r="W39" s="15"/>
      <c r="X39" s="15"/>
      <c r="Y39" s="15"/>
    </row>
    <row r="40" spans="1:25">
      <c r="A40" s="142" t="s">
        <v>70</v>
      </c>
      <c r="B40" s="78">
        <f>0.6*B37+0.3*B38+0.1*B39</f>
        <v>2.9148120629370611E-2</v>
      </c>
      <c r="C40" s="78">
        <f t="shared" ref="C40:G40" si="0">0.6*C37+0.3*C38+0.1*C39</f>
        <v>2.8740000000000002E-2</v>
      </c>
      <c r="D40" s="78">
        <f t="shared" si="0"/>
        <v>2.7040000000000002E-2</v>
      </c>
      <c r="E40" s="78">
        <f t="shared" si="0"/>
        <v>2.7E-2</v>
      </c>
      <c r="F40" s="78">
        <f t="shared" si="0"/>
        <v>2.7E-2</v>
      </c>
      <c r="G40" s="78">
        <f t="shared" si="0"/>
        <v>2.7E-2</v>
      </c>
      <c r="H40" s="50"/>
      <c r="I40" s="23"/>
      <c r="Q40" s="15"/>
      <c r="R40" s="15"/>
      <c r="S40" s="15"/>
      <c r="T40" s="15"/>
      <c r="U40" s="15"/>
      <c r="V40" s="15"/>
      <c r="W40" s="15"/>
      <c r="X40" s="15"/>
      <c r="Y40" s="15"/>
    </row>
    <row r="41" spans="1:25" ht="38.25" customHeight="1">
      <c r="A41" s="23"/>
      <c r="B41" s="23"/>
      <c r="C41" s="23"/>
      <c r="D41" s="23"/>
      <c r="E41" s="23"/>
      <c r="F41" s="23"/>
      <c r="G41" s="23"/>
      <c r="H41" s="23"/>
      <c r="I41" s="23"/>
      <c r="Q41" s="15"/>
      <c r="R41" s="15"/>
      <c r="S41" s="15"/>
      <c r="T41" s="15"/>
      <c r="U41" s="15"/>
      <c r="V41" s="15"/>
      <c r="W41" s="15"/>
      <c r="X41" s="15"/>
      <c r="Y41" s="15"/>
    </row>
    <row r="42" spans="1:25" ht="15.5">
      <c r="A42" s="20" t="s">
        <v>63</v>
      </c>
      <c r="B42" s="20"/>
      <c r="C42" s="20"/>
      <c r="D42" s="20"/>
      <c r="E42" s="20"/>
      <c r="F42" s="20"/>
      <c r="G42" s="20"/>
      <c r="H42" s="20"/>
      <c r="Q42" s="15"/>
      <c r="R42" s="15"/>
      <c r="S42" s="15"/>
      <c r="T42" s="15"/>
      <c r="U42" s="15"/>
      <c r="V42" s="15"/>
      <c r="W42" s="15"/>
      <c r="X42" s="15"/>
      <c r="Y42" s="15"/>
    </row>
    <row r="43" spans="1:25">
      <c r="A43" t="s">
        <v>24</v>
      </c>
      <c r="B43" t="s">
        <v>1</v>
      </c>
      <c r="C43" t="s">
        <v>2</v>
      </c>
      <c r="D43" t="s">
        <v>3</v>
      </c>
      <c r="E43" t="s">
        <v>4</v>
      </c>
      <c r="F43" t="s">
        <v>5</v>
      </c>
      <c r="G43" t="s">
        <v>6</v>
      </c>
      <c r="H43" t="s">
        <v>7</v>
      </c>
      <c r="Q43" s="15"/>
      <c r="R43" s="15"/>
      <c r="S43" s="15"/>
      <c r="T43" s="15"/>
      <c r="U43" s="15"/>
      <c r="V43" s="15"/>
      <c r="W43" s="15"/>
      <c r="X43" s="15"/>
      <c r="Y43" s="15"/>
    </row>
    <row r="44" spans="1:25">
      <c r="A44" t="s">
        <v>25</v>
      </c>
      <c r="B44" s="26">
        <f>B70+B97+B124</f>
        <v>2699.5511236018974</v>
      </c>
      <c r="C44" s="26">
        <f>C70+C97+C124</f>
        <v>2875.6407403791181</v>
      </c>
      <c r="D44" s="26">
        <f t="shared" ref="D44:G44" si="1">D70+D97+D124</f>
        <v>2983.7329469478186</v>
      </c>
      <c r="E44" s="26">
        <f t="shared" si="1"/>
        <v>3091.4643301222495</v>
      </c>
      <c r="F44" s="26">
        <f t="shared" si="1"/>
        <v>3201.6398335258323</v>
      </c>
      <c r="G44" s="26">
        <f t="shared" si="1"/>
        <v>3323.7033409234336</v>
      </c>
      <c r="H44" s="26">
        <f>H70+H97+G124</f>
        <v>3448.8548812595564</v>
      </c>
      <c r="I44" s="26"/>
      <c r="J44" s="57"/>
      <c r="K44" s="57"/>
      <c r="L44" s="57"/>
      <c r="M44" s="57"/>
      <c r="N44" s="57"/>
      <c r="O44" s="57"/>
      <c r="Q44" s="15"/>
      <c r="R44" s="15"/>
      <c r="S44" s="15"/>
      <c r="T44" s="15"/>
      <c r="U44" s="15"/>
      <c r="V44" s="15"/>
      <c r="W44" s="15"/>
      <c r="X44" s="15"/>
      <c r="Y44" s="15"/>
    </row>
    <row r="45" spans="1:25">
      <c r="A45" t="s">
        <v>26</v>
      </c>
      <c r="B45" s="26">
        <f t="shared" ref="B45:B65" si="2">B71+B98+B125</f>
        <v>1061.1521085404388</v>
      </c>
      <c r="C45" s="26">
        <f t="shared" ref="C45:G54" si="3">C71+C98+C125</f>
        <v>1147.0784265685397</v>
      </c>
      <c r="D45" s="26">
        <f t="shared" si="3"/>
        <v>1198.3402699987907</v>
      </c>
      <c r="E45" s="26">
        <f t="shared" si="3"/>
        <v>1250.1610539216249</v>
      </c>
      <c r="F45" s="26">
        <f t="shared" si="3"/>
        <v>1303.5639358948386</v>
      </c>
      <c r="G45" s="26">
        <f t="shared" si="3"/>
        <v>1358.0068954358446</v>
      </c>
      <c r="H45" s="26">
        <f t="shared" ref="H45:H65" si="4">H71+H98+G125</f>
        <v>1414.7728959341384</v>
      </c>
      <c r="I45" s="26"/>
      <c r="J45" s="57"/>
      <c r="K45" s="57"/>
      <c r="L45" s="57"/>
      <c r="M45" s="57"/>
      <c r="N45" s="57"/>
      <c r="O45" s="57"/>
      <c r="Q45" s="15"/>
      <c r="R45" s="15"/>
      <c r="S45" s="15"/>
      <c r="T45" s="15"/>
      <c r="U45" s="15"/>
      <c r="V45" s="15"/>
      <c r="W45" s="15"/>
      <c r="X45" s="15"/>
      <c r="Y45" s="15"/>
    </row>
    <row r="46" spans="1:25">
      <c r="A46" t="s">
        <v>27</v>
      </c>
      <c r="B46" s="26">
        <f t="shared" si="2"/>
        <v>1769.2133358496249</v>
      </c>
      <c r="C46" s="26">
        <f t="shared" si="3"/>
        <v>1913.8457728563269</v>
      </c>
      <c r="D46" s="26">
        <f t="shared" si="3"/>
        <v>2012.5057366010994</v>
      </c>
      <c r="E46" s="26">
        <f t="shared" si="3"/>
        <v>2098.5886229519497</v>
      </c>
      <c r="F46" s="26">
        <f t="shared" si="3"/>
        <v>2186.2766625956351</v>
      </c>
      <c r="G46" s="26">
        <f t="shared" si="3"/>
        <v>2276.9084269914129</v>
      </c>
      <c r="H46" s="26">
        <f t="shared" si="4"/>
        <v>2370.7624278573694</v>
      </c>
      <c r="I46" s="26"/>
      <c r="J46" s="57"/>
      <c r="K46" s="57"/>
      <c r="L46" s="57"/>
      <c r="M46" s="57"/>
      <c r="N46" s="57"/>
      <c r="O46" s="57"/>
      <c r="Q46" s="15"/>
      <c r="R46" s="15"/>
      <c r="S46" s="15"/>
      <c r="T46" s="15"/>
      <c r="U46" s="15"/>
      <c r="V46" s="15"/>
      <c r="W46" s="15"/>
      <c r="X46" s="15"/>
      <c r="Y46" s="15"/>
    </row>
    <row r="47" spans="1:25">
      <c r="A47" t="s">
        <v>28</v>
      </c>
      <c r="B47" s="26">
        <f t="shared" si="2"/>
        <v>389.34788874913488</v>
      </c>
      <c r="C47" s="26">
        <f t="shared" si="3"/>
        <v>421.69333096855655</v>
      </c>
      <c r="D47" s="26">
        <f t="shared" si="3"/>
        <v>445.84574654845557</v>
      </c>
      <c r="E47" s="26">
        <f t="shared" si="3"/>
        <v>468.49883436629273</v>
      </c>
      <c r="F47" s="26">
        <f t="shared" si="3"/>
        <v>494.84680482187497</v>
      </c>
      <c r="G47" s="26">
        <f t="shared" si="3"/>
        <v>520.32604145249002</v>
      </c>
      <c r="H47" s="26">
        <f t="shared" si="4"/>
        <v>542.26809919876473</v>
      </c>
      <c r="I47" s="26"/>
      <c r="J47" s="57"/>
      <c r="K47" s="57"/>
      <c r="L47" s="57"/>
      <c r="M47" s="57"/>
      <c r="N47" s="57"/>
      <c r="O47" s="57"/>
      <c r="Q47" s="15"/>
      <c r="R47" s="15"/>
      <c r="S47" s="15"/>
      <c r="T47" s="15"/>
      <c r="U47" s="15"/>
      <c r="V47" s="15"/>
      <c r="W47" s="15"/>
      <c r="X47" s="15"/>
      <c r="Y47" s="15"/>
    </row>
    <row r="48" spans="1:25">
      <c r="A48" t="s">
        <v>29</v>
      </c>
      <c r="B48" s="26">
        <f t="shared" si="2"/>
        <v>797.93711898005301</v>
      </c>
      <c r="C48" s="26">
        <f t="shared" si="3"/>
        <v>855.62099699168789</v>
      </c>
      <c r="D48" s="26">
        <f t="shared" si="3"/>
        <v>893.12392969134942</v>
      </c>
      <c r="E48" s="26">
        <f t="shared" si="3"/>
        <v>928.61740902276676</v>
      </c>
      <c r="F48" s="26">
        <f t="shared" si="3"/>
        <v>965.77501983829654</v>
      </c>
      <c r="G48" s="26">
        <f t="shared" si="3"/>
        <v>1007.2326912667112</v>
      </c>
      <c r="H48" s="26">
        <f t="shared" si="4"/>
        <v>1049.2888128716008</v>
      </c>
      <c r="I48" s="26"/>
      <c r="J48" s="57"/>
      <c r="K48" s="57"/>
      <c r="L48" s="57"/>
      <c r="M48" s="57"/>
      <c r="N48" s="57"/>
      <c r="O48" s="57"/>
      <c r="Q48" s="15"/>
      <c r="R48" s="15"/>
      <c r="S48" s="15"/>
      <c r="T48" s="15"/>
      <c r="U48" s="15"/>
      <c r="V48" s="15"/>
      <c r="W48" s="15"/>
      <c r="X48" s="15"/>
      <c r="Y48" s="15"/>
    </row>
    <row r="49" spans="1:25">
      <c r="A49" t="s">
        <v>30</v>
      </c>
      <c r="B49" s="26">
        <f t="shared" si="2"/>
        <v>2069.1208805335486</v>
      </c>
      <c r="C49" s="26">
        <f t="shared" si="3"/>
        <v>2230.790237249832</v>
      </c>
      <c r="D49" s="26">
        <f t="shared" si="3"/>
        <v>2335.1507878360021</v>
      </c>
      <c r="E49" s="26">
        <f t="shared" si="3"/>
        <v>2441.1070176722228</v>
      </c>
      <c r="F49" s="26">
        <f t="shared" si="3"/>
        <v>2563.5778909152796</v>
      </c>
      <c r="G49" s="26">
        <f t="shared" si="3"/>
        <v>2685.7469853332864</v>
      </c>
      <c r="H49" s="26">
        <f t="shared" si="4"/>
        <v>2788.631351216598</v>
      </c>
      <c r="I49" s="26"/>
      <c r="J49" s="57"/>
      <c r="K49" s="57"/>
      <c r="L49" s="57"/>
      <c r="M49" s="57"/>
      <c r="N49" s="57"/>
      <c r="O49" s="57"/>
      <c r="Q49" s="15"/>
      <c r="R49" s="15"/>
      <c r="S49" s="15"/>
      <c r="T49" s="15"/>
      <c r="U49" s="15"/>
      <c r="V49" s="15"/>
      <c r="W49" s="15"/>
      <c r="X49" s="15"/>
      <c r="Y49" s="15"/>
    </row>
    <row r="50" spans="1:25">
      <c r="A50" t="s">
        <v>0</v>
      </c>
      <c r="B50" s="26">
        <f t="shared" si="2"/>
        <v>996.33152786606593</v>
      </c>
      <c r="C50" s="26">
        <f t="shared" si="3"/>
        <v>1056.3441596485702</v>
      </c>
      <c r="D50" s="26">
        <f t="shared" si="3"/>
        <v>1084.4631234854364</v>
      </c>
      <c r="E50" s="26">
        <f t="shared" si="3"/>
        <v>1115.6201945315092</v>
      </c>
      <c r="F50" s="26">
        <f t="shared" si="3"/>
        <v>1148.0173915135399</v>
      </c>
      <c r="G50" s="26">
        <f t="shared" si="3"/>
        <v>1183.3060440454713</v>
      </c>
      <c r="H50" s="26">
        <f t="shared" si="4"/>
        <v>1220.0948097178712</v>
      </c>
      <c r="I50" s="26"/>
      <c r="J50" s="57"/>
      <c r="K50" s="57"/>
      <c r="L50" s="57"/>
      <c r="M50" s="57"/>
      <c r="N50" s="57"/>
      <c r="O50" s="57"/>
      <c r="Q50" s="15"/>
      <c r="R50" s="15"/>
      <c r="S50" s="15"/>
      <c r="T50" s="15"/>
      <c r="U50" s="15"/>
      <c r="V50" s="15"/>
      <c r="W50" s="15"/>
      <c r="X50" s="15"/>
      <c r="Y50" s="15"/>
    </row>
    <row r="51" spans="1:25">
      <c r="A51" t="s">
        <v>31</v>
      </c>
      <c r="B51" s="26">
        <f t="shared" si="2"/>
        <v>737.41273668041367</v>
      </c>
      <c r="C51" s="26">
        <f t="shared" si="3"/>
        <v>789.9151609608009</v>
      </c>
      <c r="D51" s="26">
        <f t="shared" si="3"/>
        <v>822.61264895530712</v>
      </c>
      <c r="E51" s="26">
        <f t="shared" si="3"/>
        <v>856.09311120716143</v>
      </c>
      <c r="F51" s="26">
        <f t="shared" si="3"/>
        <v>888.75752947080457</v>
      </c>
      <c r="G51" s="26">
        <f t="shared" si="3"/>
        <v>919.35530066646038</v>
      </c>
      <c r="H51" s="26">
        <f t="shared" si="4"/>
        <v>951.33254338212942</v>
      </c>
      <c r="I51" s="26"/>
      <c r="J51" s="57"/>
      <c r="K51" s="57"/>
      <c r="L51" s="57"/>
      <c r="M51" s="57"/>
      <c r="N51" s="57"/>
      <c r="O51" s="57"/>
      <c r="Q51" s="15"/>
      <c r="R51" s="15"/>
      <c r="S51" s="15"/>
      <c r="T51" s="15"/>
      <c r="U51" s="15"/>
      <c r="V51" s="15"/>
      <c r="W51" s="15"/>
      <c r="X51" s="15"/>
      <c r="Y51" s="15"/>
    </row>
    <row r="52" spans="1:25">
      <c r="A52" t="s">
        <v>32</v>
      </c>
      <c r="B52" s="26">
        <f t="shared" si="2"/>
        <v>2276.9108250489808</v>
      </c>
      <c r="C52" s="26">
        <f t="shared" si="3"/>
        <v>2443.5003612202363</v>
      </c>
      <c r="D52" s="26">
        <f t="shared" si="3"/>
        <v>2540.4196051980512</v>
      </c>
      <c r="E52" s="26">
        <f t="shared" si="3"/>
        <v>2639.795064785073</v>
      </c>
      <c r="F52" s="26">
        <f t="shared" si="3"/>
        <v>2741.2076693732624</v>
      </c>
      <c r="G52" s="26">
        <f t="shared" si="3"/>
        <v>2846.6641518085894</v>
      </c>
      <c r="H52" s="26">
        <f t="shared" si="4"/>
        <v>2956.0510600800249</v>
      </c>
      <c r="I52" s="26"/>
      <c r="J52" s="57"/>
      <c r="K52" s="57"/>
      <c r="L52" s="57"/>
      <c r="M52" s="57"/>
      <c r="N52" s="57"/>
      <c r="O52" s="57"/>
      <c r="Q52" s="15"/>
      <c r="R52" s="15"/>
      <c r="S52" s="15"/>
      <c r="T52" s="15"/>
      <c r="U52" s="15"/>
      <c r="V52" s="15"/>
      <c r="W52" s="15"/>
      <c r="X52" s="15"/>
      <c r="Y52" s="15"/>
    </row>
    <row r="53" spans="1:25">
      <c r="A53" t="s">
        <v>33</v>
      </c>
      <c r="B53" s="26">
        <f t="shared" si="2"/>
        <v>893.22616209999808</v>
      </c>
      <c r="C53" s="26">
        <f t="shared" si="3"/>
        <v>960.16632758738615</v>
      </c>
      <c r="D53" s="26">
        <f t="shared" si="3"/>
        <v>1001.5444321349087</v>
      </c>
      <c r="E53" s="26">
        <f t="shared" si="3"/>
        <v>1044.4874315472814</v>
      </c>
      <c r="F53" s="26">
        <f t="shared" si="3"/>
        <v>1094.5950916435779</v>
      </c>
      <c r="G53" s="26">
        <f t="shared" si="3"/>
        <v>1143.2761963931607</v>
      </c>
      <c r="H53" s="26">
        <f t="shared" si="4"/>
        <v>1183.2689992591511</v>
      </c>
      <c r="I53" s="26"/>
      <c r="J53" s="57"/>
      <c r="K53" s="57"/>
      <c r="L53" s="57"/>
      <c r="M53" s="57"/>
      <c r="N53" s="57"/>
      <c r="O53" s="57"/>
      <c r="Q53" s="15"/>
      <c r="R53" s="15"/>
      <c r="S53" s="15"/>
      <c r="T53" s="15"/>
      <c r="U53" s="15"/>
      <c r="V53" s="15"/>
      <c r="W53" s="15"/>
      <c r="X53" s="15"/>
      <c r="Y53" s="15"/>
    </row>
    <row r="54" spans="1:25">
      <c r="A54" t="s">
        <v>34</v>
      </c>
      <c r="B54" s="26">
        <f t="shared" si="2"/>
        <v>828.48494184881611</v>
      </c>
      <c r="C54" s="26">
        <f t="shared" si="3"/>
        <v>875.77413157986246</v>
      </c>
      <c r="D54" s="26">
        <f t="shared" si="3"/>
        <v>900.87337501465015</v>
      </c>
      <c r="E54" s="26">
        <f t="shared" si="3"/>
        <v>925.52575306998187</v>
      </c>
      <c r="F54" s="26">
        <f t="shared" si="3"/>
        <v>952.02244149397995</v>
      </c>
      <c r="G54" s="26">
        <f t="shared" si="3"/>
        <v>981.11934042666599</v>
      </c>
      <c r="H54" s="26">
        <f t="shared" si="4"/>
        <v>1011.5223407022822</v>
      </c>
      <c r="I54" s="26"/>
      <c r="J54" s="57"/>
      <c r="K54" s="57"/>
      <c r="L54" s="57"/>
      <c r="M54" s="57"/>
      <c r="N54" s="57"/>
      <c r="O54" s="57"/>
      <c r="Q54" s="15"/>
      <c r="R54" s="15"/>
      <c r="S54" s="15"/>
      <c r="T54" s="15"/>
      <c r="U54" s="15"/>
      <c r="V54" s="15"/>
      <c r="W54" s="15"/>
      <c r="X54" s="15"/>
      <c r="Y54" s="15"/>
    </row>
    <row r="55" spans="1:25">
      <c r="A55" t="s">
        <v>35</v>
      </c>
      <c r="B55" s="26">
        <f t="shared" si="2"/>
        <v>568.68912427166947</v>
      </c>
      <c r="C55" s="26">
        <f t="shared" ref="C55:G64" si="5">C81+C108+C135</f>
        <v>604.59603694387783</v>
      </c>
      <c r="D55" s="26">
        <f t="shared" si="5"/>
        <v>624.61747823036796</v>
      </c>
      <c r="E55" s="26">
        <f t="shared" si="5"/>
        <v>645.37231301255451</v>
      </c>
      <c r="F55" s="26">
        <f t="shared" si="5"/>
        <v>667.00655494568252</v>
      </c>
      <c r="G55" s="26">
        <f t="shared" si="5"/>
        <v>688.9472267031399</v>
      </c>
      <c r="H55" s="26">
        <f t="shared" si="4"/>
        <v>712.16780819693986</v>
      </c>
      <c r="I55" s="26"/>
      <c r="J55" s="57"/>
      <c r="K55" s="57"/>
      <c r="L55" s="57"/>
      <c r="M55" s="57"/>
      <c r="N55" s="57"/>
      <c r="O55" s="57"/>
      <c r="Q55" s="15"/>
      <c r="R55" s="15"/>
      <c r="S55" s="15"/>
      <c r="T55" s="15"/>
      <c r="U55" s="15"/>
      <c r="V55" s="15"/>
      <c r="W55" s="15"/>
      <c r="X55" s="15"/>
      <c r="Y55" s="15"/>
    </row>
    <row r="56" spans="1:25">
      <c r="A56" t="s">
        <v>36</v>
      </c>
      <c r="B56" s="26">
        <f t="shared" si="2"/>
        <v>709.66294471276115</v>
      </c>
      <c r="C56" s="26">
        <f t="shared" si="5"/>
        <v>749.54136814744925</v>
      </c>
      <c r="D56" s="26">
        <f t="shared" si="5"/>
        <v>769.95332791248848</v>
      </c>
      <c r="E56" s="26">
        <f t="shared" si="5"/>
        <v>790.15839415635935</v>
      </c>
      <c r="F56" s="26">
        <f t="shared" si="5"/>
        <v>812.34830446399394</v>
      </c>
      <c r="G56" s="26">
        <f t="shared" si="5"/>
        <v>836.86073262276682</v>
      </c>
      <c r="H56" s="26">
        <f t="shared" si="4"/>
        <v>862.19163322537577</v>
      </c>
      <c r="I56" s="26"/>
      <c r="J56" s="57"/>
      <c r="K56" s="57"/>
      <c r="L56" s="57"/>
      <c r="M56" s="57"/>
      <c r="N56" s="57"/>
      <c r="O56" s="57"/>
      <c r="Q56" s="15"/>
      <c r="R56" s="15"/>
      <c r="S56" s="15"/>
      <c r="T56" s="15"/>
      <c r="U56" s="15"/>
      <c r="V56" s="15"/>
      <c r="W56" s="15"/>
      <c r="X56" s="15"/>
      <c r="Y56" s="15"/>
    </row>
    <row r="57" spans="1:25">
      <c r="A57" t="s">
        <v>37</v>
      </c>
      <c r="B57" s="26">
        <f t="shared" si="2"/>
        <v>1204.9316652504062</v>
      </c>
      <c r="C57" s="26">
        <f t="shared" si="5"/>
        <v>1289.1791348902614</v>
      </c>
      <c r="D57" s="26">
        <f t="shared" si="5"/>
        <v>1339.2974435010299</v>
      </c>
      <c r="E57" s="26">
        <f t="shared" si="5"/>
        <v>1384.4133925078086</v>
      </c>
      <c r="F57" s="26">
        <f t="shared" si="5"/>
        <v>1430.8241201081264</v>
      </c>
      <c r="G57" s="26">
        <f t="shared" si="5"/>
        <v>1479.2699965845914</v>
      </c>
      <c r="H57" s="26">
        <f t="shared" si="4"/>
        <v>1530.1021590748992</v>
      </c>
      <c r="I57" s="26"/>
      <c r="J57" s="57"/>
      <c r="K57" s="57"/>
      <c r="L57" s="57"/>
      <c r="M57" s="57"/>
      <c r="N57" s="57"/>
      <c r="O57" s="57"/>
      <c r="Q57" s="15"/>
      <c r="R57" s="15"/>
      <c r="S57" s="15"/>
      <c r="T57" s="15"/>
      <c r="U57" s="15"/>
      <c r="V57" s="15"/>
      <c r="W57" s="15"/>
      <c r="X57" s="15"/>
      <c r="Y57" s="15"/>
    </row>
    <row r="58" spans="1:25">
      <c r="A58" t="s">
        <v>38</v>
      </c>
      <c r="B58" s="26">
        <f t="shared" si="2"/>
        <v>780.06028580906161</v>
      </c>
      <c r="C58" s="26">
        <f t="shared" si="5"/>
        <v>839.42321983680586</v>
      </c>
      <c r="D58" s="26">
        <f t="shared" si="5"/>
        <v>874.35857445350609</v>
      </c>
      <c r="E58" s="26">
        <f t="shared" si="5"/>
        <v>911.54179949439242</v>
      </c>
      <c r="F58" s="26">
        <f t="shared" si="5"/>
        <v>953.54356225655511</v>
      </c>
      <c r="G58" s="26">
        <f t="shared" si="5"/>
        <v>995.31267215367507</v>
      </c>
      <c r="H58" s="26">
        <f t="shared" si="4"/>
        <v>1029.358765232126</v>
      </c>
      <c r="I58" s="26"/>
      <c r="J58" s="57"/>
      <c r="K58" s="57"/>
      <c r="L58" s="57"/>
      <c r="M58" s="57"/>
      <c r="N58" s="57"/>
      <c r="O58" s="57"/>
    </row>
    <row r="59" spans="1:25">
      <c r="A59" t="s">
        <v>39</v>
      </c>
      <c r="B59" s="26">
        <f t="shared" si="2"/>
        <v>1192.2442671959991</v>
      </c>
      <c r="C59" s="26">
        <f t="shared" si="5"/>
        <v>1269.0382973861385</v>
      </c>
      <c r="D59" s="26">
        <f t="shared" si="5"/>
        <v>1312.3178700766073</v>
      </c>
      <c r="E59" s="26">
        <f t="shared" si="5"/>
        <v>1355.2100962355812</v>
      </c>
      <c r="F59" s="26">
        <f t="shared" si="5"/>
        <v>1399.4177262479861</v>
      </c>
      <c r="G59" s="26">
        <f t="shared" si="5"/>
        <v>1448.5507950640726</v>
      </c>
      <c r="H59" s="26">
        <f t="shared" si="4"/>
        <v>1499.7644527126895</v>
      </c>
      <c r="I59" s="26"/>
      <c r="J59" s="57"/>
      <c r="K59" s="57"/>
      <c r="L59" s="57"/>
      <c r="M59" s="57"/>
      <c r="N59" s="57"/>
      <c r="O59" s="57"/>
    </row>
    <row r="60" spans="1:25">
      <c r="A60" t="s">
        <v>40</v>
      </c>
      <c r="B60" s="26">
        <f t="shared" si="2"/>
        <v>909.52572280510992</v>
      </c>
      <c r="C60" s="26">
        <f t="shared" si="5"/>
        <v>969.30151164901997</v>
      </c>
      <c r="D60" s="26">
        <f t="shared" si="5"/>
        <v>1001.9489852456232</v>
      </c>
      <c r="E60" s="26">
        <f t="shared" si="5"/>
        <v>1036.6154408854761</v>
      </c>
      <c r="F60" s="26">
        <f t="shared" si="5"/>
        <v>1070.4930075991076</v>
      </c>
      <c r="G60" s="26">
        <f t="shared" si="5"/>
        <v>1108.791117754801</v>
      </c>
      <c r="H60" s="26">
        <f t="shared" si="4"/>
        <v>1145.3471137669983</v>
      </c>
      <c r="I60" s="26"/>
      <c r="J60" s="57"/>
      <c r="K60" s="57"/>
      <c r="L60" s="57"/>
      <c r="M60" s="57"/>
      <c r="N60" s="57"/>
      <c r="O60" s="57"/>
    </row>
    <row r="61" spans="1:25">
      <c r="A61" t="s">
        <v>41</v>
      </c>
      <c r="B61" s="26">
        <f t="shared" si="2"/>
        <v>786.39280421928072</v>
      </c>
      <c r="C61" s="26">
        <f t="shared" si="5"/>
        <v>836.08981207905754</v>
      </c>
      <c r="D61" s="26">
        <f t="shared" si="5"/>
        <v>863.91777085160516</v>
      </c>
      <c r="E61" s="26">
        <f t="shared" si="5"/>
        <v>891.49639863034895</v>
      </c>
      <c r="F61" s="26">
        <f t="shared" si="5"/>
        <v>919.22041311046428</v>
      </c>
      <c r="G61" s="26">
        <f t="shared" si="5"/>
        <v>951.41815901320035</v>
      </c>
      <c r="H61" s="26">
        <f t="shared" si="4"/>
        <v>982.96795365830246</v>
      </c>
      <c r="I61" s="26"/>
      <c r="J61" s="57"/>
      <c r="K61" s="57"/>
      <c r="L61" s="57"/>
      <c r="M61" s="57"/>
      <c r="N61" s="57"/>
      <c r="O61" s="57"/>
    </row>
    <row r="62" spans="1:25">
      <c r="A62" t="s">
        <v>42</v>
      </c>
      <c r="B62" s="26">
        <f t="shared" si="2"/>
        <v>312.02054990346119</v>
      </c>
      <c r="C62" s="26">
        <f t="shared" si="5"/>
        <v>335.45212851636825</v>
      </c>
      <c r="D62" s="26">
        <f t="shared" si="5"/>
        <v>349.0648163058666</v>
      </c>
      <c r="E62" s="26">
        <f t="shared" si="5"/>
        <v>364.02047769266051</v>
      </c>
      <c r="F62" s="26">
        <f t="shared" si="5"/>
        <v>380.76633324865315</v>
      </c>
      <c r="G62" s="26">
        <f t="shared" si="5"/>
        <v>397.74876452503804</v>
      </c>
      <c r="H62" s="26">
        <f t="shared" si="4"/>
        <v>411.03198300934577</v>
      </c>
      <c r="I62" s="26"/>
      <c r="J62" s="57"/>
      <c r="K62" s="57"/>
      <c r="L62" s="57"/>
      <c r="M62" s="57"/>
      <c r="N62" s="57"/>
      <c r="O62" s="57"/>
    </row>
    <row r="63" spans="1:25">
      <c r="A63" t="s">
        <v>43</v>
      </c>
      <c r="B63" s="26">
        <f t="shared" si="2"/>
        <v>1807.7037992626097</v>
      </c>
      <c r="C63" s="26">
        <f t="shared" si="5"/>
        <v>1947.1822133563069</v>
      </c>
      <c r="D63" s="26">
        <f t="shared" si="5"/>
        <v>2042.5687247834455</v>
      </c>
      <c r="E63" s="26">
        <f t="shared" si="5"/>
        <v>2133.6157629106006</v>
      </c>
      <c r="F63" s="26">
        <f t="shared" si="5"/>
        <v>2220.56168648925</v>
      </c>
      <c r="G63" s="26">
        <f t="shared" si="5"/>
        <v>2306.301648343675</v>
      </c>
      <c r="H63" s="26">
        <f t="shared" si="4"/>
        <v>2394.6321605069015</v>
      </c>
      <c r="I63" s="26"/>
      <c r="J63" s="57"/>
      <c r="K63" s="57"/>
      <c r="L63" s="57"/>
      <c r="M63" s="57"/>
      <c r="N63" s="57"/>
      <c r="O63" s="57"/>
    </row>
    <row r="64" spans="1:25">
      <c r="A64" t="s">
        <v>44</v>
      </c>
      <c r="B64" s="26">
        <f t="shared" si="2"/>
        <v>374.34545504747956</v>
      </c>
      <c r="C64" s="26">
        <f t="shared" si="5"/>
        <v>399.42750438749312</v>
      </c>
      <c r="D64" s="26">
        <f t="shared" si="5"/>
        <v>412.58087220497691</v>
      </c>
      <c r="E64" s="26">
        <f t="shared" si="5"/>
        <v>424.97748310099655</v>
      </c>
      <c r="F64" s="26">
        <f t="shared" si="5"/>
        <v>439.22255657554558</v>
      </c>
      <c r="G64" s="26">
        <f t="shared" si="5"/>
        <v>452.02687847929542</v>
      </c>
      <c r="H64" s="26">
        <f t="shared" si="4"/>
        <v>466.12632040041342</v>
      </c>
      <c r="I64" s="26"/>
      <c r="J64" s="57"/>
      <c r="K64" s="57"/>
      <c r="L64" s="57"/>
      <c r="M64" s="57"/>
      <c r="N64" s="57"/>
      <c r="O64" s="57"/>
    </row>
    <row r="65" spans="1:15">
      <c r="A65" t="s">
        <v>45</v>
      </c>
      <c r="B65" s="26">
        <f t="shared" si="2"/>
        <v>919.18912070823944</v>
      </c>
      <c r="C65" s="26">
        <f t="shared" ref="C65:G66" si="6">C91+C118+C145</f>
        <v>985.91715291130504</v>
      </c>
      <c r="D65" s="26">
        <f t="shared" si="6"/>
        <v>1027.1519518849768</v>
      </c>
      <c r="E65" s="26">
        <f t="shared" si="6"/>
        <v>1068.5670712026233</v>
      </c>
      <c r="F65" s="26">
        <f t="shared" si="6"/>
        <v>1116.8211015290885</v>
      </c>
      <c r="G65" s="26">
        <f t="shared" si="6"/>
        <v>1163.4114140884576</v>
      </c>
      <c r="H65" s="26">
        <f t="shared" si="4"/>
        <v>1205.0766410885567</v>
      </c>
      <c r="I65" s="26"/>
      <c r="J65" s="57"/>
      <c r="K65" s="57"/>
      <c r="L65" s="57"/>
      <c r="M65" s="57"/>
      <c r="N65" s="57"/>
      <c r="O65" s="57"/>
    </row>
    <row r="66" spans="1:15">
      <c r="A66" s="144" t="s">
        <v>46</v>
      </c>
      <c r="B66" s="41">
        <f>B92+B119+B146</f>
        <v>24083.454388985054</v>
      </c>
      <c r="C66" s="41">
        <f t="shared" si="6"/>
        <v>25795.518026114998</v>
      </c>
      <c r="D66" s="41">
        <f t="shared" si="6"/>
        <v>26836.39041786236</v>
      </c>
      <c r="E66" s="41">
        <f t="shared" si="6"/>
        <v>27865.947453027518</v>
      </c>
      <c r="F66" s="41">
        <f t="shared" si="6"/>
        <v>28950.505637661376</v>
      </c>
      <c r="G66" s="41">
        <f t="shared" si="6"/>
        <v>30074.284820076242</v>
      </c>
      <c r="H66" s="41">
        <f>H92+H119+G146</f>
        <v>31175.615212352041</v>
      </c>
      <c r="I66" s="41"/>
      <c r="J66" s="57"/>
      <c r="K66" s="57"/>
      <c r="L66" s="57"/>
      <c r="M66" s="57"/>
      <c r="N66" s="57"/>
      <c r="O66" s="57"/>
    </row>
    <row r="67" spans="1:15" ht="32.15" customHeight="1">
      <c r="C67" s="15"/>
      <c r="D67" s="15"/>
      <c r="E67" s="15"/>
      <c r="F67" s="15"/>
      <c r="G67" s="15"/>
      <c r="H67" s="15"/>
      <c r="I67" s="9"/>
      <c r="J67" s="26"/>
      <c r="K67" s="26"/>
      <c r="L67" s="26"/>
      <c r="M67" s="26"/>
      <c r="N67" s="26"/>
      <c r="O67" s="26"/>
    </row>
    <row r="68" spans="1:15" ht="15.5">
      <c r="A68" s="154" t="s">
        <v>64</v>
      </c>
      <c r="B68" s="21"/>
      <c r="C68" s="21"/>
      <c r="D68" s="21"/>
      <c r="E68" s="21"/>
      <c r="F68" s="21"/>
      <c r="G68" s="21"/>
      <c r="H68" s="21"/>
      <c r="I68" s="116"/>
    </row>
    <row r="69" spans="1:15">
      <c r="A69" s="11" t="s">
        <v>24</v>
      </c>
      <c r="B69" s="73" t="s">
        <v>13</v>
      </c>
      <c r="C69" s="61" t="s">
        <v>2</v>
      </c>
      <c r="D69" s="11" t="s">
        <v>3</v>
      </c>
      <c r="E69" s="11" t="s">
        <v>4</v>
      </c>
      <c r="F69" s="11" t="s">
        <v>5</v>
      </c>
      <c r="G69" s="11" t="s">
        <v>6</v>
      </c>
      <c r="H69" s="11" t="s">
        <v>7</v>
      </c>
      <c r="I69" s="61"/>
    </row>
    <row r="70" spans="1:15">
      <c r="A70" s="16" t="s">
        <v>25</v>
      </c>
      <c r="B70" s="74">
        <v>2509.8569275512223</v>
      </c>
      <c r="C70" s="67">
        <f>Jälkikäteistarkistus!C9</f>
        <v>2691.5388419279884</v>
      </c>
      <c r="D70" s="17">
        <f t="shared" ref="D70:D91" si="7">C70*(1+(C6+$B$30)*$B$33)*(1+$C$40)</f>
        <v>2802.554822141813</v>
      </c>
      <c r="E70" s="17">
        <f>D70*(1+(D6+$B$30)*$B$33)*(1+$D$40)</f>
        <v>2915.5050538628911</v>
      </c>
      <c r="F70" s="17">
        <f>E70*(1+(E6+$B$30)*$B$33)*(1+$E$40)</f>
        <v>3030.8649438852021</v>
      </c>
      <c r="G70" s="17">
        <f>F70*(1+(F6+$B$30)*$B$33)*(1+$F$40)</f>
        <v>3151.5062479402377</v>
      </c>
      <c r="H70" s="17">
        <f>G70*(1+(G6+$B$30)*$B$33)*(1+$G$40)</f>
        <v>3275.1971854435451</v>
      </c>
      <c r="I70" s="67"/>
      <c r="K70" s="25"/>
      <c r="L70" s="25"/>
      <c r="M70" s="25"/>
    </row>
    <row r="71" spans="1:15">
      <c r="A71" s="16" t="s">
        <v>26</v>
      </c>
      <c r="B71" s="74">
        <v>1042.4056079861809</v>
      </c>
      <c r="C71" s="67">
        <f>Jälkikäteistarkistus!C10</f>
        <v>1123.3014809285232</v>
      </c>
      <c r="D71" s="17">
        <f t="shared" si="7"/>
        <v>1173.8799749410803</v>
      </c>
      <c r="E71" s="17">
        <f t="shared" ref="E71:E91" si="8">D71*(1+(D7+$B$30)*$B$33)*(1+$D$40)</f>
        <v>1225.039352485554</v>
      </c>
      <c r="F71" s="17">
        <f t="shared" ref="F71:F91" si="9">E71*(1+(E7+$B$30)*$B$33)*(1+$E$40)</f>
        <v>1277.7639485199936</v>
      </c>
      <c r="G71" s="17">
        <f t="shared" ref="G71:G90" si="10">F71*(1+(F7+$B$30)*$B$33)*(1+$F$40)</f>
        <v>1331.510308401879</v>
      </c>
      <c r="H71" s="17">
        <f t="shared" ref="H71:H91" si="11">G71*(1+(G7+$B$30)*$B$33)*(1+$G$40)</f>
        <v>1387.5609010502556</v>
      </c>
      <c r="I71" s="67"/>
      <c r="K71" s="25"/>
      <c r="L71" s="25"/>
      <c r="M71" s="25"/>
    </row>
    <row r="72" spans="1:15">
      <c r="A72" s="16" t="s">
        <v>27</v>
      </c>
      <c r="B72" s="74">
        <v>1751.0712344978194</v>
      </c>
      <c r="C72" s="67">
        <f>Jälkikäteistarkistus!C11</f>
        <v>1885.3291246110007</v>
      </c>
      <c r="D72" s="17">
        <f t="shared" si="7"/>
        <v>1969.469132776961</v>
      </c>
      <c r="E72" s="17">
        <f t="shared" si="8"/>
        <v>2054.3883093604068</v>
      </c>
      <c r="F72" s="17">
        <f t="shared" si="9"/>
        <v>2140.8829405371202</v>
      </c>
      <c r="G72" s="17">
        <f t="shared" si="10"/>
        <v>2230.2890744373185</v>
      </c>
      <c r="H72" s="17">
        <f t="shared" si="11"/>
        <v>2322.8843527843142</v>
      </c>
      <c r="I72" s="67"/>
      <c r="J72" s="25"/>
      <c r="K72" s="25"/>
      <c r="L72" s="25"/>
      <c r="M72" s="25"/>
    </row>
    <row r="73" spans="1:15">
      <c r="A73" s="16" t="s">
        <v>28</v>
      </c>
      <c r="B73" s="74">
        <v>405.63698676556623</v>
      </c>
      <c r="C73" s="67">
        <f>Jälkikäteistarkistus!C12</f>
        <v>435.81062284580747</v>
      </c>
      <c r="D73" s="17">
        <f t="shared" si="7"/>
        <v>455.39883225732586</v>
      </c>
      <c r="E73" s="17">
        <f t="shared" si="8"/>
        <v>474.84279972234287</v>
      </c>
      <c r="F73" s="17">
        <f t="shared" si="9"/>
        <v>495.0273561504203</v>
      </c>
      <c r="G73" s="17">
        <f t="shared" si="10"/>
        <v>515.31847805478787</v>
      </c>
      <c r="H73" s="17">
        <f t="shared" si="11"/>
        <v>536.97768487720646</v>
      </c>
      <c r="I73" s="67"/>
      <c r="K73" s="25"/>
      <c r="L73" s="25"/>
      <c r="M73" s="25"/>
    </row>
    <row r="74" spans="1:15">
      <c r="A74" s="16" t="s">
        <v>29</v>
      </c>
      <c r="B74" s="74">
        <v>762.95432005467558</v>
      </c>
      <c r="C74" s="67">
        <f>Jälkikäteistarkistus!C13</f>
        <v>822.225364796647</v>
      </c>
      <c r="D74" s="17">
        <f t="shared" si="7"/>
        <v>859.27538713308684</v>
      </c>
      <c r="E74" s="17">
        <f t="shared" si="8"/>
        <v>896.24467499748391</v>
      </c>
      <c r="F74" s="17">
        <f t="shared" si="9"/>
        <v>934.86488759630549</v>
      </c>
      <c r="G74" s="17">
        <f t="shared" si="10"/>
        <v>975.77753195616083</v>
      </c>
      <c r="H74" s="17">
        <f t="shared" si="11"/>
        <v>1017.2739107616403</v>
      </c>
      <c r="I74" s="67"/>
      <c r="K74" s="25"/>
      <c r="L74" s="25"/>
      <c r="M74" s="25"/>
    </row>
    <row r="75" spans="1:15">
      <c r="A75" s="16" t="s">
        <v>30</v>
      </c>
      <c r="B75" s="74">
        <v>2122.0011900744767</v>
      </c>
      <c r="C75" s="67">
        <f>Jälkikäteistarkistus!C14</f>
        <v>2273.0551827659997</v>
      </c>
      <c r="D75" s="17">
        <f t="shared" si="7"/>
        <v>2361.8690741402784</v>
      </c>
      <c r="E75" s="17">
        <f t="shared" si="8"/>
        <v>2452.1270832385462</v>
      </c>
      <c r="F75" s="17">
        <f t="shared" si="9"/>
        <v>2544.4255883952901</v>
      </c>
      <c r="G75" s="17">
        <f t="shared" si="10"/>
        <v>2641.2015636486535</v>
      </c>
      <c r="H75" s="17">
        <f t="shared" si="11"/>
        <v>2742.7272401998766</v>
      </c>
      <c r="I75" s="67"/>
      <c r="K75" s="25"/>
      <c r="L75" s="25"/>
      <c r="M75" s="25"/>
    </row>
    <row r="76" spans="1:15">
      <c r="A76" s="18" t="s">
        <v>0</v>
      </c>
      <c r="B76" s="74">
        <v>952.05322498042528</v>
      </c>
      <c r="C76" s="67">
        <f>Jälkikäteistarkistus!C15</f>
        <v>1013.710459239594</v>
      </c>
      <c r="D76" s="17">
        <f t="shared" si="7"/>
        <v>1046.5980941708672</v>
      </c>
      <c r="E76" s="17">
        <f t="shared" si="8"/>
        <v>1079.2806836478574</v>
      </c>
      <c r="F76" s="17">
        <f t="shared" si="9"/>
        <v>1113.1873556815895</v>
      </c>
      <c r="G76" s="17">
        <f t="shared" si="10"/>
        <v>1147.8139167716183</v>
      </c>
      <c r="H76" s="17">
        <f t="shared" si="11"/>
        <v>1183.9227145331843</v>
      </c>
      <c r="I76" s="67"/>
      <c r="K76" s="25"/>
      <c r="L76" s="25"/>
      <c r="M76" s="25"/>
    </row>
    <row r="77" spans="1:15">
      <c r="A77" s="18" t="s">
        <v>31</v>
      </c>
      <c r="B77" s="74">
        <v>737.01448792125177</v>
      </c>
      <c r="C77" s="67">
        <f>Jälkikäteistarkistus!C16</f>
        <v>785.73284387051649</v>
      </c>
      <c r="D77" s="17">
        <f t="shared" si="7"/>
        <v>814.00250649053453</v>
      </c>
      <c r="E77" s="17">
        <f t="shared" si="8"/>
        <v>841.89828121048947</v>
      </c>
      <c r="F77" s="17">
        <f t="shared" si="9"/>
        <v>870.52617456282599</v>
      </c>
      <c r="G77" s="17">
        <f t="shared" si="10"/>
        <v>900.63169917596633</v>
      </c>
      <c r="H77" s="17">
        <f t="shared" si="11"/>
        <v>932.103404651392</v>
      </c>
      <c r="I77" s="67"/>
      <c r="K77" s="25"/>
      <c r="L77" s="25"/>
      <c r="M77" s="25"/>
    </row>
    <row r="78" spans="1:15">
      <c r="A78" s="18" t="s">
        <v>32</v>
      </c>
      <c r="B78" s="74">
        <v>2232.7090534625017</v>
      </c>
      <c r="C78" s="67">
        <f>Jälkikäteistarkistus!C17</f>
        <v>2394.4124049542233</v>
      </c>
      <c r="D78" s="17">
        <f t="shared" si="7"/>
        <v>2489.9208610689534</v>
      </c>
      <c r="E78" s="17">
        <f t="shared" si="8"/>
        <v>2587.9308346147241</v>
      </c>
      <c r="F78" s="17">
        <f t="shared" si="9"/>
        <v>2687.9431049883142</v>
      </c>
      <c r="G78" s="17">
        <f t="shared" si="10"/>
        <v>2791.9614441852477</v>
      </c>
      <c r="H78" s="17">
        <f t="shared" si="11"/>
        <v>2899.8713793508527</v>
      </c>
      <c r="I78" s="67"/>
      <c r="K78" s="25"/>
      <c r="L78" s="25"/>
      <c r="M78" s="25"/>
    </row>
    <row r="79" spans="1:15">
      <c r="A79" s="18" t="s">
        <v>33</v>
      </c>
      <c r="B79" s="74">
        <v>922.33965541015584</v>
      </c>
      <c r="C79" s="67">
        <f>Jälkikäteistarkistus!C18</f>
        <v>984.72251625765057</v>
      </c>
      <c r="D79" s="17">
        <f t="shared" si="7"/>
        <v>1021.3205082921859</v>
      </c>
      <c r="E79" s="17">
        <f t="shared" si="8"/>
        <v>1057.5339403367104</v>
      </c>
      <c r="F79" s="17">
        <f t="shared" si="9"/>
        <v>1094.7247023884281</v>
      </c>
      <c r="G79" s="17">
        <f t="shared" si="10"/>
        <v>1132.531211866228</v>
      </c>
      <c r="H79" s="17">
        <f t="shared" si="11"/>
        <v>1171.9221462380976</v>
      </c>
      <c r="I79" s="67"/>
      <c r="K79" s="25"/>
      <c r="L79" s="25"/>
      <c r="M79" s="25"/>
    </row>
    <row r="80" spans="1:15">
      <c r="A80" s="18" t="s">
        <v>34</v>
      </c>
      <c r="B80" s="74">
        <v>769.30534646980868</v>
      </c>
      <c r="C80" s="67">
        <f>Jälkikäteistarkistus!C19</f>
        <v>817.84095784999181</v>
      </c>
      <c r="D80" s="17">
        <f t="shared" si="7"/>
        <v>844.57079818047976</v>
      </c>
      <c r="E80" s="17">
        <f t="shared" si="8"/>
        <v>870.3795326876018</v>
      </c>
      <c r="F80" s="17">
        <f t="shared" si="9"/>
        <v>898.02053782265989</v>
      </c>
      <c r="G80" s="17">
        <f t="shared" si="10"/>
        <v>926.62057077760448</v>
      </c>
      <c r="H80" s="17">
        <f t="shared" si="11"/>
        <v>956.5132896940803</v>
      </c>
      <c r="I80" s="67"/>
      <c r="K80" s="25"/>
      <c r="L80" s="25"/>
      <c r="M80" s="25"/>
    </row>
    <row r="81" spans="1:13">
      <c r="A81" s="18" t="s">
        <v>35</v>
      </c>
      <c r="B81" s="74">
        <v>553.44115608018012</v>
      </c>
      <c r="C81" s="67">
        <f>Jälkikäteistarkistus!C20</f>
        <v>590.31681444408491</v>
      </c>
      <c r="D81" s="17">
        <f t="shared" si="7"/>
        <v>610.91099835403679</v>
      </c>
      <c r="E81" s="17">
        <f t="shared" si="8"/>
        <v>631.29520992036726</v>
      </c>
      <c r="F81" s="17">
        <f t="shared" si="9"/>
        <v>652.54937007000626</v>
      </c>
      <c r="G81" s="17">
        <f t="shared" si="10"/>
        <v>674.09969783582039</v>
      </c>
      <c r="H81" s="17">
        <f t="shared" si="11"/>
        <v>696.91939605020275</v>
      </c>
      <c r="I81" s="67"/>
      <c r="K81" s="25"/>
      <c r="L81" s="25"/>
      <c r="M81" s="25"/>
    </row>
    <row r="82" spans="1:13">
      <c r="A82" s="18" t="s">
        <v>36</v>
      </c>
      <c r="B82" s="74">
        <v>657.8446752375969</v>
      </c>
      <c r="C82" s="67">
        <f>Jälkikäteistarkistus!C21</f>
        <v>698.73932017724394</v>
      </c>
      <c r="D82" s="17">
        <f t="shared" si="7"/>
        <v>721.6865316348966</v>
      </c>
      <c r="E82" s="17">
        <f t="shared" si="8"/>
        <v>742.83440506887905</v>
      </c>
      <c r="F82" s="17">
        <f t="shared" si="9"/>
        <v>765.95731718290278</v>
      </c>
      <c r="G82" s="17">
        <f t="shared" si="10"/>
        <v>790.06508865683747</v>
      </c>
      <c r="H82" s="17">
        <f t="shared" si="11"/>
        <v>814.98040684411751</v>
      </c>
      <c r="I82" s="67"/>
      <c r="K82" s="25"/>
      <c r="L82" s="25"/>
      <c r="M82" s="25"/>
    </row>
    <row r="83" spans="1:13">
      <c r="A83" s="18" t="s">
        <v>37</v>
      </c>
      <c r="B83" s="74">
        <v>1190.741785710253</v>
      </c>
      <c r="C83" s="67">
        <f>Jälkikäteistarkistus!C22</f>
        <v>1269.4797306691162</v>
      </c>
      <c r="D83" s="17">
        <f t="shared" si="7"/>
        <v>1314.2620593172669</v>
      </c>
      <c r="E83" s="17">
        <f t="shared" si="8"/>
        <v>1358.5005358621279</v>
      </c>
      <c r="F83" s="17">
        <f t="shared" si="9"/>
        <v>1404.2116163330122</v>
      </c>
      <c r="G83" s="17">
        <f t="shared" si="10"/>
        <v>1451.938955207549</v>
      </c>
      <c r="H83" s="17">
        <f t="shared" si="11"/>
        <v>1502.0331795806769</v>
      </c>
      <c r="I83" s="67"/>
      <c r="K83" s="25"/>
      <c r="L83" s="25"/>
      <c r="M83" s="25"/>
    </row>
    <row r="84" spans="1:13">
      <c r="A84" s="18" t="s">
        <v>38</v>
      </c>
      <c r="B84" s="74">
        <v>828.13316334671356</v>
      </c>
      <c r="C84" s="67">
        <f>Jälkikäteistarkistus!C23</f>
        <v>883.84449428625908</v>
      </c>
      <c r="D84" s="17">
        <f t="shared" si="7"/>
        <v>915.04196386183503</v>
      </c>
      <c r="E84" s="17">
        <f t="shared" si="8"/>
        <v>946.84770431924596</v>
      </c>
      <c r="F84" s="17">
        <f t="shared" si="9"/>
        <v>978.5538426838591</v>
      </c>
      <c r="G84" s="17">
        <f t="shared" si="10"/>
        <v>1011.6496462646955</v>
      </c>
      <c r="H84" s="17">
        <f t="shared" si="11"/>
        <v>1045.1858787063236</v>
      </c>
      <c r="I84" s="67"/>
      <c r="K84" s="25"/>
      <c r="L84" s="25"/>
      <c r="M84" s="25"/>
    </row>
    <row r="85" spans="1:13">
      <c r="A85" s="18" t="s">
        <v>39</v>
      </c>
      <c r="B85" s="74">
        <v>1147.1601938762465</v>
      </c>
      <c r="C85" s="67">
        <f>Jälkikäteistarkistus!C24</f>
        <v>1226.1069901195797</v>
      </c>
      <c r="D85" s="17">
        <f t="shared" si="7"/>
        <v>1272.3549915404585</v>
      </c>
      <c r="E85" s="17">
        <f t="shared" si="8"/>
        <v>1317.2480031720381</v>
      </c>
      <c r="F85" s="17">
        <f t="shared" si="9"/>
        <v>1363.4379063288441</v>
      </c>
      <c r="G85" s="17">
        <f t="shared" si="10"/>
        <v>1411.8069930742304</v>
      </c>
      <c r="H85" s="17">
        <f t="shared" si="11"/>
        <v>1462.2360411362379</v>
      </c>
      <c r="I85" s="67"/>
      <c r="K85" s="25"/>
      <c r="L85" s="25"/>
      <c r="M85" s="25"/>
    </row>
    <row r="86" spans="1:13">
      <c r="A86" t="s">
        <v>40</v>
      </c>
      <c r="B86" s="74">
        <v>889.59599867928785</v>
      </c>
      <c r="C86" s="67">
        <f>Jälkikäteistarkistus!C25</f>
        <v>949.46571986949539</v>
      </c>
      <c r="D86" s="17">
        <f t="shared" si="7"/>
        <v>981.54311281035507</v>
      </c>
      <c r="E86" s="17">
        <f t="shared" si="8"/>
        <v>1015.6577936595584</v>
      </c>
      <c r="F86" s="17">
        <f t="shared" si="9"/>
        <v>1048.9695038980901</v>
      </c>
      <c r="G86" s="17">
        <f t="shared" si="10"/>
        <v>1086.686479453856</v>
      </c>
      <c r="H86" s="17">
        <f t="shared" si="11"/>
        <v>1122.6456502319277</v>
      </c>
      <c r="I86" s="67"/>
      <c r="K86" s="25"/>
      <c r="L86" s="25"/>
      <c r="M86" s="25"/>
    </row>
    <row r="87" spans="1:13">
      <c r="A87" s="18" t="s">
        <v>41</v>
      </c>
      <c r="B87" s="74">
        <v>753.88868993561186</v>
      </c>
      <c r="C87" s="67">
        <f>Jälkikäteistarkistus!C26</f>
        <v>804.95513915811705</v>
      </c>
      <c r="D87" s="17">
        <f t="shared" si="7"/>
        <v>833.49664788463804</v>
      </c>
      <c r="E87" s="17">
        <f t="shared" si="8"/>
        <v>862.34703942832243</v>
      </c>
      <c r="F87" s="17">
        <f t="shared" si="9"/>
        <v>891.33040449608961</v>
      </c>
      <c r="G87" s="17">
        <f t="shared" si="10"/>
        <v>923.01587313234404</v>
      </c>
      <c r="H87" s="17">
        <f t="shared" si="11"/>
        <v>954.03955902476957</v>
      </c>
      <c r="I87" s="67"/>
      <c r="K87" s="25"/>
      <c r="L87" s="25"/>
      <c r="M87" s="25"/>
    </row>
    <row r="88" spans="1:13">
      <c r="A88" s="18" t="s">
        <v>42</v>
      </c>
      <c r="B88" s="74">
        <v>324.19256598442541</v>
      </c>
      <c r="C88" s="67">
        <f>Jälkikäteistarkistus!C27</f>
        <v>346.11192764797357</v>
      </c>
      <c r="D88" s="17">
        <f t="shared" si="7"/>
        <v>358.28045285880933</v>
      </c>
      <c r="E88" s="17">
        <f t="shared" si="8"/>
        <v>371.00628357768295</v>
      </c>
      <c r="F88" s="17">
        <f t="shared" si="9"/>
        <v>383.47781466486344</v>
      </c>
      <c r="G88" s="17">
        <f t="shared" si="10"/>
        <v>396.86053527177819</v>
      </c>
      <c r="H88" s="17">
        <f t="shared" si="11"/>
        <v>409.93803469854015</v>
      </c>
      <c r="I88" s="67"/>
      <c r="K88" s="25"/>
      <c r="L88" s="25"/>
      <c r="M88" s="25"/>
    </row>
    <row r="89" spans="1:13">
      <c r="A89" s="18" t="s">
        <v>43</v>
      </c>
      <c r="B89" s="74">
        <v>1807.3701079556402</v>
      </c>
      <c r="C89" s="67">
        <f>Jälkikäteistarkistus!C28</f>
        <v>1937.668544452036</v>
      </c>
      <c r="D89" s="17">
        <f t="shared" si="7"/>
        <v>2017.0760671674925</v>
      </c>
      <c r="E89" s="17">
        <f t="shared" si="8"/>
        <v>2094.5747107557695</v>
      </c>
      <c r="F89" s="17">
        <f t="shared" si="9"/>
        <v>2176.3465930923521</v>
      </c>
      <c r="G89" s="17">
        <f t="shared" si="10"/>
        <v>2260.8927474250609</v>
      </c>
      <c r="H89" s="17">
        <f t="shared" si="11"/>
        <v>2347.997219263485</v>
      </c>
      <c r="I89" s="67"/>
      <c r="K89" s="25"/>
      <c r="L89" s="25"/>
      <c r="M89" s="25"/>
    </row>
    <row r="90" spans="1:13">
      <c r="A90" s="18" t="s">
        <v>44</v>
      </c>
      <c r="B90" s="74">
        <v>368.37777791293547</v>
      </c>
      <c r="C90" s="67">
        <f>Jälkikäteistarkistus!C29</f>
        <v>391.81019974869957</v>
      </c>
      <c r="D90" s="17">
        <f t="shared" si="7"/>
        <v>403.14565233748851</v>
      </c>
      <c r="E90" s="17">
        <f t="shared" si="8"/>
        <v>415.28713488829123</v>
      </c>
      <c r="F90" s="17">
        <f t="shared" si="9"/>
        <v>429.27056896109724</v>
      </c>
      <c r="G90" s="17">
        <f t="shared" si="10"/>
        <v>441.80618719925701</v>
      </c>
      <c r="H90" s="17">
        <f t="shared" si="11"/>
        <v>455.62967045581394</v>
      </c>
      <c r="I90" s="67"/>
      <c r="K90" s="25"/>
      <c r="L90" s="25"/>
      <c r="M90" s="25"/>
    </row>
    <row r="91" spans="1:13">
      <c r="A91" s="18" t="s">
        <v>45</v>
      </c>
      <c r="B91" s="74">
        <v>948.18006662511357</v>
      </c>
      <c r="C91" s="67">
        <f>Jälkikäteistarkistus!C30</f>
        <v>1010.7871102620028</v>
      </c>
      <c r="D91" s="17">
        <f t="shared" si="7"/>
        <v>1046.3088641845159</v>
      </c>
      <c r="E91" s="17">
        <f t="shared" si="8"/>
        <v>1081.7417129576486</v>
      </c>
      <c r="F91" s="17">
        <f t="shared" si="9"/>
        <v>1118.696109434816</v>
      </c>
      <c r="G91" s="17">
        <f>F91*(1+(F27+$B$30)*$B$33)*(1+$F$40)</f>
        <v>1155.7345453309558</v>
      </c>
      <c r="H91" s="17">
        <f t="shared" si="11"/>
        <v>1196.6617427479189</v>
      </c>
      <c r="I91" s="67"/>
      <c r="K91" s="25"/>
      <c r="L91" s="25"/>
      <c r="M91" s="25"/>
    </row>
    <row r="92" spans="1:13">
      <c r="A92" s="144" t="s">
        <v>46</v>
      </c>
      <c r="B92" s="82">
        <f>SUM(B70:B91)</f>
        <v>23676.27421651809</v>
      </c>
      <c r="C92" s="82">
        <f t="shared" ref="C92:H92" si="12">SUM(C70:C91)</f>
        <v>25336.965790882547</v>
      </c>
      <c r="D92" s="82">
        <f t="shared" si="12"/>
        <v>26312.967333545355</v>
      </c>
      <c r="E92" s="82">
        <f t="shared" si="12"/>
        <v>27292.51107977454</v>
      </c>
      <c r="F92" s="82">
        <f t="shared" si="12"/>
        <v>28301.032587674083</v>
      </c>
      <c r="G92" s="82">
        <f t="shared" si="12"/>
        <v>29349.718796068089</v>
      </c>
      <c r="H92" s="82">
        <f t="shared" si="12"/>
        <v>30435.220988324465</v>
      </c>
      <c r="I92" s="67"/>
      <c r="K92" s="25"/>
      <c r="L92" s="25"/>
      <c r="M92" s="25"/>
    </row>
    <row r="93" spans="1:13" ht="19" customHeight="1">
      <c r="B93" s="138" t="s">
        <v>67</v>
      </c>
      <c r="C93" s="67"/>
      <c r="D93" s="72"/>
      <c r="E93" s="67"/>
      <c r="F93" s="67"/>
      <c r="G93" s="67"/>
      <c r="H93" s="67"/>
      <c r="I93" s="67"/>
      <c r="K93" s="25"/>
    </row>
    <row r="94" spans="1:13" ht="29.5" customHeight="1">
      <c r="B94" s="71"/>
      <c r="C94" s="67"/>
      <c r="D94" s="72"/>
      <c r="E94" s="67"/>
      <c r="F94" s="67"/>
      <c r="G94" s="67"/>
      <c r="H94" s="67"/>
      <c r="I94" s="67"/>
      <c r="K94" s="25"/>
    </row>
    <row r="95" spans="1:13" ht="15.5">
      <c r="A95" s="20" t="s">
        <v>65</v>
      </c>
      <c r="B95" s="20"/>
      <c r="C95" s="21"/>
      <c r="D95" s="22"/>
      <c r="E95" s="22"/>
      <c r="F95" s="22"/>
      <c r="G95" s="22"/>
      <c r="H95" s="22"/>
      <c r="J95" s="25"/>
    </row>
    <row r="96" spans="1:13">
      <c r="A96" s="91" t="s">
        <v>24</v>
      </c>
      <c r="B96" s="92" t="s">
        <v>13</v>
      </c>
      <c r="C96" s="92" t="s">
        <v>2</v>
      </c>
      <c r="D96" s="92" t="s">
        <v>3</v>
      </c>
      <c r="E96" s="92" t="s">
        <v>4</v>
      </c>
      <c r="F96" s="92" t="s">
        <v>5</v>
      </c>
      <c r="G96" s="92" t="s">
        <v>6</v>
      </c>
      <c r="H96" s="93" t="s">
        <v>7</v>
      </c>
      <c r="I96" s="46"/>
    </row>
    <row r="97" spans="1:10">
      <c r="A97" s="88" t="s">
        <v>25</v>
      </c>
      <c r="B97" s="89">
        <v>47.168994336276633</v>
      </c>
      <c r="C97" s="89">
        <f>B97*(1+$B$40)</f>
        <v>48.543881873156529</v>
      </c>
      <c r="D97" s="89">
        <f>C97*(1+$C$40)</f>
        <v>49.939033038191049</v>
      </c>
      <c r="E97" s="89">
        <f>D97*(1+$D$40)</f>
        <v>51.289384491543736</v>
      </c>
      <c r="F97" s="89">
        <f>E97*(1+$E$40)</f>
        <v>52.674197872815412</v>
      </c>
      <c r="G97" s="89">
        <f>F97*(1+$F$40)</f>
        <v>54.096401215381427</v>
      </c>
      <c r="H97" s="89">
        <f>G97*(1+$G$40)</f>
        <v>55.557004048196724</v>
      </c>
      <c r="I97" s="13"/>
      <c r="J97" s="90"/>
    </row>
    <row r="98" spans="1:10">
      <c r="A98" s="88" t="s">
        <v>26</v>
      </c>
      <c r="B98" s="89">
        <v>23.103521410966337</v>
      </c>
      <c r="C98" s="89">
        <f t="shared" ref="C98:C118" si="13">B98*(1+$B$40)</f>
        <v>23.776945640016432</v>
      </c>
      <c r="D98" s="89">
        <f t="shared" ref="D98:D118" si="14">C98*(1+$C$40)</f>
        <v>24.460295057710503</v>
      </c>
      <c r="E98" s="89">
        <f t="shared" ref="E98:E118" si="15">D98*(1+$D$40)</f>
        <v>25.121701436070992</v>
      </c>
      <c r="F98" s="89">
        <f t="shared" ref="F98:F118" si="16">E98*(1+$E$40)</f>
        <v>25.799987374844907</v>
      </c>
      <c r="G98" s="89">
        <f t="shared" ref="G98:G118" si="17">F98*(1+$F$40)</f>
        <v>26.496587033965717</v>
      </c>
      <c r="H98" s="89">
        <f t="shared" ref="H98:H118" si="18">G98*(1+$G$40)</f>
        <v>27.211994883882788</v>
      </c>
      <c r="I98" s="13"/>
      <c r="J98" s="90"/>
    </row>
    <row r="99" spans="1:10">
      <c r="A99" s="88" t="s">
        <v>27</v>
      </c>
      <c r="B99" s="89">
        <v>40.649431887896533</v>
      </c>
      <c r="C99" s="89">
        <f t="shared" si="13"/>
        <v>41.834286432080326</v>
      </c>
      <c r="D99" s="89">
        <f t="shared" si="14"/>
        <v>43.036603824138311</v>
      </c>
      <c r="E99" s="89">
        <f t="shared" si="15"/>
        <v>44.200313591543008</v>
      </c>
      <c r="F99" s="89">
        <f t="shared" si="16"/>
        <v>45.393722058514662</v>
      </c>
      <c r="G99" s="89">
        <f t="shared" si="17"/>
        <v>46.619352554094554</v>
      </c>
      <c r="H99" s="89">
        <f t="shared" si="18"/>
        <v>47.878075073055101</v>
      </c>
      <c r="I99" s="13"/>
      <c r="J99" s="90"/>
    </row>
    <row r="100" spans="1:10">
      <c r="A100" s="88" t="s">
        <v>28</v>
      </c>
      <c r="B100" s="89">
        <v>9.134443207715945</v>
      </c>
      <c r="C100" s="89">
        <f t="shared" si="13"/>
        <v>9.4006950602165844</v>
      </c>
      <c r="D100" s="89">
        <f t="shared" si="14"/>
        <v>9.6708710362472097</v>
      </c>
      <c r="E100" s="89">
        <f t="shared" si="15"/>
        <v>9.9323713890673346</v>
      </c>
      <c r="F100" s="89">
        <f t="shared" si="16"/>
        <v>10.200545416572151</v>
      </c>
      <c r="G100" s="89">
        <f t="shared" si="17"/>
        <v>10.475960142819599</v>
      </c>
      <c r="H100" s="89">
        <f t="shared" si="18"/>
        <v>10.758811066675726</v>
      </c>
      <c r="I100" s="13"/>
      <c r="J100" s="90"/>
    </row>
    <row r="101" spans="1:10">
      <c r="A101" s="88" t="s">
        <v>29</v>
      </c>
      <c r="B101" s="89">
        <v>18.076443740882929</v>
      </c>
      <c r="C101" s="89">
        <f t="shared" si="13"/>
        <v>18.603338103592218</v>
      </c>
      <c r="D101" s="89">
        <f t="shared" si="14"/>
        <v>19.137998040689457</v>
      </c>
      <c r="E101" s="89">
        <f t="shared" si="15"/>
        <v>19.655489507709699</v>
      </c>
      <c r="F101" s="89">
        <f t="shared" si="16"/>
        <v>20.186187724417859</v>
      </c>
      <c r="G101" s="89">
        <f t="shared" si="17"/>
        <v>20.731214792977141</v>
      </c>
      <c r="H101" s="89">
        <f t="shared" si="18"/>
        <v>21.290957592387521</v>
      </c>
      <c r="I101" s="13"/>
      <c r="J101" s="90"/>
    </row>
    <row r="102" spans="1:10">
      <c r="A102" s="88" t="s">
        <v>30</v>
      </c>
      <c r="B102" s="89">
        <v>43.877779756539951</v>
      </c>
      <c r="C102" s="89">
        <f t="shared" si="13"/>
        <v>45.156734573832537</v>
      </c>
      <c r="D102" s="89">
        <f t="shared" si="14"/>
        <v>46.454539125484487</v>
      </c>
      <c r="E102" s="89">
        <f t="shared" si="15"/>
        <v>47.710669863437587</v>
      </c>
      <c r="F102" s="89">
        <f t="shared" si="16"/>
        <v>48.998857949750395</v>
      </c>
      <c r="G102" s="89">
        <f t="shared" si="17"/>
        <v>50.321827114393649</v>
      </c>
      <c r="H102" s="89">
        <f t="shared" si="18"/>
        <v>51.680516446482272</v>
      </c>
      <c r="I102" s="13"/>
      <c r="J102" s="90"/>
    </row>
    <row r="103" spans="1:10">
      <c r="A103" s="88" t="s">
        <v>0</v>
      </c>
      <c r="B103" s="89">
        <v>21.959017067735687</v>
      </c>
      <c r="C103" s="89">
        <f t="shared" si="13"/>
        <v>22.599081146128455</v>
      </c>
      <c r="D103" s="89">
        <f t="shared" si="14"/>
        <v>23.248578738268186</v>
      </c>
      <c r="E103" s="89">
        <f t="shared" si="15"/>
        <v>23.877220307350957</v>
      </c>
      <c r="F103" s="89">
        <f t="shared" si="16"/>
        <v>24.521905255649429</v>
      </c>
      <c r="G103" s="89">
        <f t="shared" si="17"/>
        <v>25.183996697551962</v>
      </c>
      <c r="H103" s="89">
        <f t="shared" si="18"/>
        <v>25.863964608385864</v>
      </c>
      <c r="I103" s="13"/>
      <c r="J103" s="90"/>
    </row>
    <row r="104" spans="1:10">
      <c r="A104" s="88" t="s">
        <v>31</v>
      </c>
      <c r="B104" s="89">
        <v>16.325918782351426</v>
      </c>
      <c r="C104" s="89">
        <f t="shared" si="13"/>
        <v>16.801788632404712</v>
      </c>
      <c r="D104" s="89">
        <f t="shared" si="14"/>
        <v>17.284672037700023</v>
      </c>
      <c r="E104" s="89">
        <f t="shared" si="15"/>
        <v>17.752049569599432</v>
      </c>
      <c r="F104" s="89">
        <f t="shared" si="16"/>
        <v>18.231354907978616</v>
      </c>
      <c r="G104" s="89">
        <f t="shared" si="17"/>
        <v>18.723601490494037</v>
      </c>
      <c r="H104" s="89">
        <f t="shared" si="18"/>
        <v>19.229138730737375</v>
      </c>
      <c r="I104" s="13"/>
      <c r="J104" s="90"/>
    </row>
    <row r="105" spans="1:10">
      <c r="A105" s="88" t="s">
        <v>32</v>
      </c>
      <c r="B105" s="89">
        <v>47.697659143557701</v>
      </c>
      <c r="C105" s="89">
        <f t="shared" si="13"/>
        <v>49.087956266012725</v>
      </c>
      <c r="D105" s="89">
        <f t="shared" si="14"/>
        <v>50.498744129097929</v>
      </c>
      <c r="E105" s="89">
        <f t="shared" si="15"/>
        <v>51.864230170348733</v>
      </c>
      <c r="F105" s="89">
        <f t="shared" si="16"/>
        <v>53.264564384948144</v>
      </c>
      <c r="G105" s="89">
        <f t="shared" si="17"/>
        <v>54.702707623341738</v>
      </c>
      <c r="H105" s="89">
        <f t="shared" si="18"/>
        <v>56.179680729171963</v>
      </c>
      <c r="I105" s="13"/>
      <c r="J105" s="90"/>
    </row>
    <row r="106" spans="1:10">
      <c r="A106" s="88" t="s">
        <v>33</v>
      </c>
      <c r="B106" s="89">
        <v>19.436859187549523</v>
      </c>
      <c r="C106" s="89">
        <f t="shared" si="13"/>
        <v>20.003407103804307</v>
      </c>
      <c r="D106" s="89">
        <f t="shared" si="14"/>
        <v>20.578305023967641</v>
      </c>
      <c r="E106" s="89">
        <f t="shared" si="15"/>
        <v>21.134742391815724</v>
      </c>
      <c r="F106" s="89">
        <f t="shared" si="16"/>
        <v>21.705380436394748</v>
      </c>
      <c r="G106" s="89">
        <f t="shared" si="17"/>
        <v>22.291425708177403</v>
      </c>
      <c r="H106" s="89">
        <f t="shared" si="18"/>
        <v>22.89329420229819</v>
      </c>
      <c r="I106" s="13"/>
      <c r="J106" s="90"/>
    </row>
    <row r="107" spans="1:10">
      <c r="A107" s="88" t="s">
        <v>34</v>
      </c>
      <c r="B107" s="89">
        <v>16.479126288431129</v>
      </c>
      <c r="C107" s="89">
        <f t="shared" si="13"/>
        <v>16.959461849352952</v>
      </c>
      <c r="D107" s="89">
        <f t="shared" si="14"/>
        <v>17.446876782903356</v>
      </c>
      <c r="E107" s="89">
        <f t="shared" si="15"/>
        <v>17.91864033111306</v>
      </c>
      <c r="F107" s="89">
        <f t="shared" si="16"/>
        <v>18.402443620053113</v>
      </c>
      <c r="G107" s="89">
        <f t="shared" si="17"/>
        <v>18.899309597794545</v>
      </c>
      <c r="H107" s="89">
        <f t="shared" si="18"/>
        <v>19.409590956934995</v>
      </c>
      <c r="I107" s="13"/>
      <c r="J107" s="90"/>
    </row>
    <row r="108" spans="1:10">
      <c r="A108" s="88" t="s">
        <v>35</v>
      </c>
      <c r="B108" s="89">
        <v>12.946203246717412</v>
      </c>
      <c r="C108" s="89">
        <f t="shared" si="13"/>
        <v>13.32356074064508</v>
      </c>
      <c r="D108" s="89">
        <f t="shared" si="14"/>
        <v>13.706479876331219</v>
      </c>
      <c r="E108" s="89">
        <f t="shared" si="15"/>
        <v>14.077103092187215</v>
      </c>
      <c r="F108" s="89">
        <f t="shared" si="16"/>
        <v>14.457184875676269</v>
      </c>
      <c r="G108" s="89">
        <f t="shared" si="17"/>
        <v>14.847528867319527</v>
      </c>
      <c r="H108" s="89">
        <f t="shared" si="18"/>
        <v>15.248412146737152</v>
      </c>
      <c r="I108" s="13"/>
      <c r="J108" s="90"/>
    </row>
    <row r="109" spans="1:10">
      <c r="A109" s="88" t="s">
        <v>36</v>
      </c>
      <c r="B109" s="89">
        <v>13.420900024628285</v>
      </c>
      <c r="C109" s="89">
        <f t="shared" si="13"/>
        <v>13.812094037500874</v>
      </c>
      <c r="D109" s="89">
        <f t="shared" si="14"/>
        <v>14.209053620138649</v>
      </c>
      <c r="E109" s="89">
        <f t="shared" si="15"/>
        <v>14.593266430027198</v>
      </c>
      <c r="F109" s="89">
        <f t="shared" si="16"/>
        <v>14.987284623637931</v>
      </c>
      <c r="G109" s="89">
        <f t="shared" si="17"/>
        <v>15.391941308476154</v>
      </c>
      <c r="H109" s="89">
        <f t="shared" si="18"/>
        <v>15.807523723805009</v>
      </c>
      <c r="I109" s="13"/>
      <c r="J109" s="90"/>
    </row>
    <row r="110" spans="1:10">
      <c r="A110" s="88" t="s">
        <v>37</v>
      </c>
      <c r="B110" s="89">
        <v>23.831118280594438</v>
      </c>
      <c r="C110" s="89">
        <f t="shared" si="13"/>
        <v>24.525750590970006</v>
      </c>
      <c r="D110" s="89">
        <f t="shared" si="14"/>
        <v>25.230620662954482</v>
      </c>
      <c r="E110" s="89">
        <f t="shared" si="15"/>
        <v>25.912856645680769</v>
      </c>
      <c r="F110" s="89">
        <f t="shared" si="16"/>
        <v>26.612503775114149</v>
      </c>
      <c r="G110" s="89">
        <f t="shared" si="17"/>
        <v>27.331041377042229</v>
      </c>
      <c r="H110" s="89">
        <f t="shared" si="18"/>
        <v>28.068979494222368</v>
      </c>
      <c r="I110" s="13"/>
      <c r="J110" s="90"/>
    </row>
    <row r="111" spans="1:10">
      <c r="A111" s="88" t="s">
        <v>38</v>
      </c>
      <c r="B111" s="89">
        <v>16.46553939939907</v>
      </c>
      <c r="C111" s="89">
        <f t="shared" si="13"/>
        <v>16.945478928040409</v>
      </c>
      <c r="D111" s="89">
        <f t="shared" si="14"/>
        <v>17.43249199243229</v>
      </c>
      <c r="E111" s="89">
        <f t="shared" si="15"/>
        <v>17.903866575907657</v>
      </c>
      <c r="F111" s="89">
        <f t="shared" si="16"/>
        <v>18.387270973457163</v>
      </c>
      <c r="G111" s="89">
        <f t="shared" si="17"/>
        <v>18.883727289740506</v>
      </c>
      <c r="H111" s="89">
        <f t="shared" si="18"/>
        <v>19.393587926563498</v>
      </c>
      <c r="I111" s="13"/>
      <c r="J111" s="90"/>
    </row>
    <row r="112" spans="1:10">
      <c r="A112" s="88" t="s">
        <v>39</v>
      </c>
      <c r="B112" s="89">
        <v>25.338335867543549</v>
      </c>
      <c r="C112" s="89">
        <f t="shared" si="13"/>
        <v>26.076900737958219</v>
      </c>
      <c r="D112" s="89">
        <f t="shared" si="14"/>
        <v>26.826350865167139</v>
      </c>
      <c r="E112" s="89">
        <f t="shared" si="15"/>
        <v>27.551735392561259</v>
      </c>
      <c r="F112" s="89">
        <f t="shared" si="16"/>
        <v>28.295632248160409</v>
      </c>
      <c r="G112" s="89">
        <f t="shared" si="17"/>
        <v>29.059614318860739</v>
      </c>
      <c r="H112" s="89">
        <f t="shared" si="18"/>
        <v>29.844223905469978</v>
      </c>
      <c r="I112" s="13"/>
      <c r="J112" s="90"/>
    </row>
    <row r="113" spans="1:14">
      <c r="A113" t="s">
        <v>40</v>
      </c>
      <c r="B113" s="89">
        <v>19.273991160178305</v>
      </c>
      <c r="C113" s="89">
        <f t="shared" si="13"/>
        <v>19.835791779524605</v>
      </c>
      <c r="D113" s="89">
        <f t="shared" si="14"/>
        <v>20.405872435268144</v>
      </c>
      <c r="E113" s="89">
        <f t="shared" si="15"/>
        <v>20.957647225917793</v>
      </c>
      <c r="F113" s="89">
        <f t="shared" si="16"/>
        <v>21.523503701017571</v>
      </c>
      <c r="G113" s="89">
        <f t="shared" si="17"/>
        <v>22.104638300945044</v>
      </c>
      <c r="H113" s="89">
        <f t="shared" si="18"/>
        <v>22.701463535070559</v>
      </c>
      <c r="I113" s="13"/>
      <c r="J113" s="90"/>
    </row>
    <row r="114" spans="1:14">
      <c r="A114" s="88" t="s">
        <v>41</v>
      </c>
      <c r="B114" s="89">
        <v>16.990259239356146</v>
      </c>
      <c r="C114" s="89">
        <f t="shared" si="13"/>
        <v>17.485493365189178</v>
      </c>
      <c r="D114" s="89">
        <f t="shared" si="14"/>
        <v>17.988026444504715</v>
      </c>
      <c r="E114" s="89">
        <f t="shared" si="15"/>
        <v>18.474422679564121</v>
      </c>
      <c r="F114" s="89">
        <f t="shared" si="16"/>
        <v>18.973232091912351</v>
      </c>
      <c r="G114" s="89">
        <f t="shared" si="17"/>
        <v>19.485509358393983</v>
      </c>
      <c r="H114" s="89">
        <f t="shared" si="18"/>
        <v>20.011618111070618</v>
      </c>
      <c r="I114" s="13"/>
      <c r="J114" s="90"/>
    </row>
    <row r="115" spans="1:14">
      <c r="A115" s="88" t="s">
        <v>42</v>
      </c>
      <c r="B115" s="89">
        <v>6.643531589993529</v>
      </c>
      <c r="C115" s="89">
        <f t="shared" si="13"/>
        <v>6.8371780501836952</v>
      </c>
      <c r="D115" s="89">
        <f t="shared" si="14"/>
        <v>7.0336785473459749</v>
      </c>
      <c r="E115" s="89">
        <f t="shared" si="15"/>
        <v>7.2238692152662098</v>
      </c>
      <c r="F115" s="89">
        <f t="shared" si="16"/>
        <v>7.4189136840783965</v>
      </c>
      <c r="G115" s="89">
        <f t="shared" si="17"/>
        <v>7.6192243535485122</v>
      </c>
      <c r="H115" s="89">
        <f t="shared" si="18"/>
        <v>7.8249434110943215</v>
      </c>
      <c r="I115" s="13"/>
      <c r="J115" s="90"/>
    </row>
    <row r="116" spans="1:14">
      <c r="A116" s="88" t="s">
        <v>43</v>
      </c>
      <c r="B116" s="89">
        <v>39.593986700128895</v>
      </c>
      <c r="C116" s="89">
        <f t="shared" si="13"/>
        <v>40.748077000661951</v>
      </c>
      <c r="D116" s="89">
        <f t="shared" si="14"/>
        <v>41.919176733660976</v>
      </c>
      <c r="E116" s="89">
        <f t="shared" si="15"/>
        <v>43.052671272539165</v>
      </c>
      <c r="F116" s="89">
        <f t="shared" si="16"/>
        <v>44.215093396897721</v>
      </c>
      <c r="G116" s="89">
        <f t="shared" si="17"/>
        <v>45.408900918613959</v>
      </c>
      <c r="H116" s="89">
        <f t="shared" si="18"/>
        <v>46.634941243416534</v>
      </c>
      <c r="I116" s="13"/>
      <c r="J116" s="90"/>
    </row>
    <row r="117" spans="1:14">
      <c r="A117" s="88" t="s">
        <v>44</v>
      </c>
      <c r="B117" s="89">
        <v>8.911863234330788</v>
      </c>
      <c r="C117" s="89">
        <f t="shared" si="13"/>
        <v>9.1716272989175156</v>
      </c>
      <c r="D117" s="89">
        <f t="shared" si="14"/>
        <v>9.4352198674884047</v>
      </c>
      <c r="E117" s="89">
        <f t="shared" si="15"/>
        <v>9.69034821270529</v>
      </c>
      <c r="F117" s="89">
        <f t="shared" si="16"/>
        <v>9.9519876144483312</v>
      </c>
      <c r="G117" s="89">
        <f t="shared" si="17"/>
        <v>10.220691280038436</v>
      </c>
      <c r="H117" s="89">
        <f t="shared" si="18"/>
        <v>10.496649944599472</v>
      </c>
      <c r="I117" s="13"/>
      <c r="J117" s="90"/>
    </row>
    <row r="118" spans="1:14">
      <c r="A118" s="88" t="s">
        <v>45</v>
      </c>
      <c r="B118" s="89">
        <v>23.834072100115918</v>
      </c>
      <c r="C118" s="89">
        <f t="shared" si="13"/>
        <v>24.528790508779213</v>
      </c>
      <c r="D118" s="89">
        <f t="shared" si="14"/>
        <v>25.233747948001529</v>
      </c>
      <c r="E118" s="89">
        <f t="shared" si="15"/>
        <v>25.916068492515489</v>
      </c>
      <c r="F118" s="89">
        <f t="shared" si="16"/>
        <v>26.615802341813406</v>
      </c>
      <c r="G118" s="89">
        <f t="shared" si="17"/>
        <v>27.334429005042367</v>
      </c>
      <c r="H118" s="89">
        <f t="shared" si="18"/>
        <v>28.07245858817851</v>
      </c>
      <c r="I118" s="13"/>
      <c r="J118" s="90"/>
    </row>
    <row r="119" spans="1:14">
      <c r="A119" s="144" t="s">
        <v>46</v>
      </c>
      <c r="B119" s="94">
        <f>SUM(B97:B118)</f>
        <v>511.15899565289004</v>
      </c>
      <c r="C119" s="94">
        <f t="shared" ref="C119:H119" si="19">SUM(C97:C118)</f>
        <v>526.05831971896851</v>
      </c>
      <c r="D119" s="94">
        <f t="shared" si="19"/>
        <v>541.17723582769167</v>
      </c>
      <c r="E119" s="94">
        <f t="shared" si="19"/>
        <v>555.81066828447251</v>
      </c>
      <c r="F119" s="94">
        <f t="shared" si="19"/>
        <v>570.81755632815316</v>
      </c>
      <c r="G119" s="94">
        <f t="shared" si="19"/>
        <v>586.22963034901318</v>
      </c>
      <c r="H119" s="94">
        <f t="shared" si="19"/>
        <v>602.0578303684365</v>
      </c>
      <c r="I119" s="45"/>
      <c r="J119" s="90"/>
    </row>
    <row r="120" spans="1:14" ht="14.5">
      <c r="A120" s="139"/>
      <c r="B120" s="138" t="s">
        <v>66</v>
      </c>
      <c r="C120" s="140"/>
      <c r="D120" s="140"/>
      <c r="E120" s="140"/>
      <c r="F120" s="140"/>
      <c r="G120" s="140"/>
      <c r="H120" s="140"/>
      <c r="I120" s="45"/>
      <c r="J120" s="90"/>
    </row>
    <row r="121" spans="1:14" ht="29.5" customHeight="1"/>
    <row r="122" spans="1:14" ht="15.5">
      <c r="A122" s="83" t="s">
        <v>14</v>
      </c>
      <c r="B122" s="21"/>
      <c r="C122" s="21"/>
      <c r="D122" s="21"/>
      <c r="E122" s="21"/>
      <c r="F122" s="21"/>
      <c r="G122" s="21"/>
      <c r="I122" s="85"/>
      <c r="J122" s="11"/>
    </row>
    <row r="123" spans="1:14">
      <c r="A123" t="s">
        <v>24</v>
      </c>
      <c r="B123" t="s">
        <v>15</v>
      </c>
      <c r="C123" t="s">
        <v>2</v>
      </c>
      <c r="D123" t="s">
        <v>3</v>
      </c>
      <c r="E123" t="s">
        <v>4</v>
      </c>
      <c r="F123" t="s">
        <v>5</v>
      </c>
      <c r="G123" t="s">
        <v>6</v>
      </c>
      <c r="I123" s="66"/>
      <c r="J123" s="66"/>
    </row>
    <row r="124" spans="1:14">
      <c r="A124" t="s">
        <v>25</v>
      </c>
      <c r="B124" s="24">
        <v>142.52520171439863</v>
      </c>
      <c r="C124" s="24">
        <v>135.55801657797338</v>
      </c>
      <c r="D124" s="24">
        <v>131.23909176781464</v>
      </c>
      <c r="E124" s="24">
        <v>124.66989176781463</v>
      </c>
      <c r="F124" s="24">
        <v>118.10069176781464</v>
      </c>
      <c r="G124" s="24">
        <v>118.10069176781464</v>
      </c>
      <c r="I124" s="65"/>
      <c r="J124" s="65"/>
      <c r="K124" s="65"/>
      <c r="L124" s="65"/>
      <c r="M124" s="65"/>
      <c r="N124" s="65"/>
    </row>
    <row r="125" spans="1:14">
      <c r="A125" t="s">
        <v>26</v>
      </c>
      <c r="B125" s="24">
        <v>-4.3570208567085427</v>
      </c>
      <c r="C125" s="24">
        <v>0</v>
      </c>
      <c r="D125" s="24">
        <v>0</v>
      </c>
      <c r="E125" s="24">
        <v>0</v>
      </c>
      <c r="F125" s="24">
        <v>0</v>
      </c>
      <c r="G125" s="24">
        <v>0</v>
      </c>
      <c r="I125" s="65"/>
      <c r="J125" s="65"/>
      <c r="K125" s="65"/>
      <c r="L125" s="65"/>
      <c r="M125" s="65"/>
      <c r="N125" s="65"/>
    </row>
    <row r="126" spans="1:14">
      <c r="A126" t="s">
        <v>27</v>
      </c>
      <c r="B126" s="24">
        <v>-22.507330536091082</v>
      </c>
      <c r="C126" s="24">
        <v>-13.317638186753989</v>
      </c>
      <c r="D126" s="24">
        <v>0</v>
      </c>
      <c r="E126" s="24">
        <v>0</v>
      </c>
      <c r="F126" s="24">
        <v>0</v>
      </c>
      <c r="G126" s="24">
        <v>0</v>
      </c>
      <c r="I126" s="65"/>
      <c r="J126" s="65"/>
      <c r="K126" s="65"/>
      <c r="L126" s="65"/>
      <c r="M126" s="65"/>
      <c r="N126" s="65"/>
    </row>
    <row r="127" spans="1:14">
      <c r="A127" t="s">
        <v>28</v>
      </c>
      <c r="B127" s="24">
        <v>-25.423541224147282</v>
      </c>
      <c r="C127" s="24">
        <v>-23.517986937467516</v>
      </c>
      <c r="D127" s="24">
        <v>-19.223956745117487</v>
      </c>
      <c r="E127" s="24">
        <v>-16.276336745117487</v>
      </c>
      <c r="F127" s="24">
        <v>-10.381096745117485</v>
      </c>
      <c r="G127" s="24">
        <v>-5.4683967451174862</v>
      </c>
      <c r="I127" s="65"/>
      <c r="J127" s="65"/>
      <c r="K127" s="65"/>
      <c r="L127" s="65"/>
      <c r="M127" s="65"/>
      <c r="N127" s="65"/>
    </row>
    <row r="128" spans="1:14">
      <c r="A128" t="s">
        <v>29</v>
      </c>
      <c r="B128" s="24">
        <v>16.906355184494469</v>
      </c>
      <c r="C128" s="24">
        <v>14.792294091448664</v>
      </c>
      <c r="D128" s="24">
        <v>14.710544517573119</v>
      </c>
      <c r="E128" s="24">
        <v>12.717244517573118</v>
      </c>
      <c r="F128" s="24">
        <v>10.723944517573118</v>
      </c>
      <c r="G128" s="24">
        <v>10.723944517573118</v>
      </c>
      <c r="I128" s="65"/>
      <c r="J128" s="65"/>
      <c r="K128" s="65"/>
      <c r="L128" s="65"/>
      <c r="M128" s="65"/>
      <c r="N128" s="65"/>
    </row>
    <row r="129" spans="1:14">
      <c r="A129" t="s">
        <v>30</v>
      </c>
      <c r="B129" s="24">
        <v>-96.758089297467762</v>
      </c>
      <c r="C129" s="24">
        <v>-87.421680090000393</v>
      </c>
      <c r="D129" s="24">
        <v>-73.172825429760934</v>
      </c>
      <c r="E129" s="24">
        <v>-58.730735429760941</v>
      </c>
      <c r="F129" s="24">
        <v>-29.84655542976094</v>
      </c>
      <c r="G129" s="24">
        <v>-5.7764054297609393</v>
      </c>
      <c r="I129" s="65"/>
      <c r="J129" s="65"/>
      <c r="K129" s="65"/>
      <c r="L129" s="65"/>
      <c r="M129" s="65"/>
      <c r="N129" s="65"/>
    </row>
    <row r="130" spans="1:14">
      <c r="A130" t="s">
        <v>0</v>
      </c>
      <c r="B130" s="24">
        <v>22.319285817904998</v>
      </c>
      <c r="C130" s="24">
        <v>20.03461926284778</v>
      </c>
      <c r="D130" s="24">
        <v>14.616450576300979</v>
      </c>
      <c r="E130" s="24">
        <v>12.462290576300978</v>
      </c>
      <c r="F130" s="24">
        <v>10.308130576300979</v>
      </c>
      <c r="G130" s="24">
        <v>10.308130576300979</v>
      </c>
      <c r="I130" s="65"/>
      <c r="J130" s="65"/>
      <c r="K130" s="65"/>
      <c r="L130" s="65"/>
      <c r="M130" s="65"/>
      <c r="N130" s="65"/>
    </row>
    <row r="131" spans="1:14">
      <c r="A131" t="s">
        <v>31</v>
      </c>
      <c r="B131" s="24">
        <v>-15.927670023189551</v>
      </c>
      <c r="C131" s="24">
        <v>-12.619471542120337</v>
      </c>
      <c r="D131" s="24">
        <v>-8.6745295729274758</v>
      </c>
      <c r="E131" s="24">
        <v>-3.557219572927476</v>
      </c>
      <c r="F131" s="24">
        <v>0</v>
      </c>
      <c r="G131" s="24">
        <v>0</v>
      </c>
      <c r="I131" s="65"/>
      <c r="J131" s="65"/>
      <c r="K131" s="65"/>
      <c r="L131" s="65"/>
      <c r="M131" s="65"/>
      <c r="N131" s="65"/>
    </row>
    <row r="132" spans="1:14">
      <c r="A132" t="s">
        <v>32</v>
      </c>
      <c r="B132" s="24">
        <v>-3.4958875570789467</v>
      </c>
      <c r="C132" s="24">
        <v>0</v>
      </c>
      <c r="D132" s="24">
        <v>0</v>
      </c>
      <c r="E132" s="24">
        <v>0</v>
      </c>
      <c r="F132" s="24">
        <v>0</v>
      </c>
      <c r="G132" s="24">
        <v>0</v>
      </c>
      <c r="I132" s="65"/>
      <c r="J132" s="65"/>
      <c r="K132" s="65"/>
      <c r="L132" s="65"/>
      <c r="M132" s="65"/>
      <c r="N132" s="65"/>
    </row>
    <row r="133" spans="1:14">
      <c r="A133" t="s">
        <v>33</v>
      </c>
      <c r="B133" s="24">
        <v>-48.550352497707266</v>
      </c>
      <c r="C133" s="24">
        <v>-44.559595774068711</v>
      </c>
      <c r="D133" s="24">
        <v>-40.354381181244847</v>
      </c>
      <c r="E133" s="24">
        <v>-34.181251181244853</v>
      </c>
      <c r="F133" s="24">
        <v>-21.834991181244849</v>
      </c>
      <c r="G133" s="24">
        <v>-11.54644118124485</v>
      </c>
      <c r="I133" s="65"/>
      <c r="J133" s="65"/>
      <c r="K133" s="65"/>
      <c r="L133" s="65"/>
      <c r="M133" s="65"/>
      <c r="N133" s="65"/>
    </row>
    <row r="134" spans="1:14">
      <c r="A134" t="s">
        <v>34</v>
      </c>
      <c r="B134" s="24">
        <v>42.700469090576291</v>
      </c>
      <c r="C134" s="24">
        <v>40.973711880517726</v>
      </c>
      <c r="D134" s="24">
        <v>38.855700051267029</v>
      </c>
      <c r="E134" s="24">
        <v>37.227580051267026</v>
      </c>
      <c r="F134" s="24">
        <v>35.59946005126703</v>
      </c>
      <c r="G134" s="24">
        <v>35.59946005126703</v>
      </c>
      <c r="I134" s="65"/>
      <c r="J134" s="65"/>
      <c r="K134" s="65"/>
      <c r="L134" s="65"/>
      <c r="M134" s="65"/>
      <c r="N134" s="65"/>
    </row>
    <row r="135" spans="1:14">
      <c r="A135" t="s">
        <v>35</v>
      </c>
      <c r="B135" s="24">
        <v>2.3017649447719362</v>
      </c>
      <c r="C135" s="24">
        <v>0.9556617591477633</v>
      </c>
      <c r="D135" s="24">
        <v>0</v>
      </c>
      <c r="E135" s="24">
        <v>0</v>
      </c>
      <c r="F135" s="24">
        <v>0</v>
      </c>
      <c r="G135" s="24">
        <v>0</v>
      </c>
      <c r="I135" s="65"/>
      <c r="J135" s="65"/>
      <c r="K135" s="65"/>
      <c r="L135" s="65"/>
      <c r="M135" s="65"/>
      <c r="N135" s="65"/>
    </row>
    <row r="136" spans="1:14">
      <c r="A136" t="s">
        <v>36</v>
      </c>
      <c r="B136" s="24">
        <v>38.397369450536004</v>
      </c>
      <c r="C136" s="24">
        <v>36.989953932704452</v>
      </c>
      <c r="D136" s="24">
        <v>34.057742657453183</v>
      </c>
      <c r="E136" s="24">
        <v>32.730722657453185</v>
      </c>
      <c r="F136" s="24">
        <v>31.403702657453184</v>
      </c>
      <c r="G136" s="24">
        <v>31.403702657453184</v>
      </c>
      <c r="I136" s="65"/>
      <c r="J136" s="65"/>
      <c r="K136" s="65"/>
      <c r="L136" s="65"/>
      <c r="M136" s="65"/>
      <c r="N136" s="65"/>
    </row>
    <row r="137" spans="1:14">
      <c r="A137" t="s">
        <v>37</v>
      </c>
      <c r="B137" s="24">
        <v>-9.6412387404411319</v>
      </c>
      <c r="C137" s="24">
        <v>-4.8263463698246483</v>
      </c>
      <c r="D137" s="24">
        <v>-0.19523647919130349</v>
      </c>
      <c r="E137" s="24">
        <v>0</v>
      </c>
      <c r="F137" s="24">
        <v>0</v>
      </c>
      <c r="G137" s="24">
        <v>0</v>
      </c>
      <c r="I137" s="65"/>
      <c r="J137" s="65"/>
      <c r="K137" s="65"/>
      <c r="L137" s="65"/>
      <c r="M137" s="65"/>
      <c r="N137" s="65"/>
    </row>
    <row r="138" spans="1:14">
      <c r="A138" t="s">
        <v>38</v>
      </c>
      <c r="B138" s="24">
        <v>-64.538416937050982</v>
      </c>
      <c r="C138" s="24">
        <v>-61.366753377493609</v>
      </c>
      <c r="D138" s="24">
        <v>-58.115881400761126</v>
      </c>
      <c r="E138" s="24">
        <v>-53.209771400761127</v>
      </c>
      <c r="F138" s="24">
        <v>-43.397551400761131</v>
      </c>
      <c r="G138" s="24">
        <v>-35.220701400761129</v>
      </c>
      <c r="I138" s="65"/>
      <c r="J138" s="65"/>
      <c r="K138" s="65"/>
      <c r="L138" s="65"/>
      <c r="M138" s="65"/>
      <c r="N138" s="65"/>
    </row>
    <row r="139" spans="1:14">
      <c r="A139" t="s">
        <v>39</v>
      </c>
      <c r="B139" s="24">
        <v>19.74573745220912</v>
      </c>
      <c r="C139" s="24">
        <v>16.854406528600691</v>
      </c>
      <c r="D139" s="24">
        <v>13.136527670981646</v>
      </c>
      <c r="E139" s="24">
        <v>10.410357670981645</v>
      </c>
      <c r="F139" s="24">
        <v>7.6841876709816468</v>
      </c>
      <c r="G139" s="24">
        <v>7.6841876709816468</v>
      </c>
      <c r="I139" s="65"/>
      <c r="J139" s="65"/>
      <c r="K139" s="65"/>
      <c r="L139" s="65"/>
      <c r="M139" s="65"/>
      <c r="N139" s="65"/>
    </row>
    <row r="140" spans="1:14">
      <c r="A140" t="s">
        <v>40</v>
      </c>
      <c r="B140" s="24">
        <v>0.65573296564374972</v>
      </c>
      <c r="C140" s="24">
        <v>0</v>
      </c>
      <c r="D140" s="24">
        <v>0</v>
      </c>
      <c r="E140" s="24">
        <v>0</v>
      </c>
      <c r="F140" s="24">
        <v>0</v>
      </c>
      <c r="G140" s="24">
        <v>0</v>
      </c>
      <c r="I140" s="65"/>
      <c r="J140" s="65"/>
      <c r="K140" s="65"/>
      <c r="L140" s="65"/>
      <c r="M140" s="65"/>
      <c r="N140" s="65"/>
    </row>
    <row r="141" spans="1:14">
      <c r="A141" t="s">
        <v>41</v>
      </c>
      <c r="B141" s="24">
        <v>15.513855044312708</v>
      </c>
      <c r="C141" s="24">
        <v>13.649179555751324</v>
      </c>
      <c r="D141" s="24">
        <v>12.433096522462368</v>
      </c>
      <c r="E141" s="24">
        <v>10.674936522462367</v>
      </c>
      <c r="F141" s="24">
        <v>8.9167765224623672</v>
      </c>
      <c r="G141" s="24">
        <v>8.9167765224623672</v>
      </c>
      <c r="I141" s="65"/>
      <c r="J141" s="65"/>
      <c r="K141" s="65"/>
      <c r="L141" s="65"/>
      <c r="M141" s="65"/>
      <c r="N141" s="65"/>
    </row>
    <row r="142" spans="1:14">
      <c r="A142" t="s">
        <v>42</v>
      </c>
      <c r="B142" s="24">
        <v>-18.815547670957766</v>
      </c>
      <c r="C142" s="24">
        <v>-17.496977181789042</v>
      </c>
      <c r="D142" s="24">
        <v>-16.24931510028869</v>
      </c>
      <c r="E142" s="24">
        <v>-14.209675100288688</v>
      </c>
      <c r="F142" s="24">
        <v>-10.130395100288689</v>
      </c>
      <c r="G142" s="24">
        <v>-6.7309951002886903</v>
      </c>
      <c r="I142" s="65"/>
      <c r="J142" s="65"/>
      <c r="K142" s="65"/>
      <c r="L142" s="65"/>
      <c r="M142" s="65"/>
      <c r="N142" s="65"/>
    </row>
    <row r="143" spans="1:14">
      <c r="A143" t="s">
        <v>43</v>
      </c>
      <c r="B143" s="24">
        <v>-39.26029539315941</v>
      </c>
      <c r="C143" s="24">
        <v>-31.234408096390961</v>
      </c>
      <c r="D143" s="24">
        <v>-16.426519117707969</v>
      </c>
      <c r="E143" s="24">
        <v>-4.0116191177079683</v>
      </c>
      <c r="F143" s="24">
        <v>0</v>
      </c>
      <c r="G143" s="24">
        <v>0</v>
      </c>
      <c r="I143" s="65"/>
      <c r="J143" s="65"/>
      <c r="K143" s="65"/>
      <c r="L143" s="65"/>
      <c r="M143" s="65"/>
      <c r="N143" s="65"/>
    </row>
    <row r="144" spans="1:14">
      <c r="A144" t="s">
        <v>44</v>
      </c>
      <c r="B144" s="24">
        <v>-2.9441860997867018</v>
      </c>
      <c r="C144" s="24">
        <v>-1.5543226601240039</v>
      </c>
      <c r="D144" s="24">
        <v>0</v>
      </c>
      <c r="E144" s="24">
        <v>0</v>
      </c>
      <c r="F144" s="24">
        <v>0</v>
      </c>
      <c r="G144" s="24">
        <v>0</v>
      </c>
      <c r="I144" s="65"/>
      <c r="J144" s="65"/>
      <c r="K144" s="65"/>
      <c r="L144" s="65"/>
      <c r="M144" s="65"/>
      <c r="N144" s="65"/>
    </row>
    <row r="145" spans="1:14">
      <c r="A145" t="s">
        <v>45</v>
      </c>
      <c r="B145" s="24">
        <v>-52.825018016990029</v>
      </c>
      <c r="C145" s="24">
        <v>-49.398747859477041</v>
      </c>
      <c r="D145" s="24">
        <v>-44.390660247540715</v>
      </c>
      <c r="E145" s="24">
        <v>-39.090710247540713</v>
      </c>
      <c r="F145" s="24">
        <v>-28.490810247540715</v>
      </c>
      <c r="G145" s="24">
        <v>-19.657560247540715</v>
      </c>
      <c r="I145" s="65"/>
      <c r="J145" s="65"/>
      <c r="K145" s="65"/>
      <c r="L145" s="65"/>
      <c r="M145" s="65"/>
      <c r="N145" s="65"/>
    </row>
    <row r="146" spans="1:14">
      <c r="A146" s="144" t="s">
        <v>46</v>
      </c>
      <c r="B146" s="39">
        <v>-103.97882318592852</v>
      </c>
      <c r="C146" s="39">
        <v>-67.506084486518503</v>
      </c>
      <c r="D146" s="39">
        <v>-17.754151510687588</v>
      </c>
      <c r="E146" s="39">
        <v>17.625704968503715</v>
      </c>
      <c r="F146" s="39">
        <v>78.655493659139154</v>
      </c>
      <c r="G146" s="39">
        <v>138.33639365913916</v>
      </c>
      <c r="I146" s="65"/>
      <c r="J146" s="65"/>
      <c r="K146" s="65"/>
      <c r="L146" s="65"/>
      <c r="M146" s="65"/>
      <c r="N146" s="65"/>
    </row>
    <row r="147" spans="1:14" ht="15" customHeight="1">
      <c r="B147" s="141" t="s">
        <v>68</v>
      </c>
      <c r="C147" s="24"/>
      <c r="D147" s="24"/>
      <c r="E147" s="24"/>
      <c r="F147" s="24"/>
      <c r="G147" s="24"/>
      <c r="I147" s="16"/>
      <c r="J147" s="16"/>
    </row>
    <row r="148" spans="1:14" ht="14.5">
      <c r="B148" s="84" t="s">
        <v>69</v>
      </c>
      <c r="C148" s="24"/>
      <c r="D148" s="24"/>
      <c r="E148" s="24"/>
      <c r="F148" s="24"/>
      <c r="G148" s="24"/>
      <c r="J148" s="25"/>
    </row>
  </sheetData>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2"/>
  <sheetViews>
    <sheetView zoomScale="80" zoomScaleNormal="80" workbookViewId="0"/>
  </sheetViews>
  <sheetFormatPr defaultRowHeight="14"/>
  <cols>
    <col min="1" max="1" width="18.58203125" customWidth="1"/>
    <col min="2" max="2" width="26.08203125" customWidth="1"/>
    <col min="3" max="3" width="26.6640625" customWidth="1"/>
    <col min="4" max="4" width="18.58203125" customWidth="1"/>
    <col min="5" max="5" width="25.58203125" customWidth="1"/>
    <col min="6" max="6" width="13.25" customWidth="1"/>
    <col min="7" max="7" width="13.83203125" customWidth="1"/>
    <col min="8" max="8" width="18.58203125" customWidth="1"/>
    <col min="9" max="9" width="15.58203125" customWidth="1"/>
  </cols>
  <sheetData>
    <row r="1" spans="1:64" ht="20">
      <c r="A1" s="113" t="s">
        <v>74</v>
      </c>
    </row>
    <row r="2" spans="1:64">
      <c r="A2" t="str">
        <f>INFO!A2</f>
        <v>VM/KAO 10.10.2023</v>
      </c>
    </row>
    <row r="3" spans="1:64" ht="78.75" customHeight="1">
      <c r="A3" s="149" t="s">
        <v>75</v>
      </c>
      <c r="B3" s="149"/>
      <c r="C3" s="149"/>
      <c r="D3" s="149"/>
      <c r="E3" s="149"/>
      <c r="F3" s="149"/>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row>
    <row r="4" spans="1:64" ht="54" customHeight="1">
      <c r="A4" s="149" t="s">
        <v>20</v>
      </c>
      <c r="B4" s="149"/>
      <c r="C4" s="149"/>
      <c r="D4" s="149"/>
      <c r="E4" s="149"/>
      <c r="F4" s="149"/>
      <c r="I4" s="151"/>
    </row>
    <row r="5" spans="1:64" ht="51.5" customHeight="1">
      <c r="A5" s="149" t="s">
        <v>21</v>
      </c>
      <c r="B5" s="149"/>
      <c r="C5" s="149"/>
      <c r="D5" s="149"/>
      <c r="E5" s="149"/>
      <c r="F5" s="149"/>
      <c r="I5" s="151"/>
    </row>
    <row r="7" spans="1:64">
      <c r="A7" s="96" t="s">
        <v>76</v>
      </c>
      <c r="B7" s="95"/>
      <c r="C7" s="21"/>
      <c r="D7" s="68"/>
      <c r="E7" s="40"/>
      <c r="F7" s="40"/>
      <c r="G7" s="40"/>
      <c r="H7" s="40"/>
    </row>
    <row r="8" spans="1:64" ht="50" customHeight="1">
      <c r="A8" s="97" t="s">
        <v>24</v>
      </c>
      <c r="B8" s="147" t="s">
        <v>77</v>
      </c>
      <c r="C8" s="98" t="s">
        <v>78</v>
      </c>
      <c r="D8" s="68"/>
    </row>
    <row r="9" spans="1:64">
      <c r="A9" s="43" t="s">
        <v>25</v>
      </c>
      <c r="B9" s="75">
        <f>'Rahoituksen ura'!B70*(1+('Rahoituksen ura'!B6+'Rahoituksen ura'!$B$30)*'Rahoituksen ura'!$B$33)*(1+'Rahoituksen ura'!$B$40)</f>
        <v>2614.4256831577995</v>
      </c>
      <c r="C9" s="67">
        <f>(B9/$B$31)*$E$18</f>
        <v>2691.5388419279884</v>
      </c>
      <c r="D9" s="68"/>
      <c r="E9" s="99"/>
      <c r="F9" s="100">
        <v>2024</v>
      </c>
      <c r="G9" s="101">
        <v>2025</v>
      </c>
      <c r="H9" s="40"/>
    </row>
    <row r="10" spans="1:64">
      <c r="A10" s="43" t="s">
        <v>26</v>
      </c>
      <c r="B10" s="75">
        <f>'Rahoituksen ura'!B71*(1+('Rahoituksen ura'!B7+'Rahoituksen ura'!$B$30)*'Rahoituksen ura'!$B$33)*(1+'Rahoituksen ura'!$B$40)</f>
        <v>1091.1186552169754</v>
      </c>
      <c r="C10" s="67">
        <f t="shared" ref="C10:C30" si="0">(B10/$B$31)*$E$18</f>
        <v>1123.3014809285232</v>
      </c>
      <c r="D10" s="68"/>
      <c r="E10" s="128" t="s">
        <v>70</v>
      </c>
      <c r="F10" s="129">
        <v>2.53E-2</v>
      </c>
      <c r="G10" s="130">
        <v>2.9100000000000001E-2</v>
      </c>
      <c r="H10" s="40"/>
    </row>
    <row r="11" spans="1:64">
      <c r="A11" s="43" t="s">
        <v>27</v>
      </c>
      <c r="B11" s="75">
        <f>'Rahoituksen ura'!B72*(1+('Rahoituksen ura'!B8+'Rahoituksen ura'!$B$30)*'Rahoituksen ura'!$B$33)*(1+'Rahoituksen ura'!$B$40)</f>
        <v>1831.3140452610592</v>
      </c>
      <c r="C11" s="67">
        <f t="shared" si="0"/>
        <v>1885.3291246110007</v>
      </c>
      <c r="D11" s="68"/>
      <c r="E11" s="131" t="s">
        <v>79</v>
      </c>
      <c r="F11" s="132">
        <f>1.05%+0.2%</f>
        <v>1.2500000000000001E-2</v>
      </c>
      <c r="G11" s="133">
        <f>(1.07%+0.2%)*80%</f>
        <v>1.0160000000000002E-2</v>
      </c>
      <c r="H11" s="40"/>
    </row>
    <row r="12" spans="1:64">
      <c r="A12" s="43" t="s">
        <v>28</v>
      </c>
      <c r="B12" s="75">
        <f>'Rahoituksen ura'!B73*(1+('Rahoituksen ura'!B9+'Rahoituksen ura'!$B$30)*'Rahoituksen ura'!$B$33)*(1+'Rahoituksen ura'!$B$40)</f>
        <v>423.32455605393062</v>
      </c>
      <c r="C12" s="67">
        <f t="shared" si="0"/>
        <v>435.81062284580747</v>
      </c>
      <c r="D12" s="68"/>
      <c r="F12" s="40"/>
      <c r="G12" s="40"/>
      <c r="H12" s="40"/>
    </row>
    <row r="13" spans="1:64">
      <c r="A13" s="43" t="s">
        <v>29</v>
      </c>
      <c r="B13" s="75">
        <f>'Rahoituksen ura'!B74*(1+('Rahoituksen ura'!B10+'Rahoituksen ura'!$B$30)*'Rahoituksen ura'!$B$33)*(1+'Rahoituksen ura'!$B$40)</f>
        <v>798.66843367875049</v>
      </c>
      <c r="C13" s="67">
        <f t="shared" si="0"/>
        <v>822.225364796647</v>
      </c>
      <c r="D13" s="68"/>
      <c r="E13" s="157" t="s">
        <v>80</v>
      </c>
      <c r="F13" s="117"/>
      <c r="G13" s="117"/>
      <c r="H13" s="118"/>
    </row>
    <row r="14" spans="1:64">
      <c r="A14" s="43" t="s">
        <v>30</v>
      </c>
      <c r="B14" s="75">
        <f>'Rahoituksen ura'!B75*(1+('Rahoituksen ura'!B11+'Rahoituksen ura'!$B$30)*'Rahoituksen ura'!$B$33)*(1+'Rahoituksen ura'!$B$40)</f>
        <v>2207.9316696026235</v>
      </c>
      <c r="C14" s="67">
        <f t="shared" si="0"/>
        <v>2273.0551827659997</v>
      </c>
      <c r="D14" s="68"/>
      <c r="E14" s="156">
        <v>-672.64932695887865</v>
      </c>
      <c r="F14" s="119"/>
      <c r="G14" s="119"/>
      <c r="H14" s="120"/>
    </row>
    <row r="15" spans="1:64">
      <c r="A15" s="43" t="s">
        <v>0</v>
      </c>
      <c r="B15" s="75">
        <f>'Rahoituksen ura'!B76*(1+('Rahoituksen ura'!B12+'Rahoituksen ura'!$B$30)*'Rahoituksen ura'!$B$33)*(1+'Rahoituksen ura'!$B$40)</f>
        <v>984.66743954668505</v>
      </c>
      <c r="C15" s="67">
        <f t="shared" si="0"/>
        <v>1013.710459239594</v>
      </c>
      <c r="D15" s="68"/>
      <c r="E15" s="157" t="s">
        <v>81</v>
      </c>
      <c r="F15" s="117"/>
      <c r="G15" s="117"/>
      <c r="H15" s="121"/>
    </row>
    <row r="16" spans="1:64">
      <c r="A16" s="43" t="s">
        <v>31</v>
      </c>
      <c r="B16" s="75">
        <f>'Rahoituksen ura'!B77*(1+('Rahoituksen ura'!B13+'Rahoituksen ura'!$B$30)*'Rahoituksen ura'!$B$33)*(1+'Rahoituksen ura'!$B$40)</f>
        <v>763.22143121821478</v>
      </c>
      <c r="C16" s="67">
        <f t="shared" si="0"/>
        <v>785.73284387051649</v>
      </c>
      <c r="D16" s="68"/>
      <c r="E16" s="122">
        <f>-E14*(1+F10)*(1+F11)*(1+G10)*(1+G11)</f>
        <v>725.90944457172907</v>
      </c>
      <c r="F16" s="119"/>
      <c r="G16" s="119"/>
      <c r="H16" s="120"/>
    </row>
    <row r="17" spans="1:8">
      <c r="A17" s="43" t="s">
        <v>32</v>
      </c>
      <c r="B17" s="75">
        <f>'Rahoituksen ura'!B78*(1+('Rahoituksen ura'!B14+'Rahoituksen ura'!$B$30)*'Rahoituksen ura'!$B$33)*(1+'Rahoituksen ura'!$B$40)</f>
        <v>2325.8119816319709</v>
      </c>
      <c r="C17" s="67">
        <f t="shared" si="0"/>
        <v>2394.4124049542233</v>
      </c>
      <c r="D17" s="68"/>
      <c r="E17" s="123" t="s">
        <v>82</v>
      </c>
      <c r="F17" s="124"/>
      <c r="G17" s="124"/>
      <c r="H17" s="125"/>
    </row>
    <row r="18" spans="1:8">
      <c r="A18" s="43" t="s">
        <v>33</v>
      </c>
      <c r="B18" s="75">
        <f>'Rahoituksen ura'!B79*(1+('Rahoituksen ura'!B15+'Rahoituksen ura'!$B$30)*'Rahoituksen ura'!$B$33)*(1+'Rahoituksen ura'!$B$40)</f>
        <v>956.5100072803092</v>
      </c>
      <c r="C18" s="67">
        <f t="shared" si="0"/>
        <v>984.72251625765057</v>
      </c>
      <c r="D18" s="68"/>
      <c r="E18" s="126">
        <f>B31+E16</f>
        <v>25336.965790882557</v>
      </c>
      <c r="F18" s="127"/>
      <c r="G18" s="119"/>
      <c r="H18" s="120"/>
    </row>
    <row r="19" spans="1:8">
      <c r="A19" s="43" t="s">
        <v>34</v>
      </c>
      <c r="B19" s="75">
        <f>'Rahoituksen ura'!B80*(1+('Rahoituksen ura'!B16+'Rahoituksen ura'!$B$30)*'Rahoituksen ura'!$B$33)*(1+'Rahoituksen ura'!$B$40)</f>
        <v>794.40964092116951</v>
      </c>
      <c r="C19" s="67">
        <f t="shared" si="0"/>
        <v>817.84095784999181</v>
      </c>
      <c r="D19" s="68"/>
      <c r="E19" s="146"/>
      <c r="F19" s="40"/>
      <c r="G19" s="40"/>
      <c r="H19" s="40"/>
    </row>
    <row r="20" spans="1:8">
      <c r="A20" s="43" t="s">
        <v>35</v>
      </c>
      <c r="B20" s="75">
        <f>'Rahoituksen ura'!B81*(1+('Rahoituksen ura'!B17+'Rahoituksen ura'!$B$30)*'Rahoituksen ura'!$B$33)*(1+'Rahoituksen ura'!$B$40)</f>
        <v>573.40411248793134</v>
      </c>
      <c r="C20" s="67">
        <f t="shared" si="0"/>
        <v>590.31681444408491</v>
      </c>
      <c r="D20" s="68"/>
      <c r="E20" s="9"/>
      <c r="F20" s="40"/>
      <c r="G20" s="40"/>
      <c r="H20" s="40"/>
    </row>
    <row r="21" spans="1:8">
      <c r="A21" s="43" t="s">
        <v>36</v>
      </c>
      <c r="B21" s="75">
        <f>'Rahoituksen ura'!B82*(1+('Rahoituksen ura'!B18+'Rahoituksen ura'!$B$30)*'Rahoituksen ura'!$B$33)*(1+'Rahoituksen ura'!$B$40)</f>
        <v>678.72029043245846</v>
      </c>
      <c r="C21" s="67">
        <f t="shared" si="0"/>
        <v>698.73932017724394</v>
      </c>
      <c r="D21" s="68"/>
      <c r="E21" s="40"/>
      <c r="F21" s="40"/>
      <c r="G21" s="40"/>
      <c r="H21" s="40"/>
    </row>
    <row r="22" spans="1:8">
      <c r="A22" s="43" t="s">
        <v>37</v>
      </c>
      <c r="B22" s="75">
        <f>'Rahoituksen ura'!B83*(1+('Rahoituksen ura'!B19+'Rahoituksen ura'!$B$30)*'Rahoituksen ura'!$B$33)*(1+'Rahoituksen ura'!$B$40)</f>
        <v>1233.1088670940983</v>
      </c>
      <c r="C22" s="67">
        <f t="shared" si="0"/>
        <v>1269.4797306691162</v>
      </c>
      <c r="D22" s="68"/>
      <c r="E22" s="40"/>
      <c r="F22" s="40"/>
      <c r="G22" s="40"/>
      <c r="H22" s="40"/>
    </row>
    <row r="23" spans="1:8">
      <c r="A23" s="43" t="s">
        <v>38</v>
      </c>
      <c r="B23" s="75">
        <f>'Rahoituksen ura'!B84*(1+('Rahoituksen ura'!B20+'Rahoituksen ura'!$B$30)*'Rahoituksen ura'!$B$33)*(1+'Rahoituksen ura'!$B$40)</f>
        <v>858.52216203738362</v>
      </c>
      <c r="C23" s="67">
        <f t="shared" si="0"/>
        <v>883.84449428625908</v>
      </c>
      <c r="D23" s="68"/>
      <c r="E23" s="40"/>
      <c r="F23" s="40"/>
      <c r="G23" s="40"/>
      <c r="H23" s="40"/>
    </row>
    <row r="24" spans="1:8">
      <c r="A24" s="43" t="s">
        <v>39</v>
      </c>
      <c r="B24" s="75">
        <f>'Rahoituksen ura'!B85*(1+('Rahoituksen ura'!B21+'Rahoituksen ura'!$B$30)*'Rahoituksen ura'!$B$33)*(1+'Rahoituksen ura'!$B$40)</f>
        <v>1190.9787647618498</v>
      </c>
      <c r="C24" s="67">
        <f t="shared" si="0"/>
        <v>1226.1069901195797</v>
      </c>
      <c r="D24" s="68"/>
      <c r="E24" s="40"/>
      <c r="F24" s="40"/>
      <c r="G24" s="40"/>
      <c r="H24" s="40"/>
    </row>
    <row r="25" spans="1:8">
      <c r="A25" t="s">
        <v>40</v>
      </c>
      <c r="B25" s="75">
        <f>'Rahoituksen ura'!B86*(1+('Rahoituksen ura'!B22+'Rahoituksen ura'!$B$30)*'Rahoituksen ura'!$B$33)*(1+'Rahoituksen ura'!$B$40)</f>
        <v>922.26332558760475</v>
      </c>
      <c r="C25" s="67">
        <f t="shared" si="0"/>
        <v>949.46571986949539</v>
      </c>
      <c r="D25" s="68"/>
      <c r="E25" s="40"/>
      <c r="F25" s="40"/>
      <c r="G25" s="40"/>
      <c r="H25" s="40"/>
    </row>
    <row r="26" spans="1:8">
      <c r="A26" s="43" t="s">
        <v>41</v>
      </c>
      <c r="B26" s="75">
        <f>'Rahoituksen ura'!B87*(1+('Rahoituksen ura'!B23+'Rahoituksen ura'!$B$30)*'Rahoituksen ura'!$B$33)*(1+'Rahoituksen ura'!$B$40)</f>
        <v>781.89300366825125</v>
      </c>
      <c r="C26" s="67">
        <f t="shared" si="0"/>
        <v>804.95513915811705</v>
      </c>
      <c r="D26" s="68"/>
      <c r="E26" s="40"/>
      <c r="F26" s="40"/>
      <c r="G26" s="40"/>
      <c r="H26" s="40"/>
    </row>
    <row r="27" spans="1:8">
      <c r="A27" s="43" t="s">
        <v>42</v>
      </c>
      <c r="B27" s="75">
        <f>'Rahoituksen ura'!B88*(1+('Rahoituksen ura'!B24+'Rahoituksen ura'!$B$30)*'Rahoituksen ura'!$B$33)*(1+'Rahoituksen ura'!$B$40)</f>
        <v>336.19574750105949</v>
      </c>
      <c r="C27" s="67">
        <f t="shared" si="0"/>
        <v>346.11192764797357</v>
      </c>
      <c r="D27" s="68"/>
      <c r="E27" s="40"/>
      <c r="F27" s="40"/>
      <c r="G27" s="40"/>
      <c r="H27" s="40"/>
    </row>
    <row r="28" spans="1:8">
      <c r="A28" s="43" t="s">
        <v>43</v>
      </c>
      <c r="B28" s="75">
        <f>'Rahoituksen ura'!B89*(1+('Rahoituksen ura'!B25+'Rahoituksen ura'!$B$30)*'Rahoituksen ura'!$B$33)*(1+'Rahoituksen ura'!$B$40)</f>
        <v>1882.1539296210274</v>
      </c>
      <c r="C28" s="67">
        <f t="shared" si="0"/>
        <v>1937.668544452036</v>
      </c>
      <c r="D28" s="68"/>
      <c r="E28" s="40"/>
      <c r="F28" s="40"/>
      <c r="G28" s="40"/>
      <c r="H28" s="40"/>
    </row>
    <row r="29" spans="1:8">
      <c r="A29" s="43" t="s">
        <v>44</v>
      </c>
      <c r="B29" s="75">
        <f>'Rahoituksen ura'!B90*(1+('Rahoituksen ura'!B26+'Rahoituksen ura'!$B$30)*'Rahoituksen ura'!$B$33)*(1+'Rahoituksen ura'!$B$40)</f>
        <v>380.58475441224721</v>
      </c>
      <c r="C29" s="67">
        <f t="shared" si="0"/>
        <v>391.81019974869957</v>
      </c>
      <c r="D29" s="68"/>
      <c r="E29" s="40"/>
      <c r="F29" s="40"/>
      <c r="G29" s="40"/>
      <c r="H29" s="40"/>
    </row>
    <row r="30" spans="1:8">
      <c r="A30" s="43" t="s">
        <v>45</v>
      </c>
      <c r="B30" s="75">
        <f>'Rahoituksen ura'!B91*(1+('Rahoituksen ura'!B27+'Rahoituksen ura'!$B$30)*'Rahoituksen ura'!$B$33)*(1+'Rahoituksen ura'!$B$40)</f>
        <v>981.82784513742399</v>
      </c>
      <c r="C30" s="67">
        <f t="shared" si="0"/>
        <v>1010.7871102620028</v>
      </c>
      <c r="D30" s="68"/>
      <c r="E30" s="40"/>
      <c r="F30" s="40"/>
      <c r="G30" s="40"/>
      <c r="H30" s="40"/>
    </row>
    <row r="31" spans="1:8">
      <c r="A31" s="10" t="s">
        <v>46</v>
      </c>
      <c r="B31" s="87">
        <f>SUM(B9:B30)</f>
        <v>24611.05634631083</v>
      </c>
      <c r="C31" s="87">
        <f>SUM(C9:C30)</f>
        <v>25336.965790882547</v>
      </c>
      <c r="D31" s="68"/>
      <c r="E31" s="40"/>
      <c r="F31" s="40"/>
      <c r="G31" s="40"/>
      <c r="H31" s="40"/>
    </row>
    <row r="32" spans="1:8">
      <c r="D32" s="68"/>
    </row>
  </sheetData>
  <mergeCells count="3">
    <mergeCell ref="A3:F3"/>
    <mergeCell ref="A4:F4"/>
    <mergeCell ref="A5:F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zoomScaleNormal="100" workbookViewId="0"/>
  </sheetViews>
  <sheetFormatPr defaultRowHeight="14"/>
  <cols>
    <col min="1" max="1" width="20.75" customWidth="1"/>
    <col min="2" max="2" width="17.58203125" customWidth="1"/>
    <col min="3" max="3" width="16" customWidth="1"/>
    <col min="4" max="4" width="15.5" customWidth="1"/>
    <col min="5" max="5" width="17.08203125" customWidth="1"/>
    <col min="6" max="6" width="6.5" customWidth="1"/>
    <col min="8" max="8" width="12" bestFit="1" customWidth="1"/>
    <col min="9" max="11" width="10.08203125" bestFit="1" customWidth="1"/>
    <col min="13" max="16" width="10.08203125" bestFit="1" customWidth="1"/>
    <col min="18" max="18" width="11" bestFit="1" customWidth="1"/>
  </cols>
  <sheetData>
    <row r="1" spans="1:21" ht="20">
      <c r="A1" s="112" t="s">
        <v>83</v>
      </c>
    </row>
    <row r="2" spans="1:21">
      <c r="A2" s="23" t="str">
        <f>INFO!A2</f>
        <v>VM/KAO 10.10.2023</v>
      </c>
    </row>
    <row r="3" spans="1:21" ht="77" customHeight="1">
      <c r="A3" s="150" t="s">
        <v>84</v>
      </c>
      <c r="B3" s="150"/>
      <c r="C3" s="150"/>
      <c r="D3" s="150"/>
      <c r="E3" s="150"/>
      <c r="F3" s="150"/>
      <c r="G3" s="137"/>
      <c r="H3" s="137"/>
    </row>
    <row r="4" spans="1:21">
      <c r="A4" s="23"/>
    </row>
    <row r="5" spans="1:21">
      <c r="A5" s="106" t="s">
        <v>85</v>
      </c>
      <c r="B5" s="19"/>
      <c r="C5" s="19"/>
      <c r="D5" s="19"/>
      <c r="E5" s="9"/>
      <c r="H5" s="57"/>
      <c r="I5" s="57"/>
      <c r="J5" s="57"/>
      <c r="K5" s="57"/>
    </row>
    <row r="6" spans="1:21">
      <c r="A6" s="30" t="s">
        <v>1</v>
      </c>
      <c r="B6" s="30" t="s">
        <v>2</v>
      </c>
      <c r="C6" s="30" t="s">
        <v>3</v>
      </c>
      <c r="D6" s="30" t="s">
        <v>4</v>
      </c>
      <c r="E6" s="64"/>
      <c r="H6" s="57"/>
      <c r="I6" s="57"/>
      <c r="J6" s="57"/>
      <c r="K6" s="57"/>
    </row>
    <row r="7" spans="1:21">
      <c r="A7" s="52">
        <v>24103</v>
      </c>
      <c r="B7" s="52">
        <v>25833.006995445856</v>
      </c>
      <c r="C7" s="52">
        <v>26819.619235237617</v>
      </c>
      <c r="D7" s="52">
        <v>27724.719096468783</v>
      </c>
      <c r="E7" s="42"/>
      <c r="H7" s="57"/>
      <c r="I7" s="57"/>
      <c r="J7" s="58"/>
      <c r="K7" s="58"/>
      <c r="L7" s="14"/>
      <c r="M7" s="14"/>
    </row>
    <row r="8" spans="1:21">
      <c r="A8" s="23"/>
      <c r="H8" s="57"/>
      <c r="I8" s="57"/>
      <c r="J8" s="57"/>
      <c r="K8" s="57"/>
    </row>
    <row r="9" spans="1:21">
      <c r="A9" s="61" t="s">
        <v>86</v>
      </c>
      <c r="B9" s="9"/>
      <c r="C9" s="9"/>
      <c r="D9" s="9"/>
      <c r="H9" s="57"/>
      <c r="I9" s="57"/>
      <c r="J9" s="57"/>
      <c r="K9" s="57"/>
    </row>
    <row r="10" spans="1:21">
      <c r="A10" s="33" t="s">
        <v>1</v>
      </c>
      <c r="B10" s="33" t="s">
        <v>2</v>
      </c>
      <c r="C10" s="33" t="s">
        <v>3</v>
      </c>
      <c r="D10" s="33" t="s">
        <v>4</v>
      </c>
      <c r="H10" s="57"/>
      <c r="I10" s="57"/>
      <c r="J10" s="57"/>
      <c r="K10" s="57"/>
    </row>
    <row r="11" spans="1:21">
      <c r="A11" s="104">
        <f>A7/'Rahoituksen ura'!B66</f>
        <v>1.0008115783848635</v>
      </c>
      <c r="B11" s="104">
        <f>B7/'Rahoituksen ura'!C66</f>
        <v>1.0014533132962442</v>
      </c>
      <c r="C11" s="104">
        <f>C7/'Rahoituksen ura'!D66</f>
        <v>0.99937505818168526</v>
      </c>
      <c r="D11" s="104">
        <f>D7/'Rahoituksen ura'!E66</f>
        <v>0.99493186597022054</v>
      </c>
      <c r="H11" s="57"/>
      <c r="I11" s="57"/>
      <c r="J11" s="57"/>
      <c r="K11" s="57"/>
    </row>
    <row r="12" spans="1:21">
      <c r="A12" s="23"/>
      <c r="H12" s="12"/>
      <c r="I12" s="12"/>
      <c r="J12" s="12"/>
      <c r="K12" s="12"/>
      <c r="L12" s="16"/>
      <c r="M12" s="16"/>
      <c r="N12" s="16"/>
      <c r="O12" s="16"/>
      <c r="P12" s="16"/>
      <c r="Q12" s="16"/>
      <c r="R12" s="16"/>
    </row>
    <row r="13" spans="1:21" s="14" customFormat="1">
      <c r="A13" s="37" t="s">
        <v>83</v>
      </c>
      <c r="B13" s="37"/>
      <c r="C13" s="37"/>
      <c r="D13" s="37"/>
      <c r="E13" s="37"/>
      <c r="H13" s="16"/>
      <c r="I13" s="107"/>
      <c r="J13" s="107"/>
      <c r="K13" s="107"/>
      <c r="L13" s="11"/>
      <c r="M13" s="16"/>
      <c r="N13" s="11"/>
      <c r="O13" s="11"/>
      <c r="P13" s="11"/>
      <c r="Q13" s="11"/>
      <c r="R13" s="11"/>
    </row>
    <row r="14" spans="1:21">
      <c r="A14" s="77" t="s">
        <v>24</v>
      </c>
      <c r="B14" s="77" t="s">
        <v>1</v>
      </c>
      <c r="C14" s="105" t="s">
        <v>8</v>
      </c>
      <c r="D14" s="105" t="s">
        <v>9</v>
      </c>
      <c r="E14" s="105" t="s">
        <v>10</v>
      </c>
      <c r="H14" s="108"/>
      <c r="I14" s="108"/>
      <c r="J14" s="108"/>
      <c r="K14" s="108"/>
      <c r="L14" s="16"/>
      <c r="M14" s="16"/>
      <c r="N14" s="16"/>
      <c r="O14" s="16"/>
      <c r="P14" s="16"/>
      <c r="Q14" s="16"/>
      <c r="R14" s="16"/>
    </row>
    <row r="15" spans="1:21">
      <c r="A15" t="s">
        <v>25</v>
      </c>
      <c r="B15" s="25">
        <f>$A$11*'Rahoituksen ura'!B44</f>
        <v>2701.7420209426464</v>
      </c>
      <c r="C15" s="25">
        <f>$B$11*'Rahoituksen ura'!C44</f>
        <v>2879.8199473023328</v>
      </c>
      <c r="D15" s="25">
        <f>$C$11*'Rahoituksen ura'!D44</f>
        <v>2981.8682874545875</v>
      </c>
      <c r="E15" s="25">
        <f>$D$11*'Rahoituksen ura'!E44</f>
        <v>3075.7963745489078</v>
      </c>
      <c r="H15" s="86"/>
      <c r="I15" s="86"/>
      <c r="J15" s="86"/>
      <c r="K15" s="86"/>
      <c r="L15" s="86"/>
      <c r="M15" s="109"/>
      <c r="N15" s="109"/>
      <c r="O15" s="109"/>
      <c r="P15" s="109"/>
      <c r="Q15" s="16"/>
      <c r="R15" s="110"/>
      <c r="S15" s="103"/>
      <c r="T15" s="103"/>
      <c r="U15" s="103"/>
    </row>
    <row r="16" spans="1:21">
      <c r="A16" t="s">
        <v>26</v>
      </c>
      <c r="B16" s="25">
        <f>$A$11*'Rahoituksen ura'!B45</f>
        <v>1062.0133166547826</v>
      </c>
      <c r="C16" s="25">
        <f>$B$11*'Rahoituksen ura'!C45</f>
        <v>1148.7454908977068</v>
      </c>
      <c r="D16" s="25">
        <f>$C$11*'Rahoituksen ura'!D45</f>
        <v>1197.5913770514978</v>
      </c>
      <c r="E16" s="25">
        <f>$D$11*'Rahoituksen ura'!E45</f>
        <v>1243.8250701415398</v>
      </c>
      <c r="H16" s="86"/>
      <c r="I16" s="86"/>
      <c r="J16" s="86"/>
      <c r="K16" s="86"/>
      <c r="L16" s="86"/>
      <c r="M16" s="109"/>
      <c r="N16" s="109"/>
      <c r="O16" s="109"/>
      <c r="P16" s="109"/>
      <c r="Q16" s="16"/>
      <c r="R16" s="110"/>
      <c r="S16" s="103"/>
      <c r="T16" s="103"/>
      <c r="U16" s="103"/>
    </row>
    <row r="17" spans="1:21">
      <c r="A17" t="s">
        <v>27</v>
      </c>
      <c r="B17" s="25">
        <f>$A$11*'Rahoituksen ura'!B46</f>
        <v>1770.6491911512126</v>
      </c>
      <c r="C17" s="25">
        <f>$B$11*'Rahoituksen ura'!C46</f>
        <v>1916.6271903649797</v>
      </c>
      <c r="D17" s="25">
        <f>$C$11*'Rahoituksen ura'!D46</f>
        <v>2011.2480376066992</v>
      </c>
      <c r="E17" s="25">
        <f>$D$11*'Rahoituksen ura'!E46</f>
        <v>2087.9526945374587</v>
      </c>
      <c r="H17" s="86"/>
      <c r="I17" s="86"/>
      <c r="J17" s="86"/>
      <c r="K17" s="86"/>
      <c r="L17" s="86"/>
      <c r="M17" s="109"/>
      <c r="N17" s="109"/>
      <c r="O17" s="109"/>
      <c r="P17" s="109"/>
      <c r="Q17" s="16"/>
      <c r="R17" s="110"/>
      <c r="S17" s="103"/>
      <c r="T17" s="103"/>
      <c r="U17" s="103"/>
    </row>
    <row r="18" spans="1:21">
      <c r="A18" t="s">
        <v>28</v>
      </c>
      <c r="B18" s="25">
        <f>$A$11*'Rahoituksen ura'!B47</f>
        <v>389.66387507983592</v>
      </c>
      <c r="C18" s="25">
        <f>$B$11*'Rahoituksen ura'!C47</f>
        <v>422.30618349339068</v>
      </c>
      <c r="D18" s="25">
        <f>$C$11*'Rahoituksen ura'!D47</f>
        <v>445.56711889691968</v>
      </c>
      <c r="E18" s="25">
        <f>$D$11*'Rahoituksen ura'!E47</f>
        <v>466.12441948092891</v>
      </c>
      <c r="H18" s="86"/>
      <c r="I18" s="86"/>
      <c r="J18" s="86"/>
      <c r="K18" s="86"/>
      <c r="L18" s="86"/>
      <c r="M18" s="109"/>
      <c r="N18" s="109"/>
      <c r="O18" s="109"/>
      <c r="P18" s="109"/>
      <c r="Q18" s="16"/>
      <c r="R18" s="110"/>
      <c r="S18" s="103"/>
      <c r="T18" s="103"/>
      <c r="U18" s="103"/>
    </row>
    <row r="19" spans="1:21">
      <c r="A19" t="s">
        <v>29</v>
      </c>
      <c r="B19" s="25">
        <f>$A$11*'Rahoituksen ura'!B48</f>
        <v>798.58470749829746</v>
      </c>
      <c r="C19" s="25">
        <f>$B$11*'Rahoituksen ura'!C48</f>
        <v>856.86448236316164</v>
      </c>
      <c r="D19" s="25">
        <f>$C$11*'Rahoituksen ura'!D48</f>
        <v>892.56577919874769</v>
      </c>
      <c r="E19" s="25">
        <f>$D$11*'Rahoituksen ura'!E48</f>
        <v>923.91105153145281</v>
      </c>
      <c r="H19" s="86"/>
      <c r="I19" s="86"/>
      <c r="J19" s="86"/>
      <c r="K19" s="86"/>
      <c r="L19" s="86"/>
      <c r="M19" s="109"/>
      <c r="N19" s="109"/>
      <c r="O19" s="109"/>
      <c r="P19" s="109"/>
      <c r="Q19" s="16"/>
      <c r="R19" s="110"/>
      <c r="S19" s="103"/>
      <c r="T19" s="103"/>
      <c r="U19" s="103"/>
    </row>
    <row r="20" spans="1:21">
      <c r="A20" t="s">
        <v>30</v>
      </c>
      <c r="B20" s="25">
        <f>$A$11*'Rahoituksen ura'!B49</f>
        <v>2070.8001343158594</v>
      </c>
      <c r="C20" s="25">
        <f>$B$11*'Rahoituksen ura'!C49</f>
        <v>2234.0322743627589</v>
      </c>
      <c r="D20" s="25">
        <f>$C$11*'Rahoituksen ura'!D49</f>
        <v>2333.691454456613</v>
      </c>
      <c r="E20" s="25">
        <f>$D$11*'Rahoituksen ura'!E49</f>
        <v>2428.7351601256246</v>
      </c>
      <c r="H20" s="86"/>
      <c r="I20" s="86"/>
      <c r="J20" s="86"/>
      <c r="K20" s="86"/>
      <c r="L20" s="86"/>
      <c r="M20" s="109"/>
      <c r="N20" s="109"/>
      <c r="O20" s="109"/>
      <c r="P20" s="109"/>
      <c r="Q20" s="16"/>
      <c r="R20" s="110"/>
      <c r="S20" s="103"/>
      <c r="T20" s="103"/>
      <c r="U20" s="103"/>
    </row>
    <row r="21" spans="1:21">
      <c r="A21" t="s">
        <v>0</v>
      </c>
      <c r="B21" s="25">
        <f>$A$11*'Rahoituksen ura'!B50</f>
        <v>997.14012899824002</v>
      </c>
      <c r="C21" s="25">
        <f>$B$11*'Rahoituksen ura'!C50</f>
        <v>1057.8793586611973</v>
      </c>
      <c r="D21" s="25">
        <f>$C$11*'Rahoituksen ura'!D50</f>
        <v>1083.7853971291502</v>
      </c>
      <c r="E21" s="25">
        <f>$D$11*'Rahoituksen ura'!E50</f>
        <v>1109.9660818592949</v>
      </c>
      <c r="H21" s="86"/>
      <c r="I21" s="86"/>
      <c r="J21" s="86"/>
      <c r="K21" s="86"/>
      <c r="L21" s="86"/>
      <c r="M21" s="109"/>
      <c r="N21" s="109"/>
      <c r="O21" s="109"/>
      <c r="P21" s="109"/>
      <c r="Q21" s="16"/>
      <c r="R21" s="110"/>
      <c r="S21" s="103"/>
      <c r="T21" s="103"/>
      <c r="U21" s="103"/>
    </row>
    <row r="22" spans="1:21">
      <c r="A22" t="s">
        <v>31</v>
      </c>
      <c r="B22" s="25">
        <f>$A$11*'Rahoituksen ura'!B51</f>
        <v>738.01120491822655</v>
      </c>
      <c r="C22" s="25">
        <f>$B$11*'Rahoituksen ura'!C51</f>
        <v>791.06315516713016</v>
      </c>
      <c r="D22" s="25">
        <f>$C$11*'Rahoituksen ura'!D51</f>
        <v>822.09856391070025</v>
      </c>
      <c r="E22" s="25">
        <f>$D$11*'Rahoituksen ura'!E51</f>
        <v>851.75431657759259</v>
      </c>
      <c r="H22" s="86"/>
      <c r="I22" s="86"/>
      <c r="J22" s="86"/>
      <c r="K22" s="86"/>
      <c r="L22" s="86"/>
      <c r="M22" s="109"/>
      <c r="N22" s="109"/>
      <c r="O22" s="109"/>
      <c r="P22" s="109"/>
      <c r="Q22" s="16"/>
      <c r="R22" s="110"/>
      <c r="S22" s="103"/>
      <c r="T22" s="103"/>
      <c r="U22" s="103"/>
    </row>
    <row r="23" spans="1:21">
      <c r="A23" t="s">
        <v>32</v>
      </c>
      <c r="B23" s="25">
        <f>$A$11*'Rahoituksen ura'!B52</f>
        <v>2278.7587166588523</v>
      </c>
      <c r="C23" s="25">
        <f>$B$11*'Rahoituksen ura'!C52</f>
        <v>2447.0515327845751</v>
      </c>
      <c r="D23" s="25">
        <f>$C$11*'Rahoituksen ura'!D52</f>
        <v>2538.8319907506961</v>
      </c>
      <c r="E23" s="25">
        <f>$D$11*'Rahoituksen ura'!E52</f>
        <v>2626.4162295855917</v>
      </c>
      <c r="H23" s="86"/>
      <c r="I23" s="86"/>
      <c r="J23" s="86"/>
      <c r="K23" s="86"/>
      <c r="L23" s="86"/>
      <c r="M23" s="109"/>
      <c r="N23" s="109"/>
      <c r="O23" s="109"/>
      <c r="P23" s="109"/>
      <c r="Q23" s="16"/>
      <c r="R23" s="110"/>
      <c r="S23" s="103"/>
      <c r="T23" s="103"/>
      <c r="U23" s="103"/>
    </row>
    <row r="24" spans="1:21">
      <c r="A24" t="s">
        <v>33</v>
      </c>
      <c r="B24" s="25">
        <f>$A$11*'Rahoituksen ura'!B53</f>
        <v>893.95108514595302</v>
      </c>
      <c r="C24" s="25">
        <f>$B$11*'Rahoituksen ura'!C53</f>
        <v>961.56175007787488</v>
      </c>
      <c r="D24" s="25">
        <f>$C$11*'Rahoituksen ura'!D53</f>
        <v>1000.9185251363673</v>
      </c>
      <c r="E24" s="25">
        <f>$D$11*'Rahoituksen ura'!E53</f>
        <v>1039.1938292517798</v>
      </c>
      <c r="H24" s="86"/>
      <c r="I24" s="86"/>
      <c r="J24" s="86"/>
      <c r="K24" s="86"/>
      <c r="L24" s="86"/>
      <c r="M24" s="109"/>
      <c r="N24" s="109"/>
      <c r="O24" s="109"/>
      <c r="P24" s="109"/>
      <c r="Q24" s="16"/>
      <c r="R24" s="110"/>
      <c r="S24" s="103"/>
      <c r="T24" s="103"/>
      <c r="U24" s="103"/>
    </row>
    <row r="25" spans="1:21">
      <c r="A25" t="s">
        <v>34</v>
      </c>
      <c r="B25" s="25">
        <f>$A$11*'Rahoituksen ura'!B54</f>
        <v>829.15732231980542</v>
      </c>
      <c r="C25" s="25">
        <f>$B$11*'Rahoituksen ura'!C54</f>
        <v>877.04690576979419</v>
      </c>
      <c r="D25" s="25">
        <f>$C$11*'Rahoituksen ura'!D54</f>
        <v>900.31038156959721</v>
      </c>
      <c r="E25" s="25">
        <f>$D$11*'Rahoituksen ura'!E54</f>
        <v>920.83506450541063</v>
      </c>
      <c r="H25" s="86"/>
      <c r="I25" s="86"/>
      <c r="J25" s="86"/>
      <c r="K25" s="86"/>
      <c r="L25" s="86"/>
      <c r="M25" s="109"/>
      <c r="N25" s="109"/>
      <c r="O25" s="109"/>
      <c r="P25" s="109"/>
      <c r="Q25" s="16"/>
      <c r="R25" s="110"/>
      <c r="S25" s="103"/>
      <c r="T25" s="103"/>
      <c r="U25" s="103"/>
    </row>
    <row r="26" spans="1:21">
      <c r="A26" t="s">
        <v>35</v>
      </c>
      <c r="B26" s="25">
        <f>$A$11*'Rahoituksen ura'!B55</f>
        <v>569.15066007263533</v>
      </c>
      <c r="C26" s="25">
        <f>$B$11*'Rahoituksen ura'!C55</f>
        <v>605.47470440322491</v>
      </c>
      <c r="D26" s="25">
        <f>$C$11*'Rahoituksen ura'!D55</f>
        <v>624.22712864777156</v>
      </c>
      <c r="E26" s="25">
        <f>$D$11*'Rahoituksen ura'!E55</f>
        <v>642.10147963109807</v>
      </c>
      <c r="H26" s="86"/>
      <c r="I26" s="86"/>
      <c r="J26" s="86"/>
      <c r="K26" s="86"/>
      <c r="L26" s="86"/>
      <c r="M26" s="109"/>
      <c r="N26" s="109"/>
      <c r="O26" s="109"/>
      <c r="P26" s="109"/>
      <c r="Q26" s="16"/>
      <c r="R26" s="110"/>
      <c r="S26" s="103"/>
      <c r="T26" s="103"/>
      <c r="U26" s="103"/>
    </row>
    <row r="27" spans="1:21">
      <c r="A27" t="s">
        <v>36</v>
      </c>
      <c r="B27" s="25">
        <f>$A$11*'Rahoituksen ura'!B56</f>
        <v>710.23889181922857</v>
      </c>
      <c r="C27" s="25">
        <f>$B$11*'Rahoituksen ura'!C56</f>
        <v>750.63068658386305</v>
      </c>
      <c r="D27" s="25">
        <f>$C$11*'Rahoituksen ura'!D56</f>
        <v>769.4721518797254</v>
      </c>
      <c r="E27" s="25">
        <f>$D$11*'Rahoituksen ura'!E56</f>
        <v>786.15376551001964</v>
      </c>
      <c r="H27" s="86"/>
      <c r="I27" s="86"/>
      <c r="J27" s="86"/>
      <c r="K27" s="86"/>
      <c r="L27" s="86"/>
      <c r="M27" s="109"/>
      <c r="N27" s="109"/>
      <c r="O27" s="109"/>
      <c r="P27" s="109"/>
      <c r="Q27" s="16"/>
      <c r="R27" s="110"/>
      <c r="S27" s="103"/>
      <c r="T27" s="103"/>
      <c r="U27" s="103"/>
    </row>
    <row r="28" spans="1:21">
      <c r="A28" t="s">
        <v>37</v>
      </c>
      <c r="B28" s="25">
        <f>$A$11*'Rahoituksen ura'!B57</f>
        <v>1205.909561745161</v>
      </c>
      <c r="C28" s="25">
        <f>$B$11*'Rahoituksen ura'!C57</f>
        <v>1291.0527160682379</v>
      </c>
      <c r="D28" s="25">
        <f>$C$11*'Rahoituksen ura'!D57</f>
        <v>1338.460460521424</v>
      </c>
      <c r="E28" s="25">
        <f>$D$11*'Rahoituksen ura'!E57</f>
        <v>1377.3969998819573</v>
      </c>
      <c r="H28" s="86"/>
      <c r="I28" s="86"/>
      <c r="J28" s="86"/>
      <c r="K28" s="86"/>
      <c r="L28" s="86"/>
      <c r="M28" s="109"/>
      <c r="N28" s="109"/>
      <c r="O28" s="109"/>
      <c r="P28" s="109"/>
      <c r="Q28" s="16"/>
      <c r="R28" s="110"/>
      <c r="S28" s="103"/>
      <c r="T28" s="103"/>
      <c r="U28" s="103"/>
    </row>
    <row r="29" spans="1:21">
      <c r="A29" t="s">
        <v>38</v>
      </c>
      <c r="B29" s="25">
        <f>$A$11*'Rahoituksen ura'!B58</f>
        <v>780.69336587591465</v>
      </c>
      <c r="C29" s="25">
        <f>$B$11*'Rahoituksen ura'!C58</f>
        <v>840.64316476337081</v>
      </c>
      <c r="D29" s="25">
        <f>$C$11*'Rahoituksen ura'!D58</f>
        <v>873.81215121612809</v>
      </c>
      <c r="E29" s="25">
        <f>$D$11*'Rahoituksen ura'!E58</f>
        <v>906.92198348080854</v>
      </c>
      <c r="H29" s="86"/>
      <c r="I29" s="86"/>
      <c r="J29" s="86"/>
      <c r="K29" s="86"/>
      <c r="L29" s="86"/>
      <c r="M29" s="109"/>
      <c r="N29" s="109"/>
      <c r="O29" s="109"/>
      <c r="P29" s="109"/>
      <c r="Q29" s="16"/>
      <c r="R29" s="110"/>
      <c r="S29" s="103"/>
      <c r="T29" s="103"/>
      <c r="U29" s="103"/>
    </row>
    <row r="30" spans="1:21">
      <c r="A30" t="s">
        <v>39</v>
      </c>
      <c r="B30" s="25">
        <f>$A$11*'Rahoituksen ura'!B59</f>
        <v>1193.2118668727328</v>
      </c>
      <c r="C30" s="25">
        <f>$B$11*'Rahoituksen ura'!C59</f>
        <v>1270.8826076171729</v>
      </c>
      <c r="D30" s="25">
        <f>$C$11*'Rahoituksen ura'!D59</f>
        <v>1311.4977477606747</v>
      </c>
      <c r="E30" s="25">
        <f>$D$11*'Rahoituksen ura'!E59</f>
        <v>1348.3417098293489</v>
      </c>
      <c r="H30" s="86"/>
      <c r="I30" s="86"/>
      <c r="J30" s="86"/>
      <c r="K30" s="86"/>
      <c r="L30" s="86"/>
      <c r="M30" s="109"/>
      <c r="N30" s="109"/>
      <c r="O30" s="109"/>
      <c r="P30" s="109"/>
      <c r="Q30" s="16"/>
      <c r="R30" s="110"/>
      <c r="S30" s="103"/>
      <c r="T30" s="103"/>
      <c r="U30" s="103"/>
    </row>
    <row r="31" spans="1:21">
      <c r="A31" t="s">
        <v>40</v>
      </c>
      <c r="B31" s="25">
        <f>$A$11*'Rahoituksen ura'!B60</f>
        <v>910.2638742222158</v>
      </c>
      <c r="C31" s="25">
        <f>$B$11*'Rahoituksen ura'!C60</f>
        <v>970.7102104239691</v>
      </c>
      <c r="D31" s="25">
        <f>$C$11*'Rahoituksen ura'!D60</f>
        <v>1001.3228254249252</v>
      </c>
      <c r="E31" s="25">
        <f>$D$11*'Rahoituksen ura'!E60</f>
        <v>1031.3617348937296</v>
      </c>
      <c r="H31" s="86"/>
      <c r="I31" s="86"/>
      <c r="J31" s="86"/>
      <c r="K31" s="86"/>
      <c r="L31" s="86"/>
      <c r="M31" s="109"/>
      <c r="N31" s="109"/>
      <c r="O31" s="109"/>
      <c r="P31" s="109"/>
      <c r="Q31" s="16"/>
      <c r="R31" s="110"/>
      <c r="S31" s="103"/>
      <c r="T31" s="103"/>
      <c r="U31" s="103"/>
    </row>
    <row r="32" spans="1:21">
      <c r="A32" t="s">
        <v>41</v>
      </c>
      <c r="B32" s="25">
        <f>$A$11*'Rahoituksen ura'!B61</f>
        <v>787.03102362119728</v>
      </c>
      <c r="C32" s="25">
        <f>$B$11*'Rahoituksen ura'!C61</f>
        <v>837.30491251980641</v>
      </c>
      <c r="D32" s="25">
        <f>$C$11*'Rahoituksen ura'!D61</f>
        <v>863.37787250901476</v>
      </c>
      <c r="E32" s="25">
        <f>$D$11*'Rahoituksen ura'!E61</f>
        <v>886.97817539502466</v>
      </c>
      <c r="H32" s="86"/>
      <c r="I32" s="86"/>
      <c r="J32" s="86"/>
      <c r="K32" s="86"/>
      <c r="L32" s="86"/>
      <c r="M32" s="109"/>
      <c r="N32" s="109"/>
      <c r="O32" s="109"/>
      <c r="P32" s="109"/>
      <c r="Q32" s="16"/>
      <c r="R32" s="110"/>
      <c r="S32" s="103"/>
      <c r="T32" s="103"/>
      <c r="U32" s="103"/>
    </row>
    <row r="33" spans="1:21">
      <c r="A33" t="s">
        <v>42</v>
      </c>
      <c r="B33" s="25">
        <f>$A$11*'Rahoituksen ura'!B62</f>
        <v>312.27377903739603</v>
      </c>
      <c r="C33" s="25">
        <f>$B$11*'Rahoituksen ura'!C62</f>
        <v>335.93964555499451</v>
      </c>
      <c r="D33" s="25">
        <f>$C$11*'Rahoituksen ura'!D62</f>
        <v>348.84667110485469</v>
      </c>
      <c r="E33" s="25">
        <f>$D$11*'Rahoituksen ura'!E62</f>
        <v>362.17557312212978</v>
      </c>
      <c r="H33" s="86"/>
      <c r="I33" s="86"/>
      <c r="J33" s="86"/>
      <c r="K33" s="86"/>
      <c r="L33" s="86"/>
      <c r="M33" s="109"/>
      <c r="N33" s="109"/>
      <c r="O33" s="109"/>
      <c r="P33" s="109"/>
      <c r="Q33" s="16"/>
      <c r="R33" s="110"/>
      <c r="S33" s="103"/>
      <c r="T33" s="103"/>
      <c r="U33" s="103"/>
    </row>
    <row r="34" spans="1:21">
      <c r="A34" t="s">
        <v>43</v>
      </c>
      <c r="B34" s="25">
        <f>$A$11*'Rahoituksen ura'!B63</f>
        <v>1809.1708925923267</v>
      </c>
      <c r="C34" s="25">
        <f>$B$11*'Rahoituksen ura'!C63</f>
        <v>1950.0120791571878</v>
      </c>
      <c r="D34" s="25">
        <f>$C$11*'Rahoituksen ura'!D63</f>
        <v>2041.2922381705466</v>
      </c>
      <c r="E34" s="25">
        <f>$D$11*'Rahoituksen ura'!E63</f>
        <v>2122.8023122561194</v>
      </c>
      <c r="H34" s="86"/>
      <c r="I34" s="86"/>
      <c r="J34" s="86"/>
      <c r="K34" s="86"/>
      <c r="L34" s="86"/>
      <c r="M34" s="109"/>
      <c r="N34" s="109"/>
      <c r="O34" s="109"/>
      <c r="P34" s="109"/>
      <c r="Q34" s="16"/>
      <c r="R34" s="110"/>
      <c r="S34" s="103"/>
      <c r="T34" s="103"/>
      <c r="U34" s="103"/>
    </row>
    <row r="35" spans="1:21">
      <c r="A35" t="s">
        <v>44</v>
      </c>
      <c r="B35" s="25">
        <f>$A$11*'Rahoituksen ura'!B64</f>
        <v>374.64926572726796</v>
      </c>
      <c r="C35" s="25">
        <f>$B$11*'Rahoituksen ura'!C64</f>
        <v>400.00799769050508</v>
      </c>
      <c r="D35" s="25">
        <f>$C$11*'Rahoituksen ura'!D64</f>
        <v>412.32303316449924</v>
      </c>
      <c r="E35" s="25">
        <f>$D$11*'Rahoituksen ura'!E64</f>
        <v>422.82364025700235</v>
      </c>
      <c r="H35" s="86"/>
      <c r="I35" s="86"/>
      <c r="J35" s="86"/>
      <c r="K35" s="86"/>
      <c r="L35" s="86"/>
      <c r="M35" s="109"/>
      <c r="N35" s="109"/>
      <c r="O35" s="109"/>
      <c r="P35" s="109"/>
      <c r="Q35" s="16"/>
      <c r="R35" s="110"/>
      <c r="S35" s="103"/>
      <c r="T35" s="103"/>
      <c r="U35" s="103"/>
    </row>
    <row r="36" spans="1:21">
      <c r="A36" t="s">
        <v>45</v>
      </c>
      <c r="B36" s="25">
        <f>$A$11*'Rahoituksen ura'!B65</f>
        <v>919.93511473020794</v>
      </c>
      <c r="C36" s="25">
        <f>$B$11*'Rahoituksen ura'!C65</f>
        <v>987.34999941862623</v>
      </c>
      <c r="D36" s="25">
        <f>$C$11*'Rahoituksen ura'!D65</f>
        <v>1026.5100416764803</v>
      </c>
      <c r="E36" s="25">
        <f>$D$11*'Rahoituksen ura'!E65</f>
        <v>1063.1514300659596</v>
      </c>
      <c r="H36" s="86"/>
      <c r="I36" s="86"/>
      <c r="J36" s="86"/>
      <c r="K36" s="86"/>
      <c r="L36" s="86"/>
      <c r="M36" s="109"/>
      <c r="N36" s="109"/>
      <c r="O36" s="109"/>
      <c r="P36" s="109"/>
      <c r="Q36" s="16"/>
      <c r="R36" s="110"/>
      <c r="S36" s="103"/>
      <c r="T36" s="103"/>
      <c r="U36" s="103"/>
    </row>
    <row r="37" spans="1:21">
      <c r="A37" s="14" t="s">
        <v>46</v>
      </c>
      <c r="B37" s="38">
        <f>SUM(B15:B36)</f>
        <v>24103</v>
      </c>
      <c r="C37" s="38">
        <f t="shared" ref="C37:E37" si="0">SUM(C15:C36)</f>
        <v>25833.006995445856</v>
      </c>
      <c r="D37" s="38">
        <f t="shared" si="0"/>
        <v>26819.619235237617</v>
      </c>
      <c r="E37" s="38">
        <f t="shared" si="0"/>
        <v>27724.719096468783</v>
      </c>
      <c r="H37" s="86"/>
      <c r="I37" s="86"/>
      <c r="J37" s="86"/>
      <c r="K37" s="86"/>
      <c r="L37" s="86"/>
      <c r="M37" s="109"/>
      <c r="N37" s="109"/>
      <c r="O37" s="109"/>
      <c r="P37" s="109"/>
      <c r="Q37" s="16"/>
      <c r="R37" s="110"/>
      <c r="S37" s="103"/>
      <c r="T37" s="103"/>
      <c r="U37" s="103"/>
    </row>
    <row r="38" spans="1:21" ht="17.25" customHeight="1">
      <c r="H38" s="16"/>
      <c r="I38" s="16"/>
      <c r="J38" s="16"/>
      <c r="K38" s="16"/>
      <c r="L38" s="16"/>
      <c r="M38" s="16"/>
      <c r="N38" s="16"/>
      <c r="O38" s="16"/>
      <c r="P38" s="16"/>
      <c r="Q38" s="16"/>
      <c r="R38" s="16"/>
    </row>
    <row r="39" spans="1:21">
      <c r="H39" s="16"/>
      <c r="I39" s="16"/>
      <c r="J39" s="16"/>
      <c r="K39" s="16"/>
      <c r="L39" s="16"/>
      <c r="M39" s="16"/>
      <c r="N39" s="16"/>
      <c r="O39" s="16"/>
      <c r="P39" s="16"/>
      <c r="Q39" s="16"/>
      <c r="R39" s="16"/>
    </row>
    <row r="40" spans="1:21">
      <c r="H40" s="16"/>
      <c r="I40" s="16"/>
      <c r="J40" s="16"/>
      <c r="K40" s="16"/>
      <c r="L40" s="16"/>
      <c r="M40" s="12"/>
      <c r="N40" s="12"/>
      <c r="O40" s="12"/>
      <c r="P40" s="12"/>
      <c r="Q40" s="16"/>
      <c r="R40" s="16"/>
    </row>
    <row r="41" spans="1:21">
      <c r="H41" s="111"/>
      <c r="I41" s="111"/>
      <c r="J41" s="111"/>
      <c r="K41" s="111"/>
      <c r="L41" s="16"/>
      <c r="M41" s="12"/>
      <c r="N41" s="12"/>
      <c r="O41" s="12"/>
      <c r="P41" s="12"/>
      <c r="Q41" s="16"/>
      <c r="R41" s="16"/>
    </row>
    <row r="42" spans="1:21" ht="14.25" customHeight="1">
      <c r="H42" s="16"/>
      <c r="I42" s="16"/>
      <c r="J42" s="16"/>
      <c r="K42" s="16"/>
      <c r="L42" s="16"/>
      <c r="M42" s="12"/>
      <c r="N42" s="12"/>
      <c r="O42" s="12"/>
      <c r="P42" s="12"/>
      <c r="Q42" s="16"/>
      <c r="R42" s="16"/>
    </row>
    <row r="43" spans="1:21">
      <c r="B43" s="102"/>
      <c r="C43" s="102"/>
      <c r="D43" s="102"/>
      <c r="E43" s="102"/>
      <c r="M43" s="57"/>
      <c r="N43" s="57"/>
      <c r="O43" s="57"/>
      <c r="P43" s="57"/>
    </row>
    <row r="44" spans="1:21">
      <c r="M44" s="57"/>
      <c r="N44" s="57"/>
      <c r="O44" s="57"/>
      <c r="P44" s="57"/>
    </row>
    <row r="45" spans="1:21">
      <c r="M45" s="57"/>
      <c r="N45" s="57"/>
      <c r="O45" s="57"/>
      <c r="P45" s="57"/>
    </row>
    <row r="46" spans="1:21">
      <c r="M46" s="57"/>
      <c r="N46" s="57"/>
      <c r="O46" s="57"/>
      <c r="P46" s="57"/>
    </row>
    <row r="47" spans="1:21">
      <c r="M47" s="57"/>
      <c r="N47" s="57"/>
      <c r="O47" s="57"/>
      <c r="P47" s="57"/>
    </row>
    <row r="48" spans="1:21">
      <c r="M48" s="57"/>
      <c r="N48" s="57"/>
      <c r="O48" s="57"/>
      <c r="P48" s="57"/>
    </row>
    <row r="49" spans="13:16">
      <c r="M49" s="57"/>
      <c r="N49" s="57"/>
      <c r="O49" s="57"/>
      <c r="P49" s="57"/>
    </row>
    <row r="50" spans="13:16">
      <c r="M50" s="57"/>
      <c r="N50" s="57"/>
      <c r="O50" s="57"/>
      <c r="P50" s="57"/>
    </row>
    <row r="51" spans="13:16">
      <c r="M51" s="57"/>
      <c r="N51" s="57"/>
      <c r="O51" s="57"/>
      <c r="P51" s="57"/>
    </row>
    <row r="52" spans="13:16">
      <c r="M52" s="57"/>
      <c r="N52" s="57"/>
      <c r="O52" s="57"/>
      <c r="P52" s="57"/>
    </row>
    <row r="53" spans="13:16">
      <c r="M53" s="57"/>
      <c r="N53" s="57"/>
      <c r="O53" s="57"/>
      <c r="P53" s="57"/>
    </row>
    <row r="54" spans="13:16">
      <c r="M54" s="57"/>
      <c r="N54" s="57"/>
      <c r="O54" s="57"/>
      <c r="P54" s="57"/>
    </row>
    <row r="55" spans="13:16">
      <c r="M55" s="57"/>
      <c r="N55" s="57"/>
      <c r="O55" s="57"/>
      <c r="P55" s="57"/>
    </row>
    <row r="56" spans="13:16">
      <c r="M56" s="57"/>
      <c r="N56" s="57"/>
      <c r="O56" s="57"/>
      <c r="P56" s="57"/>
    </row>
    <row r="57" spans="13:16">
      <c r="M57" s="57"/>
      <c r="N57" s="57"/>
      <c r="O57" s="57"/>
      <c r="P57" s="57"/>
    </row>
    <row r="58" spans="13:16">
      <c r="M58" s="57"/>
      <c r="N58" s="57"/>
      <c r="O58" s="57"/>
      <c r="P58" s="57"/>
    </row>
    <row r="59" spans="13:16">
      <c r="M59" s="57"/>
      <c r="N59" s="57"/>
      <c r="O59" s="57"/>
      <c r="P59" s="57"/>
    </row>
    <row r="60" spans="13:16">
      <c r="M60" s="57"/>
      <c r="N60" s="57"/>
      <c r="O60" s="57"/>
      <c r="P60" s="57"/>
    </row>
    <row r="61" spans="13:16">
      <c r="M61" s="57"/>
      <c r="N61" s="57"/>
      <c r="O61" s="57"/>
      <c r="P61" s="57"/>
    </row>
    <row r="62" spans="13:16">
      <c r="N62" s="57"/>
      <c r="O62" s="57"/>
      <c r="P62" s="57"/>
    </row>
  </sheetData>
  <mergeCells count="1">
    <mergeCell ref="A3:F3"/>
  </mergeCells>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INFO</vt:lpstr>
      <vt:lpstr>Yhteenveto</vt:lpstr>
      <vt:lpstr>Rahoituksen ura</vt:lpstr>
      <vt:lpstr>Jälkikäteistarkistus</vt:lpstr>
      <vt:lpstr>Täsmäytys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Valkama Roosa (VM)</dc:creator>
  <cp:lastModifiedBy>Valkama Roosa (VM)</cp:lastModifiedBy>
  <dcterms:created xsi:type="dcterms:W3CDTF">2020-05-15T09:22:39Z</dcterms:created>
  <dcterms:modified xsi:type="dcterms:W3CDTF">2023-10-11T13:22:04Z</dcterms:modified>
</cp:coreProperties>
</file>