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Kuntatalous\Kunnan pp vos\Laskelmat\2026\Julkaisut\"/>
    </mc:Choice>
  </mc:AlternateContent>
  <xr:revisionPtr revIDLastSave="0" documentId="13_ncr:1_{CB909E5E-4078-457F-82BE-1C06FEBA3C47}" xr6:coauthVersionLast="47" xr6:coauthVersionMax="47" xr10:uidLastSave="{00000000-0000-0000-0000-000000000000}"/>
  <bookViews>
    <workbookView xWindow="-28920" yWindow="-15" windowWidth="29040" windowHeight="15840" tabRatio="904" xr2:uid="{00000000-000D-0000-FFFF-FFFF00000000}"/>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Tehtävämuutokset" sheetId="25" r:id="rId7"/>
    <sheet name="Verotuloihin perust tasaus" sheetId="12" r:id="rId8"/>
    <sheet name="Verokorvaukset" sheetId="14" r:id="rId9"/>
    <sheet name="Kotikuntakorvaus" sheetId="24" r:id="rId10"/>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lis_väh'!$A:$Q</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4" l="1"/>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5" i="14"/>
  <c r="F4" i="14"/>
  <c r="E4" i="14"/>
  <c r="U7" i="10" l="1"/>
  <c r="Q8" i="7" l="1"/>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7" i="7"/>
  <c r="Q5" i="11" l="1"/>
  <c r="G168" i="12" l="1"/>
  <c r="L19" i="25" l="1"/>
  <c r="E19" i="25"/>
  <c r="F19" i="25"/>
  <c r="G19" i="25"/>
  <c r="H19" i="25"/>
  <c r="I19" i="25"/>
  <c r="J19" i="25"/>
  <c r="K19" i="25"/>
  <c r="D19" i="25"/>
  <c r="B19" i="25"/>
  <c r="N4" i="11" l="1"/>
  <c r="O8" i="8" a="1"/>
  <c r="O8" i="8" s="1"/>
  <c r="O9" i="8" a="1"/>
  <c r="O9" i="8" s="1"/>
  <c r="O10" i="8" a="1"/>
  <c r="O10" i="8" s="1"/>
  <c r="O11" i="8" a="1"/>
  <c r="O11" i="8" s="1"/>
  <c r="O12" i="8" a="1"/>
  <c r="O12" i="8" s="1"/>
  <c r="O13" i="8" a="1"/>
  <c r="O13" i="8" s="1"/>
  <c r="O14" i="8" a="1"/>
  <c r="O14" i="8" s="1"/>
  <c r="O15" i="8" a="1"/>
  <c r="O15" i="8" s="1"/>
  <c r="O16" i="8" a="1"/>
  <c r="O16" i="8" s="1"/>
  <c r="O17" i="8" a="1"/>
  <c r="O17" i="8" s="1"/>
  <c r="O18" i="8" a="1"/>
  <c r="O18" i="8" s="1"/>
  <c r="O19" i="8" a="1"/>
  <c r="O19" i="8" s="1"/>
  <c r="O20" i="8" a="1"/>
  <c r="O20" i="8" s="1"/>
  <c r="O21" i="8" a="1"/>
  <c r="O21" i="8" s="1"/>
  <c r="O22" i="8" a="1"/>
  <c r="O22" i="8" s="1"/>
  <c r="O23" i="8" a="1"/>
  <c r="O23" i="8" s="1"/>
  <c r="O24" i="8" a="1"/>
  <c r="O24" i="8" s="1"/>
  <c r="O25" i="8" a="1"/>
  <c r="O25" i="8" s="1"/>
  <c r="O26" i="8" a="1"/>
  <c r="O26" i="8" s="1"/>
  <c r="O27" i="8" a="1"/>
  <c r="O27" i="8" s="1"/>
  <c r="O28" i="8" a="1"/>
  <c r="O28" i="8" s="1"/>
  <c r="O29" i="8" a="1"/>
  <c r="O29" i="8" s="1"/>
  <c r="O30" i="8" a="1"/>
  <c r="O30" i="8" s="1"/>
  <c r="O31" i="8" a="1"/>
  <c r="O31" i="8" s="1"/>
  <c r="O32" i="8" a="1"/>
  <c r="O32" i="8" s="1"/>
  <c r="O33" i="8" a="1"/>
  <c r="O33" i="8" s="1"/>
  <c r="O34" i="8" a="1"/>
  <c r="O34" i="8" s="1"/>
  <c r="O35" i="8" a="1"/>
  <c r="O35" i="8" s="1"/>
  <c r="O36" i="8" a="1"/>
  <c r="O36" i="8" s="1"/>
  <c r="O37" i="8" a="1"/>
  <c r="O37" i="8" s="1"/>
  <c r="O38" i="8" a="1"/>
  <c r="O38" i="8" s="1"/>
  <c r="O39" i="8" a="1"/>
  <c r="O39" i="8" s="1"/>
  <c r="O40" i="8" a="1"/>
  <c r="O40" i="8" s="1"/>
  <c r="O41" i="8" a="1"/>
  <c r="O41" i="8" s="1"/>
  <c r="O42" i="8" a="1"/>
  <c r="O42" i="8" s="1"/>
  <c r="O43" i="8" a="1"/>
  <c r="O43" i="8" s="1"/>
  <c r="O44" i="8" a="1"/>
  <c r="O44" i="8" s="1"/>
  <c r="O45" i="8" a="1"/>
  <c r="O45" i="8" s="1"/>
  <c r="O46" i="8" a="1"/>
  <c r="O46" i="8" s="1"/>
  <c r="O47" i="8" a="1"/>
  <c r="O47" i="8" s="1"/>
  <c r="O48" i="8" a="1"/>
  <c r="O48" i="8" s="1"/>
  <c r="O49" i="8" a="1"/>
  <c r="O49" i="8" s="1"/>
  <c r="O50" i="8" a="1"/>
  <c r="O50" i="8" s="1"/>
  <c r="O51" i="8" a="1"/>
  <c r="O51" i="8" s="1"/>
  <c r="O52" i="8" a="1"/>
  <c r="O52" i="8" s="1"/>
  <c r="O53" i="8" a="1"/>
  <c r="O53" i="8" s="1"/>
  <c r="O54" i="8" a="1"/>
  <c r="O54" i="8" s="1"/>
  <c r="O55" i="8" a="1"/>
  <c r="O55" i="8" s="1"/>
  <c r="O56" i="8" a="1"/>
  <c r="O56" i="8" s="1"/>
  <c r="O57" i="8" a="1"/>
  <c r="O57" i="8" s="1"/>
  <c r="O58" i="8" a="1"/>
  <c r="O58" i="8" s="1"/>
  <c r="O59" i="8" a="1"/>
  <c r="O59" i="8" s="1"/>
  <c r="O60" i="8" a="1"/>
  <c r="O60" i="8" s="1"/>
  <c r="O61" i="8" a="1"/>
  <c r="O61" i="8" s="1"/>
  <c r="O62" i="8" a="1"/>
  <c r="O62" i="8" s="1"/>
  <c r="O63" i="8" a="1"/>
  <c r="O63" i="8" s="1"/>
  <c r="O64" i="8" a="1"/>
  <c r="O64" i="8" s="1"/>
  <c r="O65" i="8" a="1"/>
  <c r="O65" i="8" s="1"/>
  <c r="O66" i="8" a="1"/>
  <c r="O66" i="8" s="1"/>
  <c r="O67" i="8" a="1"/>
  <c r="O67" i="8" s="1"/>
  <c r="O68" i="8" a="1"/>
  <c r="O68" i="8" s="1"/>
  <c r="O69" i="8" a="1"/>
  <c r="O69" i="8" s="1"/>
  <c r="O70" i="8" a="1"/>
  <c r="O70" i="8" s="1"/>
  <c r="O71" i="8" a="1"/>
  <c r="O71" i="8" s="1"/>
  <c r="O72" i="8" a="1"/>
  <c r="O72" i="8" s="1"/>
  <c r="O73" i="8" a="1"/>
  <c r="O73" i="8" s="1"/>
  <c r="O74" i="8" a="1"/>
  <c r="O74" i="8" s="1"/>
  <c r="O75" i="8" a="1"/>
  <c r="O75" i="8" s="1"/>
  <c r="O76" i="8" a="1"/>
  <c r="O76" i="8" s="1"/>
  <c r="O77" i="8" a="1"/>
  <c r="O77" i="8" s="1"/>
  <c r="O78" i="8" a="1"/>
  <c r="O78" i="8" s="1"/>
  <c r="O79" i="8" a="1"/>
  <c r="O79" i="8" s="1"/>
  <c r="O80" i="8" a="1"/>
  <c r="O80" i="8" s="1"/>
  <c r="O81" i="8" a="1"/>
  <c r="O81" i="8" s="1"/>
  <c r="O82" i="8" a="1"/>
  <c r="O82" i="8" s="1"/>
  <c r="O83" i="8" a="1"/>
  <c r="O83" i="8" s="1"/>
  <c r="O84" i="8" a="1"/>
  <c r="O84" i="8" s="1"/>
  <c r="O85" i="8" a="1"/>
  <c r="O85" i="8" s="1"/>
  <c r="O86" i="8" a="1"/>
  <c r="O86" i="8" s="1"/>
  <c r="O87" i="8" a="1"/>
  <c r="O87" i="8" s="1"/>
  <c r="O88" i="8" a="1"/>
  <c r="O88" i="8" s="1"/>
  <c r="O89" i="8" a="1"/>
  <c r="O89" i="8" s="1"/>
  <c r="O90" i="8" a="1"/>
  <c r="O90" i="8" s="1"/>
  <c r="O91" i="8" a="1"/>
  <c r="O91" i="8" s="1"/>
  <c r="O92" i="8" a="1"/>
  <c r="O92" i="8" s="1"/>
  <c r="O93" i="8" a="1"/>
  <c r="O93" i="8" s="1"/>
  <c r="O94" i="8" a="1"/>
  <c r="O94" i="8" s="1"/>
  <c r="O95" i="8" a="1"/>
  <c r="O95" i="8" s="1"/>
  <c r="O96" i="8" a="1"/>
  <c r="O96" i="8" s="1"/>
  <c r="O97" i="8" a="1"/>
  <c r="O97" i="8" s="1"/>
  <c r="O98" i="8" a="1"/>
  <c r="O98" i="8" s="1"/>
  <c r="O99" i="8" a="1"/>
  <c r="O99" i="8" s="1"/>
  <c r="O100" i="8" a="1"/>
  <c r="O100" i="8" s="1"/>
  <c r="O101" i="8" a="1"/>
  <c r="O101" i="8" s="1"/>
  <c r="O102" i="8" a="1"/>
  <c r="O102" i="8" s="1"/>
  <c r="O103" i="8" a="1"/>
  <c r="O103" i="8" s="1"/>
  <c r="O104" i="8" a="1"/>
  <c r="O104" i="8" s="1"/>
  <c r="O105" i="8" a="1"/>
  <c r="O105" i="8" s="1"/>
  <c r="O106" i="8" a="1"/>
  <c r="O106" i="8" s="1"/>
  <c r="O107" i="8" a="1"/>
  <c r="O107" i="8" s="1"/>
  <c r="O108" i="8" a="1"/>
  <c r="O108" i="8" s="1"/>
  <c r="O109" i="8" a="1"/>
  <c r="O109" i="8" s="1"/>
  <c r="O110" i="8" a="1"/>
  <c r="O110" i="8" s="1"/>
  <c r="O111" i="8" a="1"/>
  <c r="O111" i="8" s="1"/>
  <c r="O112" i="8" a="1"/>
  <c r="O112" i="8" s="1"/>
  <c r="O113" i="8" a="1"/>
  <c r="O113" i="8" s="1"/>
  <c r="O114" i="8" a="1"/>
  <c r="O114" i="8" s="1"/>
  <c r="O115" i="8" a="1"/>
  <c r="O115" i="8" s="1"/>
  <c r="O116" i="8" a="1"/>
  <c r="O116" i="8" s="1"/>
  <c r="O117" i="8" a="1"/>
  <c r="O117" i="8" s="1"/>
  <c r="O118" i="8" a="1"/>
  <c r="O118" i="8" s="1"/>
  <c r="O119" i="8" a="1"/>
  <c r="O119" i="8" s="1"/>
  <c r="O120" i="8" a="1"/>
  <c r="O120" i="8" s="1"/>
  <c r="O121" i="8" a="1"/>
  <c r="O121" i="8" s="1"/>
  <c r="O122" i="8" a="1"/>
  <c r="O122" i="8" s="1"/>
  <c r="O123" i="8" a="1"/>
  <c r="O123" i="8" s="1"/>
  <c r="O124" i="8" a="1"/>
  <c r="O124" i="8" s="1"/>
  <c r="O125" i="8" a="1"/>
  <c r="O125" i="8" s="1"/>
  <c r="O126" i="8" a="1"/>
  <c r="O126" i="8" s="1"/>
  <c r="O127" i="8" a="1"/>
  <c r="O127" i="8" s="1"/>
  <c r="O128" i="8" a="1"/>
  <c r="O128" i="8" s="1"/>
  <c r="O129" i="8" a="1"/>
  <c r="O129" i="8" s="1"/>
  <c r="O130" i="8" a="1"/>
  <c r="O130" i="8" s="1"/>
  <c r="O131" i="8" a="1"/>
  <c r="O131" i="8" s="1"/>
  <c r="O132" i="8" a="1"/>
  <c r="O132" i="8" s="1"/>
  <c r="O133" i="8" a="1"/>
  <c r="O133" i="8" s="1"/>
  <c r="O134" i="8" a="1"/>
  <c r="O134" i="8" s="1"/>
  <c r="O135" i="8" a="1"/>
  <c r="O135" i="8" s="1"/>
  <c r="O136" i="8" a="1"/>
  <c r="O136" i="8" s="1"/>
  <c r="O137" i="8" a="1"/>
  <c r="O137" i="8" s="1"/>
  <c r="O138" i="8" a="1"/>
  <c r="O138" i="8" s="1"/>
  <c r="O139" i="8" a="1"/>
  <c r="O139" i="8" s="1"/>
  <c r="O140" i="8" a="1"/>
  <c r="O140" i="8" s="1"/>
  <c r="O141" i="8" a="1"/>
  <c r="O141" i="8" s="1"/>
  <c r="O142" i="8" a="1"/>
  <c r="O142" i="8" s="1"/>
  <c r="O143" i="8" a="1"/>
  <c r="O143" i="8" s="1"/>
  <c r="O144" i="8" a="1"/>
  <c r="O144" i="8" s="1"/>
  <c r="O145" i="8" a="1"/>
  <c r="O145" i="8" s="1"/>
  <c r="O146" i="8" a="1"/>
  <c r="O146" i="8" s="1"/>
  <c r="O147" i="8" a="1"/>
  <c r="O147" i="8" s="1"/>
  <c r="O148" i="8" a="1"/>
  <c r="O148" i="8" s="1"/>
  <c r="O149" i="8" a="1"/>
  <c r="O149" i="8" s="1"/>
  <c r="O150" i="8" a="1"/>
  <c r="O150" i="8" s="1"/>
  <c r="O151" i="8" a="1"/>
  <c r="O151" i="8" s="1"/>
  <c r="O152" i="8" a="1"/>
  <c r="O152" i="8" s="1"/>
  <c r="O153" i="8" a="1"/>
  <c r="O153" i="8" s="1"/>
  <c r="O154" i="8" a="1"/>
  <c r="O154" i="8" s="1"/>
  <c r="O155" i="8" a="1"/>
  <c r="O155" i="8" s="1"/>
  <c r="O156" i="8" a="1"/>
  <c r="O156" i="8" s="1"/>
  <c r="O157" i="8" a="1"/>
  <c r="O157" i="8" s="1"/>
  <c r="O158" i="8" a="1"/>
  <c r="O158" i="8" s="1"/>
  <c r="O159" i="8" a="1"/>
  <c r="O159" i="8" s="1"/>
  <c r="O160" i="8" a="1"/>
  <c r="O160" i="8" s="1"/>
  <c r="O161" i="8" a="1"/>
  <c r="O161" i="8" s="1"/>
  <c r="O162" i="8" a="1"/>
  <c r="O162" i="8" s="1"/>
  <c r="O163" i="8" a="1"/>
  <c r="O163" i="8" s="1"/>
  <c r="O164" i="8" a="1"/>
  <c r="O164" i="8" s="1"/>
  <c r="O165" i="8" a="1"/>
  <c r="O165" i="8" s="1"/>
  <c r="O166" i="8" a="1"/>
  <c r="O166" i="8" s="1"/>
  <c r="O167" i="8" a="1"/>
  <c r="O167" i="8" s="1"/>
  <c r="O168" i="8" a="1"/>
  <c r="O168" i="8" s="1"/>
  <c r="O169" i="8" a="1"/>
  <c r="O169" i="8" s="1"/>
  <c r="O170" i="8" a="1"/>
  <c r="O170" i="8" s="1"/>
  <c r="O171" i="8" a="1"/>
  <c r="O171" i="8" s="1"/>
  <c r="O172" i="8" a="1"/>
  <c r="O172" i="8" s="1"/>
  <c r="O173" i="8" a="1"/>
  <c r="O173" i="8" s="1"/>
  <c r="O174" i="8" a="1"/>
  <c r="O174" i="8" s="1"/>
  <c r="O175" i="8" a="1"/>
  <c r="O175" i="8" s="1"/>
  <c r="O176" i="8" a="1"/>
  <c r="O176" i="8" s="1"/>
  <c r="O177" i="8" a="1"/>
  <c r="O177" i="8" s="1"/>
  <c r="O178" i="8" a="1"/>
  <c r="O178" i="8" s="1"/>
  <c r="O179" i="8" a="1"/>
  <c r="O179" i="8" s="1"/>
  <c r="O180" i="8" a="1"/>
  <c r="O180" i="8" s="1"/>
  <c r="O181" i="8" a="1"/>
  <c r="O181" i="8" s="1"/>
  <c r="O182" i="8" a="1"/>
  <c r="O182" i="8" s="1"/>
  <c r="O183" i="8" a="1"/>
  <c r="O183" i="8" s="1"/>
  <c r="O184" i="8" a="1"/>
  <c r="O184" i="8" s="1"/>
  <c r="O185" i="8" a="1"/>
  <c r="O185" i="8" s="1"/>
  <c r="O186" i="8" a="1"/>
  <c r="O186" i="8" s="1"/>
  <c r="O187" i="8" a="1"/>
  <c r="O187" i="8" s="1"/>
  <c r="O188" i="8" a="1"/>
  <c r="O188" i="8" s="1"/>
  <c r="O189" i="8" a="1"/>
  <c r="O189" i="8" s="1"/>
  <c r="O190" i="8" a="1"/>
  <c r="O190" i="8" s="1"/>
  <c r="O191" i="8" a="1"/>
  <c r="O191" i="8" s="1"/>
  <c r="O192" i="8" a="1"/>
  <c r="O192" i="8" s="1"/>
  <c r="O193" i="8" a="1"/>
  <c r="O193" i="8" s="1"/>
  <c r="O194" i="8" a="1"/>
  <c r="O194" i="8" s="1"/>
  <c r="O195" i="8" a="1"/>
  <c r="O195" i="8" s="1"/>
  <c r="O196" i="8" a="1"/>
  <c r="O196" i="8" s="1"/>
  <c r="O197" i="8" a="1"/>
  <c r="O197" i="8" s="1"/>
  <c r="O198" i="8" a="1"/>
  <c r="O198" i="8" s="1"/>
  <c r="O199" i="8" a="1"/>
  <c r="O199" i="8" s="1"/>
  <c r="O200" i="8" a="1"/>
  <c r="O200" i="8" s="1"/>
  <c r="O201" i="8" a="1"/>
  <c r="O201" i="8" s="1"/>
  <c r="O202" i="8" a="1"/>
  <c r="O202" i="8" s="1"/>
  <c r="O203" i="8" a="1"/>
  <c r="O203" i="8" s="1"/>
  <c r="O204" i="8" a="1"/>
  <c r="O204" i="8" s="1"/>
  <c r="O205" i="8" a="1"/>
  <c r="O205" i="8" s="1"/>
  <c r="O206" i="8" a="1"/>
  <c r="O206" i="8" s="1"/>
  <c r="O207" i="8" a="1"/>
  <c r="O207" i="8" s="1"/>
  <c r="O208" i="8" a="1"/>
  <c r="O208" i="8" s="1"/>
  <c r="O209" i="8" a="1"/>
  <c r="O209" i="8" s="1"/>
  <c r="O210" i="8" a="1"/>
  <c r="O210" i="8" s="1"/>
  <c r="O211" i="8" a="1"/>
  <c r="O211" i="8" s="1"/>
  <c r="O212" i="8" a="1"/>
  <c r="O212" i="8" s="1"/>
  <c r="O213" i="8" a="1"/>
  <c r="O213" i="8" s="1"/>
  <c r="O214" i="8" a="1"/>
  <c r="O214" i="8" s="1"/>
  <c r="O215" i="8" a="1"/>
  <c r="O215" i="8" s="1"/>
  <c r="O216" i="8" a="1"/>
  <c r="O216" i="8" s="1"/>
  <c r="O217" i="8" a="1"/>
  <c r="O217" i="8" s="1"/>
  <c r="O218" i="8" a="1"/>
  <c r="O218" i="8" s="1"/>
  <c r="O219" i="8" a="1"/>
  <c r="O219" i="8" s="1"/>
  <c r="O220" i="8" a="1"/>
  <c r="O220" i="8" s="1"/>
  <c r="O221" i="8" a="1"/>
  <c r="O221" i="8" s="1"/>
  <c r="O222" i="8" a="1"/>
  <c r="O222" i="8" s="1"/>
  <c r="O223" i="8" a="1"/>
  <c r="O223" i="8" s="1"/>
  <c r="O224" i="8" a="1"/>
  <c r="O224" i="8" s="1"/>
  <c r="O225" i="8" a="1"/>
  <c r="O225" i="8" s="1"/>
  <c r="O226" i="8" a="1"/>
  <c r="O226" i="8" s="1"/>
  <c r="O227" i="8" a="1"/>
  <c r="O227" i="8" s="1"/>
  <c r="O228" i="8" a="1"/>
  <c r="O228" i="8" s="1"/>
  <c r="O229" i="8" a="1"/>
  <c r="O229" i="8" s="1"/>
  <c r="O230" i="8" a="1"/>
  <c r="O230" i="8" s="1"/>
  <c r="O231" i="8" a="1"/>
  <c r="O231" i="8" s="1"/>
  <c r="O232" i="8" a="1"/>
  <c r="O232" i="8" s="1"/>
  <c r="O233" i="8" a="1"/>
  <c r="O233" i="8" s="1"/>
  <c r="O234" i="8" a="1"/>
  <c r="O234" i="8" s="1"/>
  <c r="O235" i="8" a="1"/>
  <c r="O235" i="8" s="1"/>
  <c r="O236" i="8" a="1"/>
  <c r="O236" i="8" s="1"/>
  <c r="O237" i="8" a="1"/>
  <c r="O237" i="8" s="1"/>
  <c r="O238" i="8" a="1"/>
  <c r="O238" i="8" s="1"/>
  <c r="O239" i="8" a="1"/>
  <c r="O239" i="8" s="1"/>
  <c r="O240" i="8" a="1"/>
  <c r="O240" i="8" s="1"/>
  <c r="O241" i="8" a="1"/>
  <c r="O241" i="8" s="1"/>
  <c r="O242" i="8" a="1"/>
  <c r="O242" i="8" s="1"/>
  <c r="O243" i="8" a="1"/>
  <c r="O243" i="8" s="1"/>
  <c r="O244" i="8" a="1"/>
  <c r="O244" i="8" s="1"/>
  <c r="O245" i="8" a="1"/>
  <c r="O245" i="8" s="1"/>
  <c r="O246" i="8" a="1"/>
  <c r="O246" i="8" s="1"/>
  <c r="O247" i="8" a="1"/>
  <c r="O247" i="8" s="1"/>
  <c r="O248" i="8" a="1"/>
  <c r="O248" i="8" s="1"/>
  <c r="O249" i="8" a="1"/>
  <c r="O249" i="8" s="1"/>
  <c r="O250" i="8" a="1"/>
  <c r="O250" i="8" s="1"/>
  <c r="O251" i="8" a="1"/>
  <c r="O251" i="8" s="1"/>
  <c r="O252" i="8" a="1"/>
  <c r="O252" i="8" s="1"/>
  <c r="O253" i="8" a="1"/>
  <c r="O253" i="8" s="1"/>
  <c r="O254" i="8" a="1"/>
  <c r="O254" i="8" s="1"/>
  <c r="O255" i="8" a="1"/>
  <c r="O255" i="8" s="1"/>
  <c r="O256" i="8" a="1"/>
  <c r="O256" i="8" s="1"/>
  <c r="O257" i="8" a="1"/>
  <c r="O257" i="8" s="1"/>
  <c r="O258" i="8" a="1"/>
  <c r="O258" i="8" s="1"/>
  <c r="O259" i="8" a="1"/>
  <c r="O259" i="8" s="1"/>
  <c r="O260" i="8" a="1"/>
  <c r="O260" i="8" s="1"/>
  <c r="O261" i="8" a="1"/>
  <c r="O261" i="8" s="1"/>
  <c r="O262" i="8" a="1"/>
  <c r="O262" i="8" s="1"/>
  <c r="O263" i="8" a="1"/>
  <c r="O263" i="8" s="1"/>
  <c r="O264" i="8" a="1"/>
  <c r="O264" i="8" s="1"/>
  <c r="O265" i="8" a="1"/>
  <c r="O265" i="8" s="1"/>
  <c r="O266" i="8" a="1"/>
  <c r="O266" i="8" s="1"/>
  <c r="O267" i="8" a="1"/>
  <c r="O267" i="8" s="1"/>
  <c r="O268" i="8" a="1"/>
  <c r="O268" i="8" s="1"/>
  <c r="O269" i="8" a="1"/>
  <c r="O269" i="8" s="1"/>
  <c r="O270" i="8" a="1"/>
  <c r="O270" i="8" s="1"/>
  <c r="O271" i="8" a="1"/>
  <c r="O271" i="8" s="1"/>
  <c r="O272" i="8" a="1"/>
  <c r="O272" i="8" s="1"/>
  <c r="O273" i="8" a="1"/>
  <c r="O273" i="8" s="1"/>
  <c r="O274" i="8" a="1"/>
  <c r="O274" i="8" s="1"/>
  <c r="O275" i="8" a="1"/>
  <c r="O275" i="8" s="1"/>
  <c r="O276" i="8" a="1"/>
  <c r="O276" i="8" s="1"/>
  <c r="O277" i="8" a="1"/>
  <c r="O277" i="8" s="1"/>
  <c r="O278" i="8" a="1"/>
  <c r="O278" i="8" s="1"/>
  <c r="O279" i="8" a="1"/>
  <c r="O279" i="8" s="1"/>
  <c r="O280" i="8" a="1"/>
  <c r="O280" i="8" s="1"/>
  <c r="O281" i="8" a="1"/>
  <c r="O281" i="8" s="1"/>
  <c r="O282" i="8" a="1"/>
  <c r="O282" i="8" s="1"/>
  <c r="O283" i="8" a="1"/>
  <c r="O283" i="8" s="1"/>
  <c r="O284" i="8" a="1"/>
  <c r="O284" i="8" s="1"/>
  <c r="O285" i="8" a="1"/>
  <c r="O285" i="8" s="1"/>
  <c r="O286" i="8" a="1"/>
  <c r="O286" i="8" s="1"/>
  <c r="O287" i="8" a="1"/>
  <c r="O287" i="8" s="1"/>
  <c r="O288" i="8" a="1"/>
  <c r="O288" i="8" s="1"/>
  <c r="O289" i="8" a="1"/>
  <c r="O289" i="8" s="1"/>
  <c r="O290" i="8" a="1"/>
  <c r="O290" i="8" s="1"/>
  <c r="O291" i="8" a="1"/>
  <c r="O291" i="8" s="1"/>
  <c r="O292" i="8" a="1"/>
  <c r="O292" i="8" s="1"/>
  <c r="O293" i="8" a="1"/>
  <c r="O293" i="8" s="1"/>
  <c r="O294" i="8" a="1"/>
  <c r="O294" i="8" s="1"/>
  <c r="O295" i="8" a="1"/>
  <c r="O295" i="8" s="1"/>
  <c r="O296" i="8" a="1"/>
  <c r="O296" i="8" s="1"/>
  <c r="O297" i="8" a="1"/>
  <c r="O297" i="8" s="1"/>
  <c r="O298" i="8" a="1"/>
  <c r="O298" i="8" s="1"/>
  <c r="N8" i="8" a="1"/>
  <c r="N8" i="8" s="1"/>
  <c r="N9" i="8" a="1"/>
  <c r="N9" i="8" s="1"/>
  <c r="N10" i="8" a="1"/>
  <c r="N10" i="8" s="1"/>
  <c r="N11" i="8" a="1"/>
  <c r="N11" i="8" s="1"/>
  <c r="N12" i="8" a="1"/>
  <c r="N12" i="8" s="1"/>
  <c r="N13" i="8" a="1"/>
  <c r="N13" i="8" s="1"/>
  <c r="N14" i="8" a="1"/>
  <c r="N14" i="8" s="1"/>
  <c r="N15" i="8" a="1"/>
  <c r="N15" i="8" s="1"/>
  <c r="N16" i="8" a="1"/>
  <c r="N16" i="8" s="1"/>
  <c r="N17" i="8" a="1"/>
  <c r="N17" i="8" s="1"/>
  <c r="N18" i="8" a="1"/>
  <c r="N18" i="8" s="1"/>
  <c r="N19" i="8" a="1"/>
  <c r="N19" i="8" s="1"/>
  <c r="N20" i="8" a="1"/>
  <c r="N20" i="8" s="1"/>
  <c r="N21" i="8" a="1"/>
  <c r="N21" i="8" s="1"/>
  <c r="N22" i="8" a="1"/>
  <c r="N22" i="8" s="1"/>
  <c r="N23" i="8" a="1"/>
  <c r="N23" i="8" s="1"/>
  <c r="N24" i="8" a="1"/>
  <c r="N24" i="8" s="1"/>
  <c r="N25" i="8" a="1"/>
  <c r="N25" i="8" s="1"/>
  <c r="N26" i="8" a="1"/>
  <c r="N26" i="8" s="1"/>
  <c r="N27" i="8" a="1"/>
  <c r="N27" i="8" s="1"/>
  <c r="N28" i="8" a="1"/>
  <c r="N28" i="8" s="1"/>
  <c r="N29" i="8" a="1"/>
  <c r="N29" i="8" s="1"/>
  <c r="N30" i="8" a="1"/>
  <c r="N30" i="8" s="1"/>
  <c r="N31" i="8" a="1"/>
  <c r="N31" i="8" s="1"/>
  <c r="N32" i="8" a="1"/>
  <c r="N32" i="8" s="1"/>
  <c r="N33" i="8" a="1"/>
  <c r="N33" i="8" s="1"/>
  <c r="N34" i="8" a="1"/>
  <c r="N34" i="8" s="1"/>
  <c r="N35" i="8" a="1"/>
  <c r="N35" i="8" s="1"/>
  <c r="N36" i="8" a="1"/>
  <c r="N36" i="8" s="1"/>
  <c r="N37" i="8" a="1"/>
  <c r="N37" i="8" s="1"/>
  <c r="N38" i="8" a="1"/>
  <c r="N38" i="8" s="1"/>
  <c r="N39" i="8" a="1"/>
  <c r="N39" i="8" s="1"/>
  <c r="N40" i="8" a="1"/>
  <c r="N40" i="8" s="1"/>
  <c r="N41" i="8" a="1"/>
  <c r="N41" i="8" s="1"/>
  <c r="N42" i="8" a="1"/>
  <c r="N42" i="8" s="1"/>
  <c r="N43" i="8" a="1"/>
  <c r="N43" i="8" s="1"/>
  <c r="N44" i="8" a="1"/>
  <c r="N44" i="8" s="1"/>
  <c r="N45" i="8" a="1"/>
  <c r="N45" i="8" s="1"/>
  <c r="N46" i="8" a="1"/>
  <c r="N46" i="8" s="1"/>
  <c r="N47" i="8" a="1"/>
  <c r="N47"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59" i="8" a="1"/>
  <c r="N59" i="8" s="1"/>
  <c r="N60" i="8" a="1"/>
  <c r="N60" i="8" s="1"/>
  <c r="N61" i="8" a="1"/>
  <c r="N61" i="8" s="1"/>
  <c r="N62" i="8" a="1"/>
  <c r="N62" i="8" s="1"/>
  <c r="N63" i="8" a="1"/>
  <c r="N63" i="8" s="1"/>
  <c r="N64" i="8" a="1"/>
  <c r="N64" i="8" s="1"/>
  <c r="N65" i="8" a="1"/>
  <c r="N65" i="8" s="1"/>
  <c r="N66" i="8" a="1"/>
  <c r="N66" i="8" s="1"/>
  <c r="N67" i="8" a="1"/>
  <c r="N67" i="8" s="1"/>
  <c r="N68" i="8" a="1"/>
  <c r="N68" i="8" s="1"/>
  <c r="N69" i="8" a="1"/>
  <c r="N69" i="8" s="1"/>
  <c r="N70" i="8" a="1"/>
  <c r="N70" i="8" s="1"/>
  <c r="N71" i="8" a="1"/>
  <c r="N71" i="8" s="1"/>
  <c r="N72" i="8" a="1"/>
  <c r="N72" i="8" s="1"/>
  <c r="N73" i="8" a="1"/>
  <c r="N73" i="8" s="1"/>
  <c r="N74" i="8" a="1"/>
  <c r="N74" i="8" s="1"/>
  <c r="N75" i="8" a="1"/>
  <c r="N75" i="8" s="1"/>
  <c r="N76" i="8" a="1"/>
  <c r="N76" i="8" s="1"/>
  <c r="N77" i="8" a="1"/>
  <c r="N77" i="8" s="1"/>
  <c r="N78" i="8" a="1"/>
  <c r="N78" i="8" s="1"/>
  <c r="N79" i="8" a="1"/>
  <c r="N79" i="8" s="1"/>
  <c r="N80" i="8" a="1"/>
  <c r="N80" i="8" s="1"/>
  <c r="N81" i="8" a="1"/>
  <c r="N81" i="8" s="1"/>
  <c r="N82" i="8" a="1"/>
  <c r="N82" i="8" s="1"/>
  <c r="N83" i="8" a="1"/>
  <c r="N83" i="8" s="1"/>
  <c r="N84" i="8" a="1"/>
  <c r="N84" i="8" s="1"/>
  <c r="N85" i="8" a="1"/>
  <c r="N85" i="8" s="1"/>
  <c r="N86" i="8" a="1"/>
  <c r="N86" i="8" s="1"/>
  <c r="N87" i="8" a="1"/>
  <c r="N87" i="8" s="1"/>
  <c r="N88" i="8" a="1"/>
  <c r="N88" i="8" s="1"/>
  <c r="N89" i="8" a="1"/>
  <c r="N89" i="8" s="1"/>
  <c r="N90" i="8" a="1"/>
  <c r="N90" i="8" s="1"/>
  <c r="N91" i="8" a="1"/>
  <c r="N91" i="8" s="1"/>
  <c r="N92" i="8" a="1"/>
  <c r="N92" i="8" s="1"/>
  <c r="N93" i="8" a="1"/>
  <c r="N93" i="8" s="1"/>
  <c r="N94" i="8" a="1"/>
  <c r="N94" i="8" s="1"/>
  <c r="N95" i="8" a="1"/>
  <c r="N95" i="8" s="1"/>
  <c r="N96" i="8" a="1"/>
  <c r="N96" i="8" s="1"/>
  <c r="N97" i="8" a="1"/>
  <c r="N97" i="8" s="1"/>
  <c r="N98" i="8" a="1"/>
  <c r="N98" i="8" s="1"/>
  <c r="N99" i="8" a="1"/>
  <c r="N99" i="8" s="1"/>
  <c r="N100" i="8" a="1"/>
  <c r="N100" i="8" s="1"/>
  <c r="N101" i="8" a="1"/>
  <c r="N101" i="8" s="1"/>
  <c r="N102" i="8" a="1"/>
  <c r="N102" i="8" s="1"/>
  <c r="N103" i="8" a="1"/>
  <c r="N103" i="8" s="1"/>
  <c r="N104" i="8" a="1"/>
  <c r="N104" i="8" s="1"/>
  <c r="N105" i="8" a="1"/>
  <c r="N105" i="8" s="1"/>
  <c r="N106" i="8" a="1"/>
  <c r="N106" i="8" s="1"/>
  <c r="N107" i="8" a="1"/>
  <c r="N107" i="8" s="1"/>
  <c r="N108" i="8" a="1"/>
  <c r="N108" i="8" s="1"/>
  <c r="N109" i="8" a="1"/>
  <c r="N109" i="8" s="1"/>
  <c r="N110" i="8" a="1"/>
  <c r="N110" i="8" s="1"/>
  <c r="N111" i="8" a="1"/>
  <c r="N111" i="8" s="1"/>
  <c r="N112" i="8" a="1"/>
  <c r="N112" i="8" s="1"/>
  <c r="N113" i="8" a="1"/>
  <c r="N113" i="8" s="1"/>
  <c r="N114" i="8" a="1"/>
  <c r="N114" i="8" s="1"/>
  <c r="N115" i="8" a="1"/>
  <c r="N115" i="8" s="1"/>
  <c r="N116" i="8" a="1"/>
  <c r="N116" i="8" s="1"/>
  <c r="N117" i="8" a="1"/>
  <c r="N117" i="8" s="1"/>
  <c r="N118" i="8" a="1"/>
  <c r="N118" i="8" s="1"/>
  <c r="N119" i="8" a="1"/>
  <c r="N119" i="8" s="1"/>
  <c r="N120" i="8" a="1"/>
  <c r="N120" i="8" s="1"/>
  <c r="N121" i="8" a="1"/>
  <c r="N121" i="8" s="1"/>
  <c r="N122" i="8" a="1"/>
  <c r="N122" i="8" s="1"/>
  <c r="N123" i="8" a="1"/>
  <c r="N123" i="8" s="1"/>
  <c r="N124" i="8" a="1"/>
  <c r="N124" i="8" s="1"/>
  <c r="N125" i="8" a="1"/>
  <c r="N125" i="8" s="1"/>
  <c r="N126" i="8" a="1"/>
  <c r="N126" i="8" s="1"/>
  <c r="N127" i="8" a="1"/>
  <c r="N127" i="8" s="1"/>
  <c r="N128" i="8" a="1"/>
  <c r="N128" i="8" s="1"/>
  <c r="N129" i="8" a="1"/>
  <c r="N129" i="8" s="1"/>
  <c r="N130" i="8" a="1"/>
  <c r="N130" i="8" s="1"/>
  <c r="N131" i="8" a="1"/>
  <c r="N131" i="8" s="1"/>
  <c r="N132" i="8" a="1"/>
  <c r="N132" i="8" s="1"/>
  <c r="N133" i="8" a="1"/>
  <c r="N133" i="8" s="1"/>
  <c r="N134" i="8" a="1"/>
  <c r="N134" i="8" s="1"/>
  <c r="N135" i="8" a="1"/>
  <c r="N135" i="8" s="1"/>
  <c r="N136" i="8" a="1"/>
  <c r="N136" i="8" s="1"/>
  <c r="N137" i="8" a="1"/>
  <c r="N137" i="8" s="1"/>
  <c r="N138" i="8" a="1"/>
  <c r="N138" i="8" s="1"/>
  <c r="N139" i="8" a="1"/>
  <c r="N139" i="8" s="1"/>
  <c r="N140" i="8" a="1"/>
  <c r="N140" i="8" s="1"/>
  <c r="N141" i="8" a="1"/>
  <c r="N141" i="8" s="1"/>
  <c r="N142" i="8" a="1"/>
  <c r="N142" i="8" s="1"/>
  <c r="N143" i="8" a="1"/>
  <c r="N143" i="8" s="1"/>
  <c r="N144" i="8" a="1"/>
  <c r="N144" i="8" s="1"/>
  <c r="N145" i="8" a="1"/>
  <c r="N145" i="8" s="1"/>
  <c r="N146" i="8" a="1"/>
  <c r="N146" i="8" s="1"/>
  <c r="N147" i="8" a="1"/>
  <c r="N147" i="8" s="1"/>
  <c r="N148" i="8" a="1"/>
  <c r="N148" i="8" s="1"/>
  <c r="N149" i="8" a="1"/>
  <c r="N149" i="8" s="1"/>
  <c r="N150" i="8" a="1"/>
  <c r="N150" i="8" s="1"/>
  <c r="N151" i="8" a="1"/>
  <c r="N151" i="8" s="1"/>
  <c r="N152" i="8" a="1"/>
  <c r="N152" i="8" s="1"/>
  <c r="N153" i="8" a="1"/>
  <c r="N153" i="8" s="1"/>
  <c r="N154" i="8" a="1"/>
  <c r="N154" i="8" s="1"/>
  <c r="N155" i="8" a="1"/>
  <c r="N155" i="8" s="1"/>
  <c r="N156" i="8" a="1"/>
  <c r="N156" i="8" s="1"/>
  <c r="N157" i="8" a="1"/>
  <c r="N157" i="8" s="1"/>
  <c r="N158" i="8" a="1"/>
  <c r="N158" i="8" s="1"/>
  <c r="N159" i="8" a="1"/>
  <c r="N159" i="8" s="1"/>
  <c r="N160" i="8" a="1"/>
  <c r="N160" i="8" s="1"/>
  <c r="N161" i="8" a="1"/>
  <c r="N161" i="8" s="1"/>
  <c r="N162" i="8" a="1"/>
  <c r="N162" i="8" s="1"/>
  <c r="N163" i="8" a="1"/>
  <c r="N163" i="8" s="1"/>
  <c r="N164" i="8" a="1"/>
  <c r="N164" i="8" s="1"/>
  <c r="N165" i="8" a="1"/>
  <c r="N165" i="8" s="1"/>
  <c r="N166" i="8" a="1"/>
  <c r="N166" i="8" s="1"/>
  <c r="N167" i="8" a="1"/>
  <c r="N167" i="8" s="1"/>
  <c r="N168" i="8" a="1"/>
  <c r="N168" i="8" s="1"/>
  <c r="N169" i="8" a="1"/>
  <c r="N169" i="8" s="1"/>
  <c r="N170" i="8" a="1"/>
  <c r="N170" i="8" s="1"/>
  <c r="N171" i="8" a="1"/>
  <c r="N171" i="8" s="1"/>
  <c r="N172" i="8" a="1"/>
  <c r="N172" i="8" s="1"/>
  <c r="N173" i="8" a="1"/>
  <c r="N173" i="8" s="1"/>
  <c r="N174" i="8" a="1"/>
  <c r="N174" i="8" s="1"/>
  <c r="N175" i="8" a="1"/>
  <c r="N175" i="8" s="1"/>
  <c r="N176" i="8" a="1"/>
  <c r="N176" i="8" s="1"/>
  <c r="N177" i="8" a="1"/>
  <c r="N177" i="8" s="1"/>
  <c r="N178" i="8" a="1"/>
  <c r="N178" i="8" s="1"/>
  <c r="N179" i="8" a="1"/>
  <c r="N179" i="8" s="1"/>
  <c r="N180" i="8" a="1"/>
  <c r="N180" i="8" s="1"/>
  <c r="N181" i="8" a="1"/>
  <c r="N181" i="8" s="1"/>
  <c r="N182" i="8" a="1"/>
  <c r="N182" i="8" s="1"/>
  <c r="N183" i="8" a="1"/>
  <c r="N183" i="8" s="1"/>
  <c r="N184" i="8" a="1"/>
  <c r="N184" i="8" s="1"/>
  <c r="N185" i="8" a="1"/>
  <c r="N185" i="8" s="1"/>
  <c r="N186" i="8" a="1"/>
  <c r="N186" i="8" s="1"/>
  <c r="N187" i="8" a="1"/>
  <c r="N187" i="8" s="1"/>
  <c r="N188" i="8" a="1"/>
  <c r="N188" i="8" s="1"/>
  <c r="N189" i="8" a="1"/>
  <c r="N189" i="8" s="1"/>
  <c r="N190" i="8" a="1"/>
  <c r="N190" i="8" s="1"/>
  <c r="N191" i="8" a="1"/>
  <c r="N191" i="8" s="1"/>
  <c r="N192" i="8" a="1"/>
  <c r="N192" i="8" s="1"/>
  <c r="N193" i="8" a="1"/>
  <c r="N193" i="8" s="1"/>
  <c r="N194" i="8" a="1"/>
  <c r="N194" i="8" s="1"/>
  <c r="N195" i="8" a="1"/>
  <c r="N195" i="8" s="1"/>
  <c r="N196" i="8" a="1"/>
  <c r="N196" i="8" s="1"/>
  <c r="N197" i="8" a="1"/>
  <c r="N197" i="8" s="1"/>
  <c r="N198" i="8" a="1"/>
  <c r="N198" i="8" s="1"/>
  <c r="N199" i="8" a="1"/>
  <c r="N199" i="8" s="1"/>
  <c r="N200" i="8" a="1"/>
  <c r="N200" i="8" s="1"/>
  <c r="N201" i="8" a="1"/>
  <c r="N201" i="8" s="1"/>
  <c r="N202" i="8" a="1"/>
  <c r="N202" i="8" s="1"/>
  <c r="N203" i="8" a="1"/>
  <c r="N203" i="8" s="1"/>
  <c r="N204" i="8" a="1"/>
  <c r="N204" i="8" s="1"/>
  <c r="N205" i="8" a="1"/>
  <c r="N205" i="8" s="1"/>
  <c r="N206" i="8" a="1"/>
  <c r="N206" i="8" s="1"/>
  <c r="N207" i="8" a="1"/>
  <c r="N207" i="8" s="1"/>
  <c r="N208" i="8" a="1"/>
  <c r="N208" i="8" s="1"/>
  <c r="N209" i="8" a="1"/>
  <c r="N209" i="8" s="1"/>
  <c r="N210" i="8" a="1"/>
  <c r="N210" i="8" s="1"/>
  <c r="N211" i="8" a="1"/>
  <c r="N211" i="8" s="1"/>
  <c r="N212" i="8" a="1"/>
  <c r="N212" i="8" s="1"/>
  <c r="N213" i="8" a="1"/>
  <c r="N213" i="8" s="1"/>
  <c r="N214" i="8" a="1"/>
  <c r="N214" i="8" s="1"/>
  <c r="N215" i="8" a="1"/>
  <c r="N215" i="8" s="1"/>
  <c r="N216" i="8" a="1"/>
  <c r="N216" i="8" s="1"/>
  <c r="N217" i="8" a="1"/>
  <c r="N217" i="8" s="1"/>
  <c r="N218" i="8" a="1"/>
  <c r="N218" i="8" s="1"/>
  <c r="N219" i="8" a="1"/>
  <c r="N219" i="8" s="1"/>
  <c r="N220" i="8" a="1"/>
  <c r="N220" i="8" s="1"/>
  <c r="N221" i="8" a="1"/>
  <c r="N221" i="8" s="1"/>
  <c r="N222" i="8" a="1"/>
  <c r="N222" i="8" s="1"/>
  <c r="N223" i="8" a="1"/>
  <c r="N223" i="8" s="1"/>
  <c r="N224" i="8" a="1"/>
  <c r="N224" i="8" s="1"/>
  <c r="N225" i="8" a="1"/>
  <c r="N225" i="8" s="1"/>
  <c r="N226" i="8" a="1"/>
  <c r="N226" i="8" s="1"/>
  <c r="N227" i="8" a="1"/>
  <c r="N227" i="8" s="1"/>
  <c r="N228" i="8" a="1"/>
  <c r="N228" i="8" s="1"/>
  <c r="N229" i="8" a="1"/>
  <c r="N229" i="8" s="1"/>
  <c r="N230" i="8" a="1"/>
  <c r="N230" i="8" s="1"/>
  <c r="N231" i="8" a="1"/>
  <c r="N231" i="8" s="1"/>
  <c r="N232" i="8" a="1"/>
  <c r="N232" i="8" s="1"/>
  <c r="N233" i="8" a="1"/>
  <c r="N233" i="8" s="1"/>
  <c r="N234" i="8" a="1"/>
  <c r="N234" i="8" s="1"/>
  <c r="N235" i="8" a="1"/>
  <c r="N235" i="8" s="1"/>
  <c r="N236" i="8" a="1"/>
  <c r="N236" i="8" s="1"/>
  <c r="N237" i="8" a="1"/>
  <c r="N237" i="8" s="1"/>
  <c r="N238" i="8" a="1"/>
  <c r="N238" i="8" s="1"/>
  <c r="N239" i="8" a="1"/>
  <c r="N239" i="8" s="1"/>
  <c r="N240" i="8" a="1"/>
  <c r="N240" i="8" s="1"/>
  <c r="N241" i="8" a="1"/>
  <c r="N241" i="8" s="1"/>
  <c r="N242" i="8" a="1"/>
  <c r="N242" i="8" s="1"/>
  <c r="N243" i="8" a="1"/>
  <c r="N243" i="8" s="1"/>
  <c r="N244" i="8" a="1"/>
  <c r="N244" i="8" s="1"/>
  <c r="N245" i="8" a="1"/>
  <c r="N245" i="8" s="1"/>
  <c r="N246" i="8" a="1"/>
  <c r="N246" i="8" s="1"/>
  <c r="N247" i="8" a="1"/>
  <c r="N247" i="8" s="1"/>
  <c r="N248" i="8" a="1"/>
  <c r="N248" i="8" s="1"/>
  <c r="N249" i="8" a="1"/>
  <c r="N249" i="8" s="1"/>
  <c r="N250" i="8" a="1"/>
  <c r="N250" i="8" s="1"/>
  <c r="N251" i="8" a="1"/>
  <c r="N251" i="8" s="1"/>
  <c r="N252" i="8" a="1"/>
  <c r="N252" i="8" s="1"/>
  <c r="N253" i="8" a="1"/>
  <c r="N253" i="8" s="1"/>
  <c r="N254" i="8" a="1"/>
  <c r="N254" i="8" s="1"/>
  <c r="N255" i="8" a="1"/>
  <c r="N255" i="8" s="1"/>
  <c r="N256" i="8" a="1"/>
  <c r="N256" i="8" s="1"/>
  <c r="N257" i="8" a="1"/>
  <c r="N257" i="8" s="1"/>
  <c r="N258" i="8" a="1"/>
  <c r="N258" i="8" s="1"/>
  <c r="N259" i="8" a="1"/>
  <c r="N259" i="8" s="1"/>
  <c r="N260" i="8" a="1"/>
  <c r="N260" i="8" s="1"/>
  <c r="N261" i="8" a="1"/>
  <c r="N261" i="8" s="1"/>
  <c r="N262" i="8" a="1"/>
  <c r="N262" i="8" s="1"/>
  <c r="N263" i="8" a="1"/>
  <c r="N263" i="8" s="1"/>
  <c r="N264" i="8" a="1"/>
  <c r="N264" i="8" s="1"/>
  <c r="N265" i="8" a="1"/>
  <c r="N265" i="8" s="1"/>
  <c r="N266" i="8" a="1"/>
  <c r="N266" i="8" s="1"/>
  <c r="N267" i="8" a="1"/>
  <c r="N267" i="8" s="1"/>
  <c r="N268" i="8" a="1"/>
  <c r="N268" i="8" s="1"/>
  <c r="N269" i="8" a="1"/>
  <c r="N269" i="8" s="1"/>
  <c r="N270" i="8" a="1"/>
  <c r="N270" i="8" s="1"/>
  <c r="N271" i="8" a="1"/>
  <c r="N271" i="8" s="1"/>
  <c r="N272" i="8" a="1"/>
  <c r="N272" i="8" s="1"/>
  <c r="N273" i="8" a="1"/>
  <c r="N273" i="8" s="1"/>
  <c r="N274" i="8" a="1"/>
  <c r="N274" i="8" s="1"/>
  <c r="N275" i="8" a="1"/>
  <c r="N275" i="8" s="1"/>
  <c r="N276" i="8" a="1"/>
  <c r="N276" i="8" s="1"/>
  <c r="N277" i="8" a="1"/>
  <c r="N277" i="8" s="1"/>
  <c r="N278" i="8" a="1"/>
  <c r="N278" i="8" s="1"/>
  <c r="N279" i="8" a="1"/>
  <c r="N279" i="8" s="1"/>
  <c r="N280" i="8" a="1"/>
  <c r="N280" i="8" s="1"/>
  <c r="N281" i="8" a="1"/>
  <c r="N281" i="8" s="1"/>
  <c r="N282" i="8" a="1"/>
  <c r="N282" i="8" s="1"/>
  <c r="N283" i="8" a="1"/>
  <c r="N283" i="8" s="1"/>
  <c r="N284" i="8" a="1"/>
  <c r="N284" i="8" s="1"/>
  <c r="N285" i="8" a="1"/>
  <c r="N285" i="8" s="1"/>
  <c r="N286" i="8" a="1"/>
  <c r="N286" i="8" s="1"/>
  <c r="N287" i="8" a="1"/>
  <c r="N287" i="8" s="1"/>
  <c r="N288" i="8" a="1"/>
  <c r="N288" i="8" s="1"/>
  <c r="N289" i="8" a="1"/>
  <c r="N289" i="8" s="1"/>
  <c r="N290" i="8" a="1"/>
  <c r="N290" i="8" s="1"/>
  <c r="N291" i="8" a="1"/>
  <c r="N291" i="8" s="1"/>
  <c r="N292" i="8" a="1"/>
  <c r="N292" i="8" s="1"/>
  <c r="N293" i="8" a="1"/>
  <c r="N293" i="8" s="1"/>
  <c r="N294" i="8" a="1"/>
  <c r="N294" i="8" s="1"/>
  <c r="N295" i="8" a="1"/>
  <c r="N295" i="8" s="1"/>
  <c r="N296" i="8" a="1"/>
  <c r="N296" i="8" s="1"/>
  <c r="N297" i="8" a="1"/>
  <c r="N297" i="8" s="1"/>
  <c r="N298" i="8" a="1"/>
  <c r="N298" i="8" s="1"/>
  <c r="M8" i="8" a="1"/>
  <c r="M8" i="8" s="1"/>
  <c r="M9" i="8" a="1"/>
  <c r="M9" i="8" s="1"/>
  <c r="M10" i="8" a="1"/>
  <c r="M10" i="8" s="1"/>
  <c r="M11" i="8" a="1"/>
  <c r="M11" i="8" s="1"/>
  <c r="M12" i="8" a="1"/>
  <c r="M12" i="8" s="1"/>
  <c r="M13" i="8" a="1"/>
  <c r="M13" i="8" s="1"/>
  <c r="M14" i="8" a="1"/>
  <c r="M14" i="8" s="1"/>
  <c r="M15" i="8" a="1"/>
  <c r="M15" i="8" s="1"/>
  <c r="M16" i="8" a="1"/>
  <c r="M16" i="8" s="1"/>
  <c r="M17" i="8" a="1"/>
  <c r="M17" i="8" s="1"/>
  <c r="M18" i="8" a="1"/>
  <c r="M18" i="8" s="1"/>
  <c r="M19" i="8" a="1"/>
  <c r="M19" i="8" s="1"/>
  <c r="M20" i="8" a="1"/>
  <c r="M20" i="8" s="1"/>
  <c r="M21" i="8" a="1"/>
  <c r="M21" i="8" s="1"/>
  <c r="M22" i="8" a="1"/>
  <c r="M22" i="8" s="1"/>
  <c r="M23" i="8" a="1"/>
  <c r="M23" i="8" s="1"/>
  <c r="M24" i="8" a="1"/>
  <c r="M24" i="8" s="1"/>
  <c r="M25" i="8" a="1"/>
  <c r="M25" i="8" s="1"/>
  <c r="M26" i="8" a="1"/>
  <c r="M26" i="8" s="1"/>
  <c r="M27" i="8" a="1"/>
  <c r="M27" i="8" s="1"/>
  <c r="M28" i="8" a="1"/>
  <c r="M28" i="8" s="1"/>
  <c r="M29" i="8" a="1"/>
  <c r="M29" i="8" s="1"/>
  <c r="M30" i="8" a="1"/>
  <c r="M30" i="8" s="1"/>
  <c r="M31" i="8" a="1"/>
  <c r="M31" i="8" s="1"/>
  <c r="M32" i="8" a="1"/>
  <c r="M32" i="8" s="1"/>
  <c r="M33" i="8" a="1"/>
  <c r="M33" i="8" s="1"/>
  <c r="M34" i="8" a="1"/>
  <c r="M34" i="8" s="1"/>
  <c r="M35" i="8" a="1"/>
  <c r="M35" i="8" s="1"/>
  <c r="M36" i="8" a="1"/>
  <c r="M36" i="8" s="1"/>
  <c r="M37" i="8" a="1"/>
  <c r="M37" i="8" s="1"/>
  <c r="M38" i="8" a="1"/>
  <c r="M38" i="8" s="1"/>
  <c r="M39" i="8" a="1"/>
  <c r="M39" i="8" s="1"/>
  <c r="M40" i="8" a="1"/>
  <c r="M40" i="8" s="1"/>
  <c r="M41" i="8" a="1"/>
  <c r="M41" i="8" s="1"/>
  <c r="M42" i="8" a="1"/>
  <c r="M42" i="8" s="1"/>
  <c r="M43" i="8" a="1"/>
  <c r="M43" i="8" s="1"/>
  <c r="M44" i="8" a="1"/>
  <c r="M44" i="8" s="1"/>
  <c r="M45" i="8" a="1"/>
  <c r="M45" i="8" s="1"/>
  <c r="M46" i="8" a="1"/>
  <c r="M46" i="8" s="1"/>
  <c r="M47" i="8" a="1"/>
  <c r="M47" i="8" s="1"/>
  <c r="M48" i="8" a="1"/>
  <c r="M48" i="8" s="1"/>
  <c r="M49" i="8" a="1"/>
  <c r="M49" i="8" s="1"/>
  <c r="M50" i="8" a="1"/>
  <c r="M50" i="8" s="1"/>
  <c r="M51" i="8" a="1"/>
  <c r="M51" i="8" s="1"/>
  <c r="M52" i="8" a="1"/>
  <c r="M52" i="8" s="1"/>
  <c r="M53" i="8" a="1"/>
  <c r="M53" i="8" s="1"/>
  <c r="M54" i="8" a="1"/>
  <c r="M54" i="8" s="1"/>
  <c r="M55" i="8" a="1"/>
  <c r="M55" i="8" s="1"/>
  <c r="M56" i="8" a="1"/>
  <c r="M56" i="8" s="1"/>
  <c r="M57" i="8" a="1"/>
  <c r="M57" i="8" s="1"/>
  <c r="M58" i="8" a="1"/>
  <c r="M58" i="8" s="1"/>
  <c r="M59" i="8" a="1"/>
  <c r="M59" i="8" s="1"/>
  <c r="M60" i="8" a="1"/>
  <c r="M60" i="8" s="1"/>
  <c r="M61" i="8" a="1"/>
  <c r="M61" i="8" s="1"/>
  <c r="M62" i="8" a="1"/>
  <c r="M62" i="8" s="1"/>
  <c r="M63" i="8" a="1"/>
  <c r="M63" i="8" s="1"/>
  <c r="M64" i="8" a="1"/>
  <c r="M64" i="8" s="1"/>
  <c r="M65" i="8" a="1"/>
  <c r="M65" i="8" s="1"/>
  <c r="M66" i="8" a="1"/>
  <c r="M66" i="8" s="1"/>
  <c r="M67" i="8" a="1"/>
  <c r="M67" i="8" s="1"/>
  <c r="M68" i="8" a="1"/>
  <c r="M68" i="8" s="1"/>
  <c r="M69" i="8" a="1"/>
  <c r="M69" i="8" s="1"/>
  <c r="M70" i="8" a="1"/>
  <c r="M70" i="8" s="1"/>
  <c r="M71" i="8" a="1"/>
  <c r="M71" i="8" s="1"/>
  <c r="M72" i="8" a="1"/>
  <c r="M72" i="8" s="1"/>
  <c r="M73" i="8" a="1"/>
  <c r="M73" i="8" s="1"/>
  <c r="M74" i="8" a="1"/>
  <c r="M74" i="8" s="1"/>
  <c r="M75" i="8" a="1"/>
  <c r="M75" i="8" s="1"/>
  <c r="M76" i="8" a="1"/>
  <c r="M76" i="8" s="1"/>
  <c r="M77" i="8" a="1"/>
  <c r="M77" i="8" s="1"/>
  <c r="M78" i="8" a="1"/>
  <c r="M78" i="8" s="1"/>
  <c r="M79" i="8" a="1"/>
  <c r="M79" i="8" s="1"/>
  <c r="M80" i="8" a="1"/>
  <c r="M80" i="8" s="1"/>
  <c r="M81" i="8" a="1"/>
  <c r="M81" i="8" s="1"/>
  <c r="M82" i="8" a="1"/>
  <c r="M82" i="8" s="1"/>
  <c r="M83" i="8" a="1"/>
  <c r="M83" i="8" s="1"/>
  <c r="M84" i="8" a="1"/>
  <c r="M84" i="8" s="1"/>
  <c r="M85" i="8" a="1"/>
  <c r="M85" i="8" s="1"/>
  <c r="M86" i="8" a="1"/>
  <c r="M86" i="8" s="1"/>
  <c r="M87" i="8" a="1"/>
  <c r="M87" i="8" s="1"/>
  <c r="M88" i="8" a="1"/>
  <c r="M88" i="8" s="1"/>
  <c r="M89" i="8" a="1"/>
  <c r="M89" i="8" s="1"/>
  <c r="M90" i="8" a="1"/>
  <c r="M90" i="8" s="1"/>
  <c r="M91" i="8" a="1"/>
  <c r="M91" i="8" s="1"/>
  <c r="M92" i="8" a="1"/>
  <c r="M92" i="8" s="1"/>
  <c r="M93" i="8" a="1"/>
  <c r="M93" i="8" s="1"/>
  <c r="M94" i="8" a="1"/>
  <c r="M94" i="8" s="1"/>
  <c r="M95" i="8" a="1"/>
  <c r="M95" i="8" s="1"/>
  <c r="M96" i="8" a="1"/>
  <c r="M96" i="8" s="1"/>
  <c r="M97" i="8" a="1"/>
  <c r="M97" i="8" s="1"/>
  <c r="M98" i="8" a="1"/>
  <c r="M98" i="8" s="1"/>
  <c r="M99" i="8" a="1"/>
  <c r="M99" i="8" s="1"/>
  <c r="M100" i="8" a="1"/>
  <c r="M100" i="8" s="1"/>
  <c r="M101" i="8" a="1"/>
  <c r="M101" i="8" s="1"/>
  <c r="M102" i="8" a="1"/>
  <c r="M102" i="8" s="1"/>
  <c r="M103" i="8" a="1"/>
  <c r="M103" i="8" s="1"/>
  <c r="M104" i="8" a="1"/>
  <c r="M104" i="8" s="1"/>
  <c r="M105" i="8" a="1"/>
  <c r="M105" i="8" s="1"/>
  <c r="M106" i="8" a="1"/>
  <c r="M106" i="8" s="1"/>
  <c r="M107" i="8" a="1"/>
  <c r="M107" i="8" s="1"/>
  <c r="M108" i="8" a="1"/>
  <c r="M108" i="8" s="1"/>
  <c r="M109" i="8" a="1"/>
  <c r="M109" i="8" s="1"/>
  <c r="M110" i="8" a="1"/>
  <c r="M110" i="8" s="1"/>
  <c r="M111" i="8" a="1"/>
  <c r="M111" i="8" s="1"/>
  <c r="M112" i="8" a="1"/>
  <c r="M112" i="8" s="1"/>
  <c r="M113" i="8" a="1"/>
  <c r="M113" i="8" s="1"/>
  <c r="M114" i="8" a="1"/>
  <c r="M114" i="8" s="1"/>
  <c r="M115" i="8" a="1"/>
  <c r="M115" i="8" s="1"/>
  <c r="M116" i="8" a="1"/>
  <c r="M116" i="8" s="1"/>
  <c r="M117" i="8" a="1"/>
  <c r="M117" i="8" s="1"/>
  <c r="M118" i="8" a="1"/>
  <c r="M118" i="8" s="1"/>
  <c r="M119" i="8" a="1"/>
  <c r="M119" i="8" s="1"/>
  <c r="M120" i="8" a="1"/>
  <c r="M120" i="8" s="1"/>
  <c r="M121" i="8" a="1"/>
  <c r="M121" i="8" s="1"/>
  <c r="M122" i="8" a="1"/>
  <c r="M122" i="8" s="1"/>
  <c r="M123" i="8" a="1"/>
  <c r="M123" i="8" s="1"/>
  <c r="M124" i="8" a="1"/>
  <c r="M124" i="8" s="1"/>
  <c r="M125" i="8" a="1"/>
  <c r="M125" i="8" s="1"/>
  <c r="M126" i="8" a="1"/>
  <c r="M126" i="8" s="1"/>
  <c r="M127" i="8" a="1"/>
  <c r="M127" i="8" s="1"/>
  <c r="M128" i="8" a="1"/>
  <c r="M128" i="8" s="1"/>
  <c r="M129" i="8" a="1"/>
  <c r="M129" i="8" s="1"/>
  <c r="M130" i="8" a="1"/>
  <c r="M130" i="8" s="1"/>
  <c r="M131" i="8" a="1"/>
  <c r="M131" i="8" s="1"/>
  <c r="M132" i="8" a="1"/>
  <c r="M132" i="8" s="1"/>
  <c r="M133" i="8" a="1"/>
  <c r="M133" i="8" s="1"/>
  <c r="M134" i="8" a="1"/>
  <c r="M134" i="8" s="1"/>
  <c r="M135" i="8" a="1"/>
  <c r="M135" i="8" s="1"/>
  <c r="M136" i="8" a="1"/>
  <c r="M136" i="8" s="1"/>
  <c r="M137" i="8" a="1"/>
  <c r="M137" i="8" s="1"/>
  <c r="M138" i="8" a="1"/>
  <c r="M138" i="8" s="1"/>
  <c r="M139" i="8" a="1"/>
  <c r="M139" i="8" s="1"/>
  <c r="M140" i="8" a="1"/>
  <c r="M140" i="8" s="1"/>
  <c r="M141" i="8" a="1"/>
  <c r="M141" i="8" s="1"/>
  <c r="M142" i="8" a="1"/>
  <c r="M142" i="8" s="1"/>
  <c r="M143" i="8" a="1"/>
  <c r="M143" i="8" s="1"/>
  <c r="M144" i="8" a="1"/>
  <c r="M144" i="8" s="1"/>
  <c r="M145" i="8" a="1"/>
  <c r="M145" i="8" s="1"/>
  <c r="M146" i="8" a="1"/>
  <c r="M146" i="8" s="1"/>
  <c r="M147" i="8" a="1"/>
  <c r="M147" i="8" s="1"/>
  <c r="M148" i="8" a="1"/>
  <c r="M148" i="8" s="1"/>
  <c r="M149" i="8" a="1"/>
  <c r="M149" i="8" s="1"/>
  <c r="M150" i="8" a="1"/>
  <c r="M150" i="8" s="1"/>
  <c r="M151" i="8" a="1"/>
  <c r="M151" i="8" s="1"/>
  <c r="M152" i="8" a="1"/>
  <c r="M152" i="8" s="1"/>
  <c r="M153" i="8" a="1"/>
  <c r="M153" i="8" s="1"/>
  <c r="M154" i="8" a="1"/>
  <c r="M154" i="8" s="1"/>
  <c r="M155" i="8" a="1"/>
  <c r="M155" i="8"/>
  <c r="M156" i="8" a="1"/>
  <c r="M156" i="8" s="1"/>
  <c r="M157" i="8" a="1"/>
  <c r="M157" i="8" s="1"/>
  <c r="M158" i="8" a="1"/>
  <c r="M158" i="8" s="1"/>
  <c r="M159" i="8" a="1"/>
  <c r="M159" i="8" s="1"/>
  <c r="M160" i="8" a="1"/>
  <c r="M160" i="8" s="1"/>
  <c r="M161" i="8" a="1"/>
  <c r="M161" i="8" s="1"/>
  <c r="M162" i="8" a="1"/>
  <c r="M162" i="8" s="1"/>
  <c r="M163" i="8" a="1"/>
  <c r="M163" i="8" s="1"/>
  <c r="M164" i="8" a="1"/>
  <c r="M164" i="8" s="1"/>
  <c r="M165" i="8" a="1"/>
  <c r="M165" i="8" s="1"/>
  <c r="M166" i="8" a="1"/>
  <c r="M166" i="8" s="1"/>
  <c r="M167" i="8" a="1"/>
  <c r="M167" i="8" s="1"/>
  <c r="M168" i="8" a="1"/>
  <c r="M168" i="8" s="1"/>
  <c r="M169" i="8" a="1"/>
  <c r="M169" i="8" s="1"/>
  <c r="M170" i="8" a="1"/>
  <c r="M170" i="8" s="1"/>
  <c r="M171" i="8" a="1"/>
  <c r="M171" i="8" s="1"/>
  <c r="M172" i="8" a="1"/>
  <c r="M172" i="8" s="1"/>
  <c r="M173" i="8" a="1"/>
  <c r="M173" i="8" s="1"/>
  <c r="M174" i="8" a="1"/>
  <c r="M174" i="8" s="1"/>
  <c r="M175" i="8" a="1"/>
  <c r="M175" i="8" s="1"/>
  <c r="M176" i="8" a="1"/>
  <c r="M176" i="8" s="1"/>
  <c r="M177" i="8" a="1"/>
  <c r="M177" i="8" s="1"/>
  <c r="M178" i="8" a="1"/>
  <c r="M178" i="8" s="1"/>
  <c r="M179" i="8" a="1"/>
  <c r="M179" i="8" s="1"/>
  <c r="M180" i="8" a="1"/>
  <c r="M180" i="8" s="1"/>
  <c r="M181" i="8" a="1"/>
  <c r="M181" i="8" s="1"/>
  <c r="M182" i="8" a="1"/>
  <c r="M182" i="8" s="1"/>
  <c r="M183" i="8" a="1"/>
  <c r="M183" i="8" s="1"/>
  <c r="M184" i="8" a="1"/>
  <c r="M184" i="8" s="1"/>
  <c r="M185" i="8" a="1"/>
  <c r="M185" i="8" s="1"/>
  <c r="M186" i="8" a="1"/>
  <c r="M186" i="8" s="1"/>
  <c r="M187" i="8" a="1"/>
  <c r="M187" i="8" s="1"/>
  <c r="M188" i="8" a="1"/>
  <c r="M188" i="8" s="1"/>
  <c r="M189" i="8" a="1"/>
  <c r="M189" i="8" s="1"/>
  <c r="M190" i="8" a="1"/>
  <c r="M190" i="8" s="1"/>
  <c r="M191" i="8" a="1"/>
  <c r="M191" i="8" s="1"/>
  <c r="M192" i="8" a="1"/>
  <c r="M192" i="8" s="1"/>
  <c r="M193" i="8" a="1"/>
  <c r="M193" i="8" s="1"/>
  <c r="M194" i="8" a="1"/>
  <c r="M194" i="8" s="1"/>
  <c r="M195" i="8" a="1"/>
  <c r="M195" i="8" s="1"/>
  <c r="M196" i="8" a="1"/>
  <c r="M196" i="8" s="1"/>
  <c r="M197" i="8" a="1"/>
  <c r="M197" i="8" s="1"/>
  <c r="M198" i="8" a="1"/>
  <c r="M198" i="8" s="1"/>
  <c r="M199" i="8" a="1"/>
  <c r="M199" i="8" s="1"/>
  <c r="M200" i="8" a="1"/>
  <c r="M200" i="8" s="1"/>
  <c r="M201" i="8" a="1"/>
  <c r="M201" i="8" s="1"/>
  <c r="M202" i="8" a="1"/>
  <c r="M202" i="8" s="1"/>
  <c r="M203" i="8" a="1"/>
  <c r="M203" i="8" s="1"/>
  <c r="M204" i="8" a="1"/>
  <c r="M204" i="8" s="1"/>
  <c r="M205" i="8" a="1"/>
  <c r="M205" i="8" s="1"/>
  <c r="M206" i="8" a="1"/>
  <c r="M206" i="8" s="1"/>
  <c r="M207" i="8" a="1"/>
  <c r="M207" i="8" s="1"/>
  <c r="M208" i="8" a="1"/>
  <c r="M208" i="8" s="1"/>
  <c r="M209" i="8" a="1"/>
  <c r="M209" i="8" s="1"/>
  <c r="M210" i="8" a="1"/>
  <c r="M210" i="8" s="1"/>
  <c r="M211" i="8" a="1"/>
  <c r="M211" i="8" s="1"/>
  <c r="M212" i="8" a="1"/>
  <c r="M212" i="8" s="1"/>
  <c r="M213" i="8" a="1"/>
  <c r="M213" i="8" s="1"/>
  <c r="M214" i="8" a="1"/>
  <c r="M214" i="8" s="1"/>
  <c r="M215" i="8" a="1"/>
  <c r="M215" i="8" s="1"/>
  <c r="M216" i="8" a="1"/>
  <c r="M216" i="8" s="1"/>
  <c r="M217" i="8" a="1"/>
  <c r="M217" i="8" s="1"/>
  <c r="M218" i="8" a="1"/>
  <c r="M218" i="8" s="1"/>
  <c r="M219" i="8" a="1"/>
  <c r="M219" i="8" s="1"/>
  <c r="M220" i="8" a="1"/>
  <c r="M220" i="8" s="1"/>
  <c r="M221" i="8" a="1"/>
  <c r="M221" i="8" s="1"/>
  <c r="M222" i="8" a="1"/>
  <c r="M222" i="8" s="1"/>
  <c r="M223" i="8" a="1"/>
  <c r="M223" i="8" s="1"/>
  <c r="M224" i="8" a="1"/>
  <c r="M224" i="8" s="1"/>
  <c r="M225" i="8" a="1"/>
  <c r="M225" i="8" s="1"/>
  <c r="M226" i="8" a="1"/>
  <c r="M226" i="8" s="1"/>
  <c r="M227" i="8" a="1"/>
  <c r="M227" i="8" s="1"/>
  <c r="M228" i="8" a="1"/>
  <c r="M228" i="8" s="1"/>
  <c r="M229" i="8" a="1"/>
  <c r="M229" i="8" s="1"/>
  <c r="M230" i="8" a="1"/>
  <c r="M230" i="8" s="1"/>
  <c r="M231" i="8" a="1"/>
  <c r="M231" i="8" s="1"/>
  <c r="M232" i="8" a="1"/>
  <c r="M232" i="8" s="1"/>
  <c r="M233" i="8" a="1"/>
  <c r="M233" i="8" s="1"/>
  <c r="M234" i="8" a="1"/>
  <c r="M234" i="8" s="1"/>
  <c r="M235" i="8" a="1"/>
  <c r="M235" i="8" s="1"/>
  <c r="M236" i="8" a="1"/>
  <c r="M236" i="8" s="1"/>
  <c r="M237" i="8" a="1"/>
  <c r="M237" i="8" s="1"/>
  <c r="M238" i="8" a="1"/>
  <c r="M238" i="8" s="1"/>
  <c r="M239" i="8" a="1"/>
  <c r="M239" i="8" s="1"/>
  <c r="M240" i="8" a="1"/>
  <c r="M240" i="8" s="1"/>
  <c r="M241" i="8" a="1"/>
  <c r="M241" i="8" s="1"/>
  <c r="M242" i="8" a="1"/>
  <c r="M242" i="8" s="1"/>
  <c r="M243" i="8" a="1"/>
  <c r="M243" i="8" s="1"/>
  <c r="M244" i="8" a="1"/>
  <c r="M244" i="8" s="1"/>
  <c r="M245" i="8" a="1"/>
  <c r="M245" i="8" s="1"/>
  <c r="M246" i="8" a="1"/>
  <c r="M246" i="8" s="1"/>
  <c r="M247" i="8" a="1"/>
  <c r="M247" i="8" s="1"/>
  <c r="M248" i="8" a="1"/>
  <c r="M248" i="8" s="1"/>
  <c r="M249" i="8" a="1"/>
  <c r="M249" i="8" s="1"/>
  <c r="M250" i="8" a="1"/>
  <c r="M250" i="8" s="1"/>
  <c r="M251" i="8" a="1"/>
  <c r="M251" i="8" s="1"/>
  <c r="M252" i="8" a="1"/>
  <c r="M252" i="8" s="1"/>
  <c r="M253" i="8" a="1"/>
  <c r="M253" i="8" s="1"/>
  <c r="M254" i="8" a="1"/>
  <c r="M254" i="8" s="1"/>
  <c r="M255" i="8" a="1"/>
  <c r="M255" i="8" s="1"/>
  <c r="M256" i="8" a="1"/>
  <c r="M256" i="8" s="1"/>
  <c r="M257" i="8" a="1"/>
  <c r="M257" i="8" s="1"/>
  <c r="M258" i="8" a="1"/>
  <c r="M258" i="8" s="1"/>
  <c r="M259" i="8" a="1"/>
  <c r="M259" i="8" s="1"/>
  <c r="M260" i="8" a="1"/>
  <c r="M260" i="8" s="1"/>
  <c r="M261" i="8" a="1"/>
  <c r="M261" i="8" s="1"/>
  <c r="M262" i="8" a="1"/>
  <c r="M262" i="8" s="1"/>
  <c r="M263" i="8" a="1"/>
  <c r="M263" i="8" s="1"/>
  <c r="M264" i="8" a="1"/>
  <c r="M264" i="8" s="1"/>
  <c r="M265" i="8" a="1"/>
  <c r="M265" i="8" s="1"/>
  <c r="M266" i="8" a="1"/>
  <c r="M266" i="8" s="1"/>
  <c r="M267" i="8" a="1"/>
  <c r="M267" i="8" s="1"/>
  <c r="M268" i="8" a="1"/>
  <c r="M268" i="8" s="1"/>
  <c r="M269" i="8" a="1"/>
  <c r="M269" i="8" s="1"/>
  <c r="M270" i="8" a="1"/>
  <c r="M270" i="8" s="1"/>
  <c r="M271" i="8" a="1"/>
  <c r="M271" i="8" s="1"/>
  <c r="M272" i="8" a="1"/>
  <c r="M272" i="8" s="1"/>
  <c r="M273" i="8" a="1"/>
  <c r="M273" i="8" s="1"/>
  <c r="M274" i="8" a="1"/>
  <c r="M274" i="8" s="1"/>
  <c r="M275" i="8" a="1"/>
  <c r="M275" i="8" s="1"/>
  <c r="M276" i="8" a="1"/>
  <c r="M276" i="8" s="1"/>
  <c r="M277" i="8" a="1"/>
  <c r="M277" i="8" s="1"/>
  <c r="M278" i="8" a="1"/>
  <c r="M278" i="8" s="1"/>
  <c r="M279" i="8" a="1"/>
  <c r="M279" i="8" s="1"/>
  <c r="M280" i="8" a="1"/>
  <c r="M280" i="8" s="1"/>
  <c r="M281" i="8" a="1"/>
  <c r="M281" i="8" s="1"/>
  <c r="M282" i="8" a="1"/>
  <c r="M282" i="8" s="1"/>
  <c r="M283" i="8" a="1"/>
  <c r="M283" i="8" s="1"/>
  <c r="M284" i="8" a="1"/>
  <c r="M284" i="8" s="1"/>
  <c r="M285" i="8" a="1"/>
  <c r="M285" i="8" s="1"/>
  <c r="M286" i="8" a="1"/>
  <c r="M286" i="8" s="1"/>
  <c r="M287" i="8" a="1"/>
  <c r="M287" i="8" s="1"/>
  <c r="M288" i="8" a="1"/>
  <c r="M288" i="8" s="1"/>
  <c r="M289" i="8" a="1"/>
  <c r="M289" i="8" s="1"/>
  <c r="M290" i="8" a="1"/>
  <c r="M290" i="8" s="1"/>
  <c r="M291" i="8" a="1"/>
  <c r="M291" i="8" s="1"/>
  <c r="M292" i="8" a="1"/>
  <c r="M292" i="8" s="1"/>
  <c r="M293" i="8" a="1"/>
  <c r="M293" i="8" s="1"/>
  <c r="M294" i="8" a="1"/>
  <c r="M294" i="8" s="1"/>
  <c r="M295" i="8" a="1"/>
  <c r="M295" i="8" s="1"/>
  <c r="M296" i="8" a="1"/>
  <c r="M296" i="8" s="1"/>
  <c r="M297" i="8" a="1"/>
  <c r="M297" i="8" s="1"/>
  <c r="M298" i="8" a="1"/>
  <c r="M298" i="8" s="1"/>
  <c r="L8" i="8" a="1"/>
  <c r="L8" i="8" s="1"/>
  <c r="L9" i="8" a="1"/>
  <c r="L9" i="8" s="1"/>
  <c r="L10" i="8" a="1"/>
  <c r="L10" i="8" s="1"/>
  <c r="L11" i="8" a="1"/>
  <c r="L11" i="8" s="1"/>
  <c r="L12" i="8" a="1"/>
  <c r="L12" i="8" s="1"/>
  <c r="L13" i="8" a="1"/>
  <c r="L13" i="8" s="1"/>
  <c r="L14" i="8" a="1"/>
  <c r="L14" i="8" s="1"/>
  <c r="L15" i="8" a="1"/>
  <c r="L15" i="8" s="1"/>
  <c r="L16" i="8" a="1"/>
  <c r="L16" i="8" s="1"/>
  <c r="L17" i="8" a="1"/>
  <c r="L17" i="8" s="1"/>
  <c r="L18" i="8" a="1"/>
  <c r="L18" i="8" s="1"/>
  <c r="L19" i="8" a="1"/>
  <c r="L19" i="8" s="1"/>
  <c r="L20" i="8" a="1"/>
  <c r="L20" i="8" s="1"/>
  <c r="L21" i="8" a="1"/>
  <c r="L21" i="8" s="1"/>
  <c r="L22" i="8" a="1"/>
  <c r="L22" i="8" s="1"/>
  <c r="L23" i="8" a="1"/>
  <c r="L23" i="8" s="1"/>
  <c r="L24" i="8" a="1"/>
  <c r="L24" i="8" s="1"/>
  <c r="L25" i="8" a="1"/>
  <c r="L25" i="8" s="1"/>
  <c r="L26" i="8" a="1"/>
  <c r="L26" i="8" s="1"/>
  <c r="L27" i="8" a="1"/>
  <c r="L27" i="8" s="1"/>
  <c r="L28" i="8" a="1"/>
  <c r="L28" i="8" s="1"/>
  <c r="L29" i="8" a="1"/>
  <c r="L29" i="8" s="1"/>
  <c r="L30" i="8" a="1"/>
  <c r="L30" i="8" s="1"/>
  <c r="L31" i="8" a="1"/>
  <c r="L31" i="8" s="1"/>
  <c r="L32" i="8" a="1"/>
  <c r="L32" i="8" s="1"/>
  <c r="L33" i="8" a="1"/>
  <c r="L33" i="8" s="1"/>
  <c r="L34" i="8" a="1"/>
  <c r="L34" i="8" s="1"/>
  <c r="L35" i="8" a="1"/>
  <c r="L35" i="8" s="1"/>
  <c r="L36" i="8" a="1"/>
  <c r="L36" i="8" s="1"/>
  <c r="L37" i="8" a="1"/>
  <c r="L37" i="8" s="1"/>
  <c r="L38" i="8" a="1"/>
  <c r="L38" i="8" s="1"/>
  <c r="L39" i="8" a="1"/>
  <c r="L39" i="8" s="1"/>
  <c r="L40" i="8" a="1"/>
  <c r="L40" i="8" s="1"/>
  <c r="L41" i="8" a="1"/>
  <c r="L41" i="8" s="1"/>
  <c r="L42" i="8" a="1"/>
  <c r="L42" i="8" s="1"/>
  <c r="L43" i="8" a="1"/>
  <c r="L43" i="8" s="1"/>
  <c r="L44" i="8" a="1"/>
  <c r="L44" i="8" s="1"/>
  <c r="L45" i="8" a="1"/>
  <c r="L45" i="8" s="1"/>
  <c r="L46" i="8" a="1"/>
  <c r="L46" i="8" s="1"/>
  <c r="L47" i="8" a="1"/>
  <c r="L47" i="8" s="1"/>
  <c r="L48" i="8" a="1"/>
  <c r="L48" i="8" s="1"/>
  <c r="L49" i="8" a="1"/>
  <c r="L49" i="8" s="1"/>
  <c r="L50" i="8" a="1"/>
  <c r="L50" i="8" s="1"/>
  <c r="L51" i="8" a="1"/>
  <c r="L51" i="8" s="1"/>
  <c r="L52" i="8" a="1"/>
  <c r="L52" i="8" s="1"/>
  <c r="L53" i="8" a="1"/>
  <c r="L53" i="8" s="1"/>
  <c r="L54" i="8" a="1"/>
  <c r="L54" i="8" s="1"/>
  <c r="L55" i="8" a="1"/>
  <c r="L55" i="8" s="1"/>
  <c r="L56" i="8" a="1"/>
  <c r="L56" i="8" s="1"/>
  <c r="L57" i="8" a="1"/>
  <c r="L57" i="8" s="1"/>
  <c r="L58" i="8" a="1"/>
  <c r="L58" i="8" s="1"/>
  <c r="L59" i="8" a="1"/>
  <c r="L59" i="8" s="1"/>
  <c r="L60" i="8" a="1"/>
  <c r="L60" i="8" s="1"/>
  <c r="L61" i="8" a="1"/>
  <c r="L61" i="8" s="1"/>
  <c r="L62" i="8" a="1"/>
  <c r="L62" i="8" s="1"/>
  <c r="L63" i="8" a="1"/>
  <c r="L63" i="8" s="1"/>
  <c r="L64" i="8" a="1"/>
  <c r="L64" i="8" s="1"/>
  <c r="L65" i="8" a="1"/>
  <c r="L65" i="8" s="1"/>
  <c r="L66" i="8" a="1"/>
  <c r="L66" i="8" s="1"/>
  <c r="L67" i="8" a="1"/>
  <c r="L67" i="8" s="1"/>
  <c r="L68" i="8" a="1"/>
  <c r="L68" i="8" s="1"/>
  <c r="L69" i="8" a="1"/>
  <c r="L69" i="8" s="1"/>
  <c r="L70" i="8" a="1"/>
  <c r="L70" i="8" s="1"/>
  <c r="L71" i="8" a="1"/>
  <c r="L71" i="8" s="1"/>
  <c r="L72" i="8" a="1"/>
  <c r="L72" i="8" s="1"/>
  <c r="L73" i="8" a="1"/>
  <c r="L73" i="8" s="1"/>
  <c r="L74" i="8" a="1"/>
  <c r="L74" i="8" s="1"/>
  <c r="L75" i="8" a="1"/>
  <c r="L75" i="8" s="1"/>
  <c r="L76" i="8" a="1"/>
  <c r="L76" i="8" s="1"/>
  <c r="L77" i="8" a="1"/>
  <c r="L77" i="8" s="1"/>
  <c r="L78" i="8" a="1"/>
  <c r="L78" i="8" s="1"/>
  <c r="L79" i="8" a="1"/>
  <c r="L79" i="8" s="1"/>
  <c r="L80" i="8" a="1"/>
  <c r="L80" i="8" s="1"/>
  <c r="L81" i="8" a="1"/>
  <c r="L81" i="8" s="1"/>
  <c r="L82" i="8" a="1"/>
  <c r="L82" i="8" s="1"/>
  <c r="L83" i="8" a="1"/>
  <c r="L83" i="8" s="1"/>
  <c r="L84" i="8" a="1"/>
  <c r="L84" i="8" s="1"/>
  <c r="L85" i="8" a="1"/>
  <c r="L85" i="8" s="1"/>
  <c r="L86" i="8" a="1"/>
  <c r="L86" i="8" s="1"/>
  <c r="L87" i="8" a="1"/>
  <c r="L87" i="8" s="1"/>
  <c r="L88" i="8" a="1"/>
  <c r="L88" i="8" s="1"/>
  <c r="L89" i="8" a="1"/>
  <c r="L89" i="8" s="1"/>
  <c r="L90" i="8" a="1"/>
  <c r="L90" i="8" s="1"/>
  <c r="L91" i="8" a="1"/>
  <c r="L91" i="8" s="1"/>
  <c r="L92" i="8" a="1"/>
  <c r="L92" i="8" s="1"/>
  <c r="L93" i="8" a="1"/>
  <c r="L93" i="8" s="1"/>
  <c r="L94" i="8" a="1"/>
  <c r="L94" i="8" s="1"/>
  <c r="L95" i="8" a="1"/>
  <c r="L95" i="8" s="1"/>
  <c r="L96" i="8" a="1"/>
  <c r="L96" i="8" s="1"/>
  <c r="L97" i="8" a="1"/>
  <c r="L97" i="8" s="1"/>
  <c r="L98" i="8" a="1"/>
  <c r="L98" i="8" s="1"/>
  <c r="L99" i="8" a="1"/>
  <c r="L99" i="8" s="1"/>
  <c r="L100" i="8" a="1"/>
  <c r="L100" i="8" s="1"/>
  <c r="L101" i="8" a="1"/>
  <c r="L101" i="8" s="1"/>
  <c r="L102" i="8" a="1"/>
  <c r="L102" i="8" s="1"/>
  <c r="L103" i="8" a="1"/>
  <c r="L103" i="8" s="1"/>
  <c r="L104" i="8" a="1"/>
  <c r="L104" i="8" s="1"/>
  <c r="L105" i="8" a="1"/>
  <c r="L105" i="8" s="1"/>
  <c r="L106" i="8" a="1"/>
  <c r="L106" i="8" s="1"/>
  <c r="L107" i="8" a="1"/>
  <c r="L107" i="8" s="1"/>
  <c r="L108" i="8" a="1"/>
  <c r="L108" i="8" s="1"/>
  <c r="L109" i="8" a="1"/>
  <c r="L109" i="8" s="1"/>
  <c r="L110" i="8" a="1"/>
  <c r="L110" i="8" s="1"/>
  <c r="L111" i="8" a="1"/>
  <c r="L111" i="8" s="1"/>
  <c r="L112" i="8" a="1"/>
  <c r="L112" i="8" s="1"/>
  <c r="L113" i="8" a="1"/>
  <c r="L113" i="8" s="1"/>
  <c r="L114" i="8" a="1"/>
  <c r="L114" i="8" s="1"/>
  <c r="L115" i="8" a="1"/>
  <c r="L115" i="8" s="1"/>
  <c r="L116" i="8" a="1"/>
  <c r="L116" i="8" s="1"/>
  <c r="L117" i="8" a="1"/>
  <c r="L117" i="8" s="1"/>
  <c r="L118" i="8" a="1"/>
  <c r="L118" i="8" s="1"/>
  <c r="L119" i="8" a="1"/>
  <c r="L119" i="8" s="1"/>
  <c r="L120" i="8" a="1"/>
  <c r="L120" i="8" s="1"/>
  <c r="L121" i="8" a="1"/>
  <c r="L121" i="8" s="1"/>
  <c r="L122" i="8" a="1"/>
  <c r="L122" i="8" s="1"/>
  <c r="L123" i="8" a="1"/>
  <c r="L123" i="8" s="1"/>
  <c r="L124" i="8" a="1"/>
  <c r="L124" i="8" s="1"/>
  <c r="L125" i="8" a="1"/>
  <c r="L125" i="8" s="1"/>
  <c r="L126" i="8" a="1"/>
  <c r="L126" i="8" s="1"/>
  <c r="L127" i="8" a="1"/>
  <c r="L127" i="8" s="1"/>
  <c r="L128" i="8" a="1"/>
  <c r="L128" i="8" s="1"/>
  <c r="L129" i="8" a="1"/>
  <c r="L129" i="8" s="1"/>
  <c r="L130" i="8" a="1"/>
  <c r="L130" i="8" s="1"/>
  <c r="L131" i="8" a="1"/>
  <c r="L131" i="8" s="1"/>
  <c r="L132" i="8" a="1"/>
  <c r="L132" i="8" s="1"/>
  <c r="L133" i="8" a="1"/>
  <c r="L133" i="8" s="1"/>
  <c r="L134" i="8" a="1"/>
  <c r="L134" i="8" s="1"/>
  <c r="L135" i="8" a="1"/>
  <c r="L135" i="8" s="1"/>
  <c r="L136" i="8" a="1"/>
  <c r="L136" i="8" s="1"/>
  <c r="L137" i="8" a="1"/>
  <c r="L137" i="8" s="1"/>
  <c r="L138" i="8" a="1"/>
  <c r="L138" i="8" s="1"/>
  <c r="L139" i="8" a="1"/>
  <c r="L139" i="8" s="1"/>
  <c r="L140" i="8" a="1"/>
  <c r="L140" i="8" s="1"/>
  <c r="L141" i="8" a="1"/>
  <c r="L141" i="8" s="1"/>
  <c r="L142" i="8" a="1"/>
  <c r="L142" i="8" s="1"/>
  <c r="L143" i="8" a="1"/>
  <c r="L143" i="8" s="1"/>
  <c r="L144" i="8" a="1"/>
  <c r="L144" i="8" s="1"/>
  <c r="L145" i="8" a="1"/>
  <c r="L145" i="8" s="1"/>
  <c r="L146" i="8" a="1"/>
  <c r="L146" i="8" s="1"/>
  <c r="L147" i="8" a="1"/>
  <c r="L147" i="8" s="1"/>
  <c r="L148" i="8" a="1"/>
  <c r="L148" i="8" s="1"/>
  <c r="L149" i="8" a="1"/>
  <c r="L149" i="8" s="1"/>
  <c r="L150" i="8" a="1"/>
  <c r="L150" i="8" s="1"/>
  <c r="L151" i="8" a="1"/>
  <c r="L151" i="8" s="1"/>
  <c r="L152" i="8" a="1"/>
  <c r="L152" i="8" s="1"/>
  <c r="L153" i="8" a="1"/>
  <c r="L153" i="8" s="1"/>
  <c r="L154" i="8" a="1"/>
  <c r="L154" i="8" s="1"/>
  <c r="L155" i="8" a="1"/>
  <c r="L155" i="8" s="1"/>
  <c r="L156" i="8" a="1"/>
  <c r="L156" i="8" s="1"/>
  <c r="L157" i="8" a="1"/>
  <c r="L157" i="8" s="1"/>
  <c r="L158" i="8" a="1"/>
  <c r="L158" i="8" s="1"/>
  <c r="L159" i="8" a="1"/>
  <c r="L159" i="8" s="1"/>
  <c r="L160" i="8" a="1"/>
  <c r="L160" i="8" s="1"/>
  <c r="L161" i="8" a="1"/>
  <c r="L161" i="8" s="1"/>
  <c r="L162" i="8" a="1"/>
  <c r="L162" i="8" s="1"/>
  <c r="L163" i="8" a="1"/>
  <c r="L163" i="8" s="1"/>
  <c r="L164" i="8" a="1"/>
  <c r="L164" i="8" s="1"/>
  <c r="L165" i="8" a="1"/>
  <c r="L165" i="8" s="1"/>
  <c r="L166" i="8" a="1"/>
  <c r="L166" i="8" s="1"/>
  <c r="L167" i="8" a="1"/>
  <c r="L167" i="8" s="1"/>
  <c r="L168" i="8" a="1"/>
  <c r="L168" i="8" s="1"/>
  <c r="L169" i="8" a="1"/>
  <c r="L169" i="8" s="1"/>
  <c r="L170" i="8" a="1"/>
  <c r="L170" i="8" s="1"/>
  <c r="L171" i="8" a="1"/>
  <c r="L171" i="8" s="1"/>
  <c r="L172" i="8" a="1"/>
  <c r="L172" i="8" s="1"/>
  <c r="L173" i="8" a="1"/>
  <c r="L173" i="8" s="1"/>
  <c r="L174" i="8" a="1"/>
  <c r="L174" i="8" s="1"/>
  <c r="L175" i="8" a="1"/>
  <c r="L175" i="8" s="1"/>
  <c r="L176" i="8" a="1"/>
  <c r="L176" i="8" s="1"/>
  <c r="L177" i="8" a="1"/>
  <c r="L177" i="8" s="1"/>
  <c r="L178" i="8" a="1"/>
  <c r="L178" i="8" s="1"/>
  <c r="L179" i="8" a="1"/>
  <c r="L179" i="8" s="1"/>
  <c r="L180" i="8" a="1"/>
  <c r="L180" i="8" s="1"/>
  <c r="L181" i="8" a="1"/>
  <c r="L181" i="8" s="1"/>
  <c r="L182" i="8" a="1"/>
  <c r="L182" i="8" s="1"/>
  <c r="L183" i="8" a="1"/>
  <c r="L183" i="8" s="1"/>
  <c r="L184" i="8" a="1"/>
  <c r="L184" i="8" s="1"/>
  <c r="L185" i="8" a="1"/>
  <c r="L185" i="8" s="1"/>
  <c r="L186" i="8" a="1"/>
  <c r="L186" i="8" s="1"/>
  <c r="L187" i="8" a="1"/>
  <c r="L187" i="8" s="1"/>
  <c r="L188" i="8" a="1"/>
  <c r="L188" i="8" s="1"/>
  <c r="L189" i="8" a="1"/>
  <c r="L189" i="8" s="1"/>
  <c r="L190" i="8" a="1"/>
  <c r="L190" i="8" s="1"/>
  <c r="L191" i="8" a="1"/>
  <c r="L191" i="8" s="1"/>
  <c r="L192" i="8" a="1"/>
  <c r="L192" i="8" s="1"/>
  <c r="L193" i="8" a="1"/>
  <c r="L193" i="8" s="1"/>
  <c r="L194" i="8" a="1"/>
  <c r="L194" i="8" s="1"/>
  <c r="L195" i="8" a="1"/>
  <c r="L195" i="8" s="1"/>
  <c r="L196" i="8" a="1"/>
  <c r="L196" i="8" s="1"/>
  <c r="L197" i="8" a="1"/>
  <c r="L197" i="8" s="1"/>
  <c r="L198" i="8" a="1"/>
  <c r="L198" i="8" s="1"/>
  <c r="L199" i="8" a="1"/>
  <c r="L199" i="8" s="1"/>
  <c r="L200" i="8" a="1"/>
  <c r="L200" i="8" s="1"/>
  <c r="L201" i="8" a="1"/>
  <c r="L201" i="8" s="1"/>
  <c r="L202" i="8" a="1"/>
  <c r="L202" i="8" s="1"/>
  <c r="L203" i="8" a="1"/>
  <c r="L203" i="8" s="1"/>
  <c r="L204" i="8" a="1"/>
  <c r="L204" i="8" s="1"/>
  <c r="L205" i="8" a="1"/>
  <c r="L205" i="8" s="1"/>
  <c r="L206" i="8" a="1"/>
  <c r="L206" i="8" s="1"/>
  <c r="L207" i="8" a="1"/>
  <c r="L207" i="8" s="1"/>
  <c r="L208" i="8" a="1"/>
  <c r="L208" i="8" s="1"/>
  <c r="L209" i="8" a="1"/>
  <c r="L209" i="8" s="1"/>
  <c r="L210" i="8" a="1"/>
  <c r="L210" i="8" s="1"/>
  <c r="L211" i="8" a="1"/>
  <c r="L211" i="8" s="1"/>
  <c r="L212" i="8" a="1"/>
  <c r="L212" i="8" s="1"/>
  <c r="L213" i="8" a="1"/>
  <c r="L213" i="8" s="1"/>
  <c r="L214" i="8" a="1"/>
  <c r="L214" i="8" s="1"/>
  <c r="L215" i="8" a="1"/>
  <c r="L215" i="8" s="1"/>
  <c r="L216" i="8" a="1"/>
  <c r="L216" i="8" s="1"/>
  <c r="L217" i="8" a="1"/>
  <c r="L217" i="8" s="1"/>
  <c r="L218" i="8" a="1"/>
  <c r="L218" i="8" s="1"/>
  <c r="L219" i="8" a="1"/>
  <c r="L219" i="8" s="1"/>
  <c r="L220" i="8" a="1"/>
  <c r="L220" i="8" s="1"/>
  <c r="L221" i="8" a="1"/>
  <c r="L221" i="8" s="1"/>
  <c r="L222" i="8" a="1"/>
  <c r="L222" i="8" s="1"/>
  <c r="L223" i="8" a="1"/>
  <c r="L223" i="8" s="1"/>
  <c r="L224" i="8" a="1"/>
  <c r="L224" i="8" s="1"/>
  <c r="L225" i="8" a="1"/>
  <c r="L225" i="8" s="1"/>
  <c r="L226" i="8" a="1"/>
  <c r="L226" i="8" s="1"/>
  <c r="L227" i="8" a="1"/>
  <c r="L227" i="8" s="1"/>
  <c r="L228" i="8" a="1"/>
  <c r="L228" i="8" s="1"/>
  <c r="L229" i="8" a="1"/>
  <c r="L229" i="8" s="1"/>
  <c r="L230" i="8" a="1"/>
  <c r="L230" i="8" s="1"/>
  <c r="L231" i="8" a="1"/>
  <c r="L231" i="8" s="1"/>
  <c r="L232" i="8" a="1"/>
  <c r="L232" i="8" s="1"/>
  <c r="L233" i="8" a="1"/>
  <c r="L233" i="8" s="1"/>
  <c r="L234" i="8" a="1"/>
  <c r="L234" i="8" s="1"/>
  <c r="L235" i="8" a="1"/>
  <c r="L235" i="8" s="1"/>
  <c r="L236" i="8" a="1"/>
  <c r="L236" i="8" s="1"/>
  <c r="L237" i="8" a="1"/>
  <c r="L237" i="8" s="1"/>
  <c r="L238" i="8" a="1"/>
  <c r="L238" i="8" s="1"/>
  <c r="L239" i="8" a="1"/>
  <c r="L239" i="8" s="1"/>
  <c r="L240" i="8" a="1"/>
  <c r="L240" i="8" s="1"/>
  <c r="L241" i="8" a="1"/>
  <c r="L241" i="8" s="1"/>
  <c r="L242" i="8" a="1"/>
  <c r="L242" i="8" s="1"/>
  <c r="L243" i="8" a="1"/>
  <c r="L243" i="8" s="1"/>
  <c r="L244" i="8" a="1"/>
  <c r="L244" i="8" s="1"/>
  <c r="L245" i="8" a="1"/>
  <c r="L245" i="8" s="1"/>
  <c r="L246" i="8" a="1"/>
  <c r="L246" i="8" s="1"/>
  <c r="L247" i="8" a="1"/>
  <c r="L247" i="8" s="1"/>
  <c r="L248" i="8" a="1"/>
  <c r="L248" i="8" s="1"/>
  <c r="L249" i="8" a="1"/>
  <c r="L249" i="8" s="1"/>
  <c r="L250" i="8" a="1"/>
  <c r="L250" i="8" s="1"/>
  <c r="L251" i="8" a="1"/>
  <c r="L251" i="8" s="1"/>
  <c r="L252" i="8" a="1"/>
  <c r="L252" i="8" s="1"/>
  <c r="L253" i="8" a="1"/>
  <c r="L253" i="8" s="1"/>
  <c r="L254" i="8" a="1"/>
  <c r="L254" i="8" s="1"/>
  <c r="L255" i="8" a="1"/>
  <c r="L255" i="8" s="1"/>
  <c r="L256" i="8" a="1"/>
  <c r="L256" i="8" s="1"/>
  <c r="L257" i="8" a="1"/>
  <c r="L257" i="8" s="1"/>
  <c r="L258" i="8" a="1"/>
  <c r="L258" i="8" s="1"/>
  <c r="L259" i="8" a="1"/>
  <c r="L259" i="8" s="1"/>
  <c r="L260" i="8" a="1"/>
  <c r="L260" i="8" s="1"/>
  <c r="L261" i="8" a="1"/>
  <c r="L261" i="8" s="1"/>
  <c r="L262" i="8" a="1"/>
  <c r="L262" i="8" s="1"/>
  <c r="L263" i="8" a="1"/>
  <c r="L263" i="8" s="1"/>
  <c r="L264" i="8" a="1"/>
  <c r="L264" i="8" s="1"/>
  <c r="L265" i="8" a="1"/>
  <c r="L265" i="8" s="1"/>
  <c r="L266" i="8" a="1"/>
  <c r="L266" i="8" s="1"/>
  <c r="L267" i="8" a="1"/>
  <c r="L267" i="8" s="1"/>
  <c r="L268" i="8" a="1"/>
  <c r="L268" i="8" s="1"/>
  <c r="L269" i="8" a="1"/>
  <c r="L269" i="8" s="1"/>
  <c r="L270" i="8" a="1"/>
  <c r="L270" i="8" s="1"/>
  <c r="L271" i="8" a="1"/>
  <c r="L271" i="8" s="1"/>
  <c r="L272" i="8" a="1"/>
  <c r="L272" i="8" s="1"/>
  <c r="L273" i="8" a="1"/>
  <c r="L273" i="8" s="1"/>
  <c r="L274" i="8" a="1"/>
  <c r="L274" i="8" s="1"/>
  <c r="L275" i="8" a="1"/>
  <c r="L275" i="8" s="1"/>
  <c r="L276" i="8" a="1"/>
  <c r="L276" i="8" s="1"/>
  <c r="L277" i="8" a="1"/>
  <c r="L277" i="8" s="1"/>
  <c r="L278" i="8" a="1"/>
  <c r="L278" i="8" s="1"/>
  <c r="L279" i="8" a="1"/>
  <c r="L279" i="8" s="1"/>
  <c r="L280" i="8" a="1"/>
  <c r="L280" i="8" s="1"/>
  <c r="L281" i="8" a="1"/>
  <c r="L281" i="8" s="1"/>
  <c r="L282" i="8" a="1"/>
  <c r="L282" i="8" s="1"/>
  <c r="L283" i="8" a="1"/>
  <c r="L283" i="8" s="1"/>
  <c r="L284" i="8" a="1"/>
  <c r="L284" i="8" s="1"/>
  <c r="L285" i="8" a="1"/>
  <c r="L285" i="8" s="1"/>
  <c r="L286" i="8" a="1"/>
  <c r="L286" i="8" s="1"/>
  <c r="L287" i="8" a="1"/>
  <c r="L287" i="8" s="1"/>
  <c r="L288" i="8" a="1"/>
  <c r="L288" i="8" s="1"/>
  <c r="L289" i="8" a="1"/>
  <c r="L289" i="8" s="1"/>
  <c r="L290" i="8" a="1"/>
  <c r="L290" i="8" s="1"/>
  <c r="L291" i="8" a="1"/>
  <c r="L291" i="8" s="1"/>
  <c r="L292" i="8" a="1"/>
  <c r="L292" i="8" s="1"/>
  <c r="L293" i="8" a="1"/>
  <c r="L293" i="8" s="1"/>
  <c r="L294" i="8" a="1"/>
  <c r="L294" i="8" s="1"/>
  <c r="L295" i="8" a="1"/>
  <c r="L295" i="8" s="1"/>
  <c r="L296" i="8" a="1"/>
  <c r="L296" i="8" s="1"/>
  <c r="L297" i="8" a="1"/>
  <c r="L297" i="8" s="1"/>
  <c r="L298" i="8" a="1"/>
  <c r="L298" i="8" s="1"/>
  <c r="K8" i="8" a="1"/>
  <c r="K8" i="8" s="1"/>
  <c r="K9" i="8" a="1"/>
  <c r="K9" i="8" s="1"/>
  <c r="K10" i="8" a="1"/>
  <c r="K10" i="8" s="1"/>
  <c r="K11" i="8" a="1"/>
  <c r="K11" i="8" s="1"/>
  <c r="K12" i="8" a="1"/>
  <c r="K12" i="8" s="1"/>
  <c r="K13" i="8" a="1"/>
  <c r="K13" i="8" s="1"/>
  <c r="K14" i="8" a="1"/>
  <c r="K14" i="8" s="1"/>
  <c r="K15" i="8" a="1"/>
  <c r="K15" i="8" s="1"/>
  <c r="K16" i="8" a="1"/>
  <c r="K16" i="8" s="1"/>
  <c r="K17" i="8" a="1"/>
  <c r="K17" i="8" s="1"/>
  <c r="K18" i="8" a="1"/>
  <c r="K18" i="8" s="1"/>
  <c r="K19" i="8" a="1"/>
  <c r="K19" i="8" s="1"/>
  <c r="K20" i="8" a="1"/>
  <c r="K20" i="8" s="1"/>
  <c r="K21" i="8" a="1"/>
  <c r="K21" i="8" s="1"/>
  <c r="K22" i="8" a="1"/>
  <c r="K22" i="8" s="1"/>
  <c r="K23" i="8" a="1"/>
  <c r="K23" i="8" s="1"/>
  <c r="K24" i="8" a="1"/>
  <c r="K24" i="8" s="1"/>
  <c r="K25" i="8" a="1"/>
  <c r="K25" i="8" s="1"/>
  <c r="K26" i="8" a="1"/>
  <c r="K26" i="8" s="1"/>
  <c r="K27" i="8" a="1"/>
  <c r="K27" i="8" s="1"/>
  <c r="K28" i="8" a="1"/>
  <c r="K28" i="8" s="1"/>
  <c r="K29" i="8" a="1"/>
  <c r="K29" i="8" s="1"/>
  <c r="K30" i="8" a="1"/>
  <c r="K30" i="8" s="1"/>
  <c r="K31" i="8" a="1"/>
  <c r="K31" i="8" s="1"/>
  <c r="K32" i="8" a="1"/>
  <c r="K32" i="8" s="1"/>
  <c r="K33" i="8" a="1"/>
  <c r="K33" i="8" s="1"/>
  <c r="K34" i="8" a="1"/>
  <c r="K34" i="8" s="1"/>
  <c r="K35" i="8" a="1"/>
  <c r="K35" i="8" s="1"/>
  <c r="K36" i="8" a="1"/>
  <c r="K36" i="8" s="1"/>
  <c r="K37" i="8" a="1"/>
  <c r="K37" i="8" s="1"/>
  <c r="K38" i="8" a="1"/>
  <c r="K38" i="8" s="1"/>
  <c r="K39" i="8" a="1"/>
  <c r="K39" i="8" s="1"/>
  <c r="K40" i="8" a="1"/>
  <c r="K40" i="8" s="1"/>
  <c r="K41" i="8" a="1"/>
  <c r="K41" i="8" s="1"/>
  <c r="K42" i="8" a="1"/>
  <c r="K42" i="8" s="1"/>
  <c r="K43" i="8" a="1"/>
  <c r="K43" i="8" s="1"/>
  <c r="K44" i="8" a="1"/>
  <c r="K44" i="8" s="1"/>
  <c r="K45" i="8" a="1"/>
  <c r="K45" i="8" s="1"/>
  <c r="K46" i="8" a="1"/>
  <c r="K46" i="8" s="1"/>
  <c r="K47" i="8" a="1"/>
  <c r="K47" i="8" s="1"/>
  <c r="K48" i="8" a="1"/>
  <c r="K48" i="8" s="1"/>
  <c r="K49" i="8" a="1"/>
  <c r="K49" i="8" s="1"/>
  <c r="K50" i="8" a="1"/>
  <c r="K50" i="8" s="1"/>
  <c r="K51" i="8" a="1"/>
  <c r="K51" i="8" s="1"/>
  <c r="K52" i="8" a="1"/>
  <c r="K52" i="8" s="1"/>
  <c r="K53" i="8" a="1"/>
  <c r="K53" i="8" s="1"/>
  <c r="K54" i="8" a="1"/>
  <c r="K54" i="8" s="1"/>
  <c r="K55" i="8" a="1"/>
  <c r="K55" i="8" s="1"/>
  <c r="K56" i="8" a="1"/>
  <c r="K56" i="8" s="1"/>
  <c r="K57" i="8" a="1"/>
  <c r="K57" i="8" s="1"/>
  <c r="K58" i="8" a="1"/>
  <c r="K58" i="8" s="1"/>
  <c r="K59" i="8" a="1"/>
  <c r="K59" i="8" s="1"/>
  <c r="K60" i="8" a="1"/>
  <c r="K60" i="8" s="1"/>
  <c r="K61" i="8" a="1"/>
  <c r="K61" i="8" s="1"/>
  <c r="K62" i="8" a="1"/>
  <c r="K62" i="8" s="1"/>
  <c r="K63" i="8" a="1"/>
  <c r="K63" i="8" s="1"/>
  <c r="K64" i="8" a="1"/>
  <c r="K64" i="8" s="1"/>
  <c r="K65" i="8" a="1"/>
  <c r="K65" i="8" s="1"/>
  <c r="K66" i="8" a="1"/>
  <c r="K66" i="8" s="1"/>
  <c r="K67" i="8" a="1"/>
  <c r="K67" i="8" s="1"/>
  <c r="K68" i="8" a="1"/>
  <c r="K68" i="8" s="1"/>
  <c r="K69" i="8" a="1"/>
  <c r="K69" i="8" s="1"/>
  <c r="K70" i="8" a="1"/>
  <c r="K70" i="8" s="1"/>
  <c r="K71" i="8" a="1"/>
  <c r="K71" i="8" s="1"/>
  <c r="K72" i="8" a="1"/>
  <c r="K72" i="8" s="1"/>
  <c r="K73" i="8" a="1"/>
  <c r="K73" i="8" s="1"/>
  <c r="K74" i="8" a="1"/>
  <c r="K74" i="8" s="1"/>
  <c r="K75" i="8" a="1"/>
  <c r="K75" i="8" s="1"/>
  <c r="K76" i="8" a="1"/>
  <c r="K76" i="8" s="1"/>
  <c r="K77" i="8" a="1"/>
  <c r="K77" i="8" s="1"/>
  <c r="K78" i="8" a="1"/>
  <c r="K78" i="8" s="1"/>
  <c r="K79" i="8" a="1"/>
  <c r="K79" i="8" s="1"/>
  <c r="K80" i="8" a="1"/>
  <c r="K80" i="8" s="1"/>
  <c r="K81" i="8" a="1"/>
  <c r="K81" i="8" s="1"/>
  <c r="K82" i="8" a="1"/>
  <c r="K82" i="8" s="1"/>
  <c r="K83" i="8" a="1"/>
  <c r="K83" i="8" s="1"/>
  <c r="K84" i="8" a="1"/>
  <c r="K84" i="8" s="1"/>
  <c r="K85" i="8" a="1"/>
  <c r="K85" i="8" s="1"/>
  <c r="K86" i="8" a="1"/>
  <c r="K86" i="8" s="1"/>
  <c r="K87" i="8" a="1"/>
  <c r="K87" i="8" s="1"/>
  <c r="K88" i="8" a="1"/>
  <c r="K88" i="8" s="1"/>
  <c r="K89" i="8" a="1"/>
  <c r="K89" i="8" s="1"/>
  <c r="K90" i="8" a="1"/>
  <c r="K90" i="8" s="1"/>
  <c r="K91" i="8" a="1"/>
  <c r="K91" i="8" s="1"/>
  <c r="K92" i="8" a="1"/>
  <c r="K92" i="8" s="1"/>
  <c r="K93" i="8" a="1"/>
  <c r="K93" i="8" s="1"/>
  <c r="K94" i="8" a="1"/>
  <c r="K94" i="8" s="1"/>
  <c r="K95" i="8" a="1"/>
  <c r="K95" i="8" s="1"/>
  <c r="K96" i="8" a="1"/>
  <c r="K96" i="8" s="1"/>
  <c r="K97" i="8" a="1"/>
  <c r="K97" i="8" s="1"/>
  <c r="K98" i="8" a="1"/>
  <c r="K98" i="8" s="1"/>
  <c r="K99" i="8" a="1"/>
  <c r="K99" i="8" s="1"/>
  <c r="K100" i="8" a="1"/>
  <c r="K100" i="8" s="1"/>
  <c r="K101" i="8" a="1"/>
  <c r="K101" i="8" s="1"/>
  <c r="K102" i="8" a="1"/>
  <c r="K102" i="8" s="1"/>
  <c r="K103" i="8" a="1"/>
  <c r="K103" i="8" s="1"/>
  <c r="K104" i="8" a="1"/>
  <c r="K104" i="8" s="1"/>
  <c r="K105" i="8" a="1"/>
  <c r="K105" i="8" s="1"/>
  <c r="K106" i="8" a="1"/>
  <c r="K106" i="8" s="1"/>
  <c r="K107" i="8" a="1"/>
  <c r="K107" i="8" s="1"/>
  <c r="K108" i="8" a="1"/>
  <c r="K108" i="8" s="1"/>
  <c r="K109" i="8" a="1"/>
  <c r="K109" i="8" s="1"/>
  <c r="K110" i="8" a="1"/>
  <c r="K110" i="8" s="1"/>
  <c r="K111" i="8" a="1"/>
  <c r="K111" i="8" s="1"/>
  <c r="K112" i="8" a="1"/>
  <c r="K112" i="8" s="1"/>
  <c r="K113" i="8" a="1"/>
  <c r="K113" i="8" s="1"/>
  <c r="K114" i="8" a="1"/>
  <c r="K114" i="8" s="1"/>
  <c r="K115" i="8" a="1"/>
  <c r="K115" i="8" s="1"/>
  <c r="K116" i="8" a="1"/>
  <c r="K116" i="8" s="1"/>
  <c r="K117" i="8" a="1"/>
  <c r="K117" i="8" s="1"/>
  <c r="K118" i="8" a="1"/>
  <c r="K118" i="8" s="1"/>
  <c r="K119" i="8" a="1"/>
  <c r="K119" i="8" s="1"/>
  <c r="K120" i="8" a="1"/>
  <c r="K120" i="8" s="1"/>
  <c r="K121" i="8" a="1"/>
  <c r="K121" i="8" s="1"/>
  <c r="K122" i="8" a="1"/>
  <c r="K122" i="8" s="1"/>
  <c r="K123" i="8" a="1"/>
  <c r="K123" i="8" s="1"/>
  <c r="K124" i="8" a="1"/>
  <c r="K124" i="8" s="1"/>
  <c r="K125" i="8" a="1"/>
  <c r="K125" i="8" s="1"/>
  <c r="K126" i="8" a="1"/>
  <c r="K126" i="8" s="1"/>
  <c r="K127" i="8" a="1"/>
  <c r="K127" i="8" s="1"/>
  <c r="K128" i="8" a="1"/>
  <c r="K128" i="8" s="1"/>
  <c r="K129" i="8" a="1"/>
  <c r="K129" i="8" s="1"/>
  <c r="K130" i="8" a="1"/>
  <c r="K130" i="8" s="1"/>
  <c r="K131" i="8" a="1"/>
  <c r="K131" i="8" s="1"/>
  <c r="K132" i="8" a="1"/>
  <c r="K132" i="8" s="1"/>
  <c r="K133" i="8" a="1"/>
  <c r="K133" i="8" s="1"/>
  <c r="K134" i="8" a="1"/>
  <c r="K134" i="8" s="1"/>
  <c r="K135" i="8" a="1"/>
  <c r="K135" i="8" s="1"/>
  <c r="K136" i="8" a="1"/>
  <c r="K136" i="8" s="1"/>
  <c r="K137" i="8" a="1"/>
  <c r="K137" i="8" s="1"/>
  <c r="K138" i="8" a="1"/>
  <c r="K138" i="8" s="1"/>
  <c r="K139" i="8" a="1"/>
  <c r="K139" i="8" s="1"/>
  <c r="K140" i="8" a="1"/>
  <c r="K140" i="8" s="1"/>
  <c r="K141" i="8" a="1"/>
  <c r="K141" i="8" s="1"/>
  <c r="K142" i="8" a="1"/>
  <c r="K142" i="8" s="1"/>
  <c r="K143" i="8" a="1"/>
  <c r="K143" i="8" s="1"/>
  <c r="K144" i="8" a="1"/>
  <c r="K144" i="8" s="1"/>
  <c r="K145" i="8" a="1"/>
  <c r="K145" i="8" s="1"/>
  <c r="K146" i="8" a="1"/>
  <c r="K146" i="8" s="1"/>
  <c r="K147" i="8" a="1"/>
  <c r="K147" i="8" s="1"/>
  <c r="K148" i="8" a="1"/>
  <c r="K148" i="8" s="1"/>
  <c r="K149" i="8" a="1"/>
  <c r="K149" i="8" s="1"/>
  <c r="K150" i="8" a="1"/>
  <c r="K150" i="8" s="1"/>
  <c r="K151" i="8" a="1"/>
  <c r="K151" i="8" s="1"/>
  <c r="K152" i="8" a="1"/>
  <c r="K152" i="8" s="1"/>
  <c r="K153" i="8" a="1"/>
  <c r="K153" i="8" s="1"/>
  <c r="K154" i="8" a="1"/>
  <c r="K154" i="8" s="1"/>
  <c r="K155" i="8" a="1"/>
  <c r="K155" i="8" s="1"/>
  <c r="K156" i="8" a="1"/>
  <c r="K156" i="8" s="1"/>
  <c r="K157" i="8" a="1"/>
  <c r="K157" i="8" s="1"/>
  <c r="K158" i="8" a="1"/>
  <c r="K158" i="8" s="1"/>
  <c r="K159" i="8" a="1"/>
  <c r="K159" i="8" s="1"/>
  <c r="K160" i="8" a="1"/>
  <c r="K160" i="8" s="1"/>
  <c r="K161" i="8" a="1"/>
  <c r="K161" i="8" s="1"/>
  <c r="K162" i="8" a="1"/>
  <c r="K162" i="8" s="1"/>
  <c r="K163" i="8" a="1"/>
  <c r="K163" i="8" s="1"/>
  <c r="K164" i="8" a="1"/>
  <c r="K164" i="8" s="1"/>
  <c r="K165" i="8" a="1"/>
  <c r="K165" i="8" s="1"/>
  <c r="K166" i="8" a="1"/>
  <c r="K166" i="8" s="1"/>
  <c r="K167" i="8" a="1"/>
  <c r="K167" i="8" s="1"/>
  <c r="K168" i="8" a="1"/>
  <c r="K168" i="8" s="1"/>
  <c r="K169" i="8" a="1"/>
  <c r="K169" i="8" s="1"/>
  <c r="K170" i="8" a="1"/>
  <c r="K170" i="8" s="1"/>
  <c r="K171" i="8" a="1"/>
  <c r="K171" i="8" s="1"/>
  <c r="K172" i="8" a="1"/>
  <c r="K172" i="8" s="1"/>
  <c r="K173" i="8" a="1"/>
  <c r="K173" i="8" s="1"/>
  <c r="K174" i="8" a="1"/>
  <c r="K174" i="8" s="1"/>
  <c r="K175" i="8" a="1"/>
  <c r="K175" i="8" s="1"/>
  <c r="K176" i="8" a="1"/>
  <c r="K176" i="8" s="1"/>
  <c r="K177" i="8" a="1"/>
  <c r="K177" i="8" s="1"/>
  <c r="K178" i="8" a="1"/>
  <c r="K178" i="8" s="1"/>
  <c r="K179" i="8" a="1"/>
  <c r="K179" i="8" s="1"/>
  <c r="K180" i="8" a="1"/>
  <c r="K180" i="8" s="1"/>
  <c r="K181" i="8" a="1"/>
  <c r="K181" i="8" s="1"/>
  <c r="K182" i="8" a="1"/>
  <c r="K182" i="8" s="1"/>
  <c r="K183" i="8" a="1"/>
  <c r="K183" i="8" s="1"/>
  <c r="K184" i="8" a="1"/>
  <c r="K184" i="8" s="1"/>
  <c r="K185" i="8" a="1"/>
  <c r="K185" i="8" s="1"/>
  <c r="K186" i="8" a="1"/>
  <c r="K186" i="8" s="1"/>
  <c r="K187" i="8" a="1"/>
  <c r="K187" i="8" s="1"/>
  <c r="K188" i="8" a="1"/>
  <c r="K188" i="8" s="1"/>
  <c r="K189" i="8" a="1"/>
  <c r="K189" i="8" s="1"/>
  <c r="K190" i="8" a="1"/>
  <c r="K190" i="8" s="1"/>
  <c r="K191" i="8" a="1"/>
  <c r="K191" i="8" s="1"/>
  <c r="K192" i="8" a="1"/>
  <c r="K192" i="8" s="1"/>
  <c r="K193" i="8" a="1"/>
  <c r="K193" i="8" s="1"/>
  <c r="K194" i="8" a="1"/>
  <c r="K194" i="8" s="1"/>
  <c r="K195" i="8" a="1"/>
  <c r="K195" i="8" s="1"/>
  <c r="K196" i="8" a="1"/>
  <c r="K196" i="8" s="1"/>
  <c r="K197" i="8" a="1"/>
  <c r="K197" i="8" s="1"/>
  <c r="K198" i="8" a="1"/>
  <c r="K198" i="8" s="1"/>
  <c r="K199" i="8" a="1"/>
  <c r="K199" i="8" s="1"/>
  <c r="K200" i="8" a="1"/>
  <c r="K200" i="8" s="1"/>
  <c r="K201" i="8" a="1"/>
  <c r="K201" i="8" s="1"/>
  <c r="K202" i="8" a="1"/>
  <c r="K202" i="8" s="1"/>
  <c r="K203" i="8" a="1"/>
  <c r="K203" i="8" s="1"/>
  <c r="K204" i="8" a="1"/>
  <c r="K204" i="8" s="1"/>
  <c r="K205" i="8" a="1"/>
  <c r="K205" i="8" s="1"/>
  <c r="K206" i="8" a="1"/>
  <c r="K206" i="8" s="1"/>
  <c r="K207" i="8" a="1"/>
  <c r="K207" i="8" s="1"/>
  <c r="K208" i="8" a="1"/>
  <c r="K208" i="8" s="1"/>
  <c r="K209" i="8" a="1"/>
  <c r="K209" i="8" s="1"/>
  <c r="K210" i="8" a="1"/>
  <c r="K210" i="8" s="1"/>
  <c r="K211" i="8" a="1"/>
  <c r="K211" i="8" s="1"/>
  <c r="K212" i="8" a="1"/>
  <c r="K212" i="8" s="1"/>
  <c r="K213" i="8" a="1"/>
  <c r="K213" i="8" s="1"/>
  <c r="K214" i="8" a="1"/>
  <c r="K214" i="8" s="1"/>
  <c r="K215" i="8" a="1"/>
  <c r="K215" i="8" s="1"/>
  <c r="K216" i="8" a="1"/>
  <c r="K216" i="8" s="1"/>
  <c r="K217" i="8" a="1"/>
  <c r="K217" i="8" s="1"/>
  <c r="K218" i="8" a="1"/>
  <c r="K218" i="8" s="1"/>
  <c r="K219" i="8" a="1"/>
  <c r="K219" i="8" s="1"/>
  <c r="K220" i="8" a="1"/>
  <c r="K220" i="8" s="1"/>
  <c r="K221" i="8" a="1"/>
  <c r="K221" i="8" s="1"/>
  <c r="K222" i="8" a="1"/>
  <c r="K222" i="8" s="1"/>
  <c r="K223" i="8" a="1"/>
  <c r="K223" i="8"/>
  <c r="K224" i="8" a="1"/>
  <c r="K224" i="8" s="1"/>
  <c r="K225" i="8" a="1"/>
  <c r="K225" i="8" s="1"/>
  <c r="K226" i="8" a="1"/>
  <c r="K226" i="8" s="1"/>
  <c r="K227" i="8" a="1"/>
  <c r="K227" i="8" s="1"/>
  <c r="K228" i="8" a="1"/>
  <c r="K228" i="8" s="1"/>
  <c r="K229" i="8" a="1"/>
  <c r="K229" i="8" s="1"/>
  <c r="K230" i="8" a="1"/>
  <c r="K230" i="8" s="1"/>
  <c r="K231" i="8" a="1"/>
  <c r="K231" i="8" s="1"/>
  <c r="K232" i="8" a="1"/>
  <c r="K232" i="8" s="1"/>
  <c r="K233" i="8" a="1"/>
  <c r="K233" i="8" s="1"/>
  <c r="K234" i="8" a="1"/>
  <c r="K234" i="8" s="1"/>
  <c r="K235" i="8" a="1"/>
  <c r="K235" i="8" s="1"/>
  <c r="K236" i="8" a="1"/>
  <c r="K236" i="8" s="1"/>
  <c r="K237" i="8" a="1"/>
  <c r="K237" i="8" s="1"/>
  <c r="K238" i="8" a="1"/>
  <c r="K238" i="8" s="1"/>
  <c r="K239" i="8" a="1"/>
  <c r="K239" i="8" s="1"/>
  <c r="K240" i="8" a="1"/>
  <c r="K240" i="8" s="1"/>
  <c r="K241" i="8" a="1"/>
  <c r="K241" i="8" s="1"/>
  <c r="K242" i="8" a="1"/>
  <c r="K242" i="8" s="1"/>
  <c r="K243" i="8" a="1"/>
  <c r="K243" i="8" s="1"/>
  <c r="K244" i="8" a="1"/>
  <c r="K244" i="8" s="1"/>
  <c r="K245" i="8" a="1"/>
  <c r="K245" i="8" s="1"/>
  <c r="K246" i="8" a="1"/>
  <c r="K246" i="8" s="1"/>
  <c r="K247" i="8" a="1"/>
  <c r="K247" i="8" s="1"/>
  <c r="K248" i="8" a="1"/>
  <c r="K248" i="8" s="1"/>
  <c r="K249" i="8" a="1"/>
  <c r="K249" i="8" s="1"/>
  <c r="K250" i="8" a="1"/>
  <c r="K250" i="8" s="1"/>
  <c r="K251" i="8" a="1"/>
  <c r="K251" i="8" s="1"/>
  <c r="K252" i="8" a="1"/>
  <c r="K252" i="8" s="1"/>
  <c r="K253" i="8" a="1"/>
  <c r="K253" i="8" s="1"/>
  <c r="K254" i="8" a="1"/>
  <c r="K254" i="8" s="1"/>
  <c r="K255" i="8" a="1"/>
  <c r="K255" i="8" s="1"/>
  <c r="K256" i="8" a="1"/>
  <c r="K256" i="8" s="1"/>
  <c r="K257" i="8" a="1"/>
  <c r="K257" i="8" s="1"/>
  <c r="K258" i="8" a="1"/>
  <c r="K258" i="8" s="1"/>
  <c r="K259" i="8" a="1"/>
  <c r="K259" i="8" s="1"/>
  <c r="K260" i="8" a="1"/>
  <c r="K260" i="8" s="1"/>
  <c r="K261" i="8" a="1"/>
  <c r="K261" i="8" s="1"/>
  <c r="K262" i="8" a="1"/>
  <c r="K262" i="8" s="1"/>
  <c r="K263" i="8" a="1"/>
  <c r="K263" i="8" s="1"/>
  <c r="K264" i="8" a="1"/>
  <c r="K264" i="8" s="1"/>
  <c r="K265" i="8" a="1"/>
  <c r="K265" i="8" s="1"/>
  <c r="K266" i="8" a="1"/>
  <c r="K266" i="8" s="1"/>
  <c r="K267" i="8" a="1"/>
  <c r="K267" i="8" s="1"/>
  <c r="K268" i="8" a="1"/>
  <c r="K268" i="8" s="1"/>
  <c r="K269" i="8" a="1"/>
  <c r="K269" i="8" s="1"/>
  <c r="K270" i="8" a="1"/>
  <c r="K270" i="8" s="1"/>
  <c r="K271" i="8" a="1"/>
  <c r="K271" i="8" s="1"/>
  <c r="K272" i="8" a="1"/>
  <c r="K272" i="8" s="1"/>
  <c r="K273" i="8" a="1"/>
  <c r="K273" i="8" s="1"/>
  <c r="K274" i="8" a="1"/>
  <c r="K274" i="8" s="1"/>
  <c r="K275" i="8" a="1"/>
  <c r="K275" i="8" s="1"/>
  <c r="K276" i="8" a="1"/>
  <c r="K276" i="8" s="1"/>
  <c r="K277" i="8" a="1"/>
  <c r="K277" i="8" s="1"/>
  <c r="K278" i="8" a="1"/>
  <c r="K278" i="8" s="1"/>
  <c r="K279" i="8" a="1"/>
  <c r="K279" i="8" s="1"/>
  <c r="K280" i="8" a="1"/>
  <c r="K280" i="8" s="1"/>
  <c r="K281" i="8" a="1"/>
  <c r="K281" i="8" s="1"/>
  <c r="K282" i="8" a="1"/>
  <c r="K282" i="8" s="1"/>
  <c r="K283" i="8" a="1"/>
  <c r="K283" i="8" s="1"/>
  <c r="K284" i="8" a="1"/>
  <c r="K284" i="8" s="1"/>
  <c r="K285" i="8" a="1"/>
  <c r="K285" i="8" s="1"/>
  <c r="K286" i="8" a="1"/>
  <c r="K286" i="8" s="1"/>
  <c r="K287" i="8" a="1"/>
  <c r="K287" i="8" s="1"/>
  <c r="K288" i="8" a="1"/>
  <c r="K288" i="8" s="1"/>
  <c r="K289" i="8" a="1"/>
  <c r="K289" i="8" s="1"/>
  <c r="K290" i="8" a="1"/>
  <c r="K290" i="8" s="1"/>
  <c r="K291" i="8" a="1"/>
  <c r="K291" i="8" s="1"/>
  <c r="K292" i="8" a="1"/>
  <c r="K292" i="8" s="1"/>
  <c r="K293" i="8" a="1"/>
  <c r="K293" i="8" s="1"/>
  <c r="K294" i="8" a="1"/>
  <c r="K294" i="8" s="1"/>
  <c r="K295" i="8" a="1"/>
  <c r="K295" i="8" s="1"/>
  <c r="K296" i="8" a="1"/>
  <c r="K296" i="8" s="1"/>
  <c r="K297" i="8" a="1"/>
  <c r="K297" i="8" s="1"/>
  <c r="K298" i="8" a="1"/>
  <c r="K298" i="8" s="1"/>
  <c r="K7" i="8" a="1"/>
  <c r="K7" i="8" s="1"/>
  <c r="L7" i="8" a="1"/>
  <c r="L7" i="8" s="1"/>
  <c r="M7" i="8" a="1"/>
  <c r="M7" i="8" s="1"/>
  <c r="N7" i="8" a="1"/>
  <c r="N7" i="8" s="1"/>
  <c r="O7" i="8" a="1"/>
  <c r="O7" i="8" s="1"/>
  <c r="J8" i="8" a="1"/>
  <c r="J8" i="8" s="1"/>
  <c r="J9" i="8" a="1"/>
  <c r="J9" i="8" s="1"/>
  <c r="J10" i="8" a="1"/>
  <c r="J10" i="8" s="1"/>
  <c r="J11" i="8" a="1"/>
  <c r="J11" i="8" s="1"/>
  <c r="J12" i="8" a="1"/>
  <c r="J12" i="8" s="1"/>
  <c r="J13" i="8" a="1"/>
  <c r="J13" i="8" s="1"/>
  <c r="J14" i="8" a="1"/>
  <c r="J14" i="8" s="1"/>
  <c r="J15" i="8" a="1"/>
  <c r="J15" i="8" s="1"/>
  <c r="J16" i="8" a="1"/>
  <c r="J16" i="8" s="1"/>
  <c r="J17" i="8" a="1"/>
  <c r="J17" i="8" s="1"/>
  <c r="J18" i="8" a="1"/>
  <c r="J18" i="8" s="1"/>
  <c r="J19" i="8" a="1"/>
  <c r="J19" i="8" s="1"/>
  <c r="J20" i="8" a="1"/>
  <c r="J20" i="8" s="1"/>
  <c r="J21" i="8" a="1"/>
  <c r="J21" i="8" s="1"/>
  <c r="J22" i="8" a="1"/>
  <c r="J22" i="8" s="1"/>
  <c r="J23" i="8" a="1"/>
  <c r="J23" i="8" s="1"/>
  <c r="J24" i="8" a="1"/>
  <c r="J24" i="8" s="1"/>
  <c r="J25" i="8" a="1"/>
  <c r="J25" i="8" s="1"/>
  <c r="J26" i="8" a="1"/>
  <c r="J26" i="8" s="1"/>
  <c r="J27" i="8" a="1"/>
  <c r="J27" i="8" s="1"/>
  <c r="J28" i="8" a="1"/>
  <c r="J28" i="8" s="1"/>
  <c r="J29" i="8" a="1"/>
  <c r="J29" i="8" s="1"/>
  <c r="J30" i="8" a="1"/>
  <c r="J30" i="8" s="1"/>
  <c r="J31" i="8" a="1"/>
  <c r="J31" i="8" s="1"/>
  <c r="J32" i="8" a="1"/>
  <c r="J32" i="8" s="1"/>
  <c r="J33" i="8" a="1"/>
  <c r="J33" i="8" s="1"/>
  <c r="J34" i="8" a="1"/>
  <c r="J34" i="8" s="1"/>
  <c r="J35" i="8" a="1"/>
  <c r="J35" i="8" s="1"/>
  <c r="J36" i="8" a="1"/>
  <c r="J36" i="8" s="1"/>
  <c r="J37" i="8" a="1"/>
  <c r="J37" i="8" s="1"/>
  <c r="J38" i="8" a="1"/>
  <c r="J38" i="8" s="1"/>
  <c r="J39" i="8" a="1"/>
  <c r="J39" i="8" s="1"/>
  <c r="J40" i="8" a="1"/>
  <c r="J40" i="8" s="1"/>
  <c r="J41" i="8" a="1"/>
  <c r="J41" i="8" s="1"/>
  <c r="J42" i="8" a="1"/>
  <c r="J42" i="8" s="1"/>
  <c r="J43" i="8" a="1"/>
  <c r="J43" i="8" s="1"/>
  <c r="J44" i="8" a="1"/>
  <c r="J44" i="8" s="1"/>
  <c r="J45" i="8" a="1"/>
  <c r="J45" i="8" s="1"/>
  <c r="J46" i="8" a="1"/>
  <c r="J46" i="8" s="1"/>
  <c r="J47" i="8" a="1"/>
  <c r="J47" i="8" s="1"/>
  <c r="J48" i="8" a="1"/>
  <c r="J48" i="8" s="1"/>
  <c r="J49" i="8" a="1"/>
  <c r="J49" i="8" s="1"/>
  <c r="J50" i="8" a="1"/>
  <c r="J50" i="8" s="1"/>
  <c r="J51" i="8" a="1"/>
  <c r="J51" i="8" s="1"/>
  <c r="J52" i="8" a="1"/>
  <c r="J52" i="8" s="1"/>
  <c r="J53" i="8" a="1"/>
  <c r="J53" i="8" s="1"/>
  <c r="J54" i="8" a="1"/>
  <c r="J54" i="8" s="1"/>
  <c r="J55" i="8" a="1"/>
  <c r="J55" i="8" s="1"/>
  <c r="J56" i="8" a="1"/>
  <c r="J56" i="8" s="1"/>
  <c r="J57" i="8" a="1"/>
  <c r="J57" i="8" s="1"/>
  <c r="J58" i="8" a="1"/>
  <c r="J58" i="8" s="1"/>
  <c r="J59" i="8" a="1"/>
  <c r="J59" i="8" s="1"/>
  <c r="J60" i="8" a="1"/>
  <c r="J60" i="8" s="1"/>
  <c r="J61" i="8" a="1"/>
  <c r="J61" i="8" s="1"/>
  <c r="J62" i="8" a="1"/>
  <c r="J62" i="8" s="1"/>
  <c r="J63" i="8" a="1"/>
  <c r="J63" i="8" s="1"/>
  <c r="J64" i="8" a="1"/>
  <c r="J64" i="8" s="1"/>
  <c r="J65" i="8" a="1"/>
  <c r="J65" i="8" s="1"/>
  <c r="J66" i="8" a="1"/>
  <c r="J66" i="8" s="1"/>
  <c r="J67" i="8" a="1"/>
  <c r="J67" i="8" s="1"/>
  <c r="J68" i="8" a="1"/>
  <c r="J68" i="8" s="1"/>
  <c r="J69" i="8" a="1"/>
  <c r="J69" i="8" s="1"/>
  <c r="J70" i="8" a="1"/>
  <c r="J70" i="8" s="1"/>
  <c r="J71" i="8" a="1"/>
  <c r="J71" i="8" s="1"/>
  <c r="J72" i="8" a="1"/>
  <c r="J72" i="8" s="1"/>
  <c r="J73" i="8" a="1"/>
  <c r="J73" i="8" s="1"/>
  <c r="J74" i="8" a="1"/>
  <c r="J74" i="8" s="1"/>
  <c r="J75" i="8" a="1"/>
  <c r="J75" i="8" s="1"/>
  <c r="J76" i="8" a="1"/>
  <c r="J76" i="8" s="1"/>
  <c r="J77" i="8" a="1"/>
  <c r="J77" i="8" s="1"/>
  <c r="J78" i="8" a="1"/>
  <c r="J78" i="8" s="1"/>
  <c r="J79" i="8" a="1"/>
  <c r="J79" i="8" s="1"/>
  <c r="J80" i="8" a="1"/>
  <c r="J80" i="8" s="1"/>
  <c r="J81" i="8" a="1"/>
  <c r="J81" i="8" s="1"/>
  <c r="J82" i="8" a="1"/>
  <c r="J82" i="8" s="1"/>
  <c r="J83" i="8" a="1"/>
  <c r="J83" i="8" s="1"/>
  <c r="J84" i="8" a="1"/>
  <c r="J84" i="8" s="1"/>
  <c r="J85" i="8" a="1"/>
  <c r="J85" i="8" s="1"/>
  <c r="J86" i="8" a="1"/>
  <c r="J86" i="8" s="1"/>
  <c r="J87" i="8" a="1"/>
  <c r="J87" i="8" s="1"/>
  <c r="J88" i="8" a="1"/>
  <c r="J88" i="8" s="1"/>
  <c r="J89" i="8" a="1"/>
  <c r="J89" i="8" s="1"/>
  <c r="J90" i="8" a="1"/>
  <c r="J90" i="8" s="1"/>
  <c r="J91" i="8" a="1"/>
  <c r="J91" i="8" s="1"/>
  <c r="J92" i="8" a="1"/>
  <c r="J92" i="8" s="1"/>
  <c r="J93" i="8" a="1"/>
  <c r="J93" i="8" s="1"/>
  <c r="J94" i="8" a="1"/>
  <c r="J94" i="8" s="1"/>
  <c r="J95" i="8" a="1"/>
  <c r="J95" i="8" s="1"/>
  <c r="J96" i="8" a="1"/>
  <c r="J96" i="8" s="1"/>
  <c r="J97" i="8" a="1"/>
  <c r="J97" i="8" s="1"/>
  <c r="J98" i="8" a="1"/>
  <c r="J98" i="8" s="1"/>
  <c r="J99" i="8" a="1"/>
  <c r="J99" i="8" s="1"/>
  <c r="J100" i="8" a="1"/>
  <c r="J100" i="8" s="1"/>
  <c r="J101" i="8" a="1"/>
  <c r="J101" i="8" s="1"/>
  <c r="J102" i="8" a="1"/>
  <c r="J102" i="8" s="1"/>
  <c r="J103" i="8" a="1"/>
  <c r="J103" i="8" s="1"/>
  <c r="J104" i="8" a="1"/>
  <c r="J104" i="8" s="1"/>
  <c r="J105" i="8" a="1"/>
  <c r="J105" i="8" s="1"/>
  <c r="J106" i="8" a="1"/>
  <c r="J106" i="8" s="1"/>
  <c r="J107" i="8" a="1"/>
  <c r="J107" i="8" s="1"/>
  <c r="J108" i="8" a="1"/>
  <c r="J108" i="8" s="1"/>
  <c r="J109" i="8" a="1"/>
  <c r="J109" i="8" s="1"/>
  <c r="J110" i="8" a="1"/>
  <c r="J110" i="8" s="1"/>
  <c r="J111" i="8" a="1"/>
  <c r="J111" i="8" s="1"/>
  <c r="J112" i="8" a="1"/>
  <c r="J112" i="8" s="1"/>
  <c r="J113" i="8" a="1"/>
  <c r="J113" i="8" s="1"/>
  <c r="J114" i="8" a="1"/>
  <c r="J114" i="8" s="1"/>
  <c r="J115" i="8" a="1"/>
  <c r="J115" i="8" s="1"/>
  <c r="J116" i="8" a="1"/>
  <c r="J116" i="8" s="1"/>
  <c r="J117" i="8" a="1"/>
  <c r="J117" i="8" s="1"/>
  <c r="J118" i="8" a="1"/>
  <c r="J118" i="8" s="1"/>
  <c r="J119" i="8" a="1"/>
  <c r="J119" i="8" s="1"/>
  <c r="J120" i="8" a="1"/>
  <c r="J120" i="8" s="1"/>
  <c r="J121" i="8" a="1"/>
  <c r="J121" i="8" s="1"/>
  <c r="J122" i="8" a="1"/>
  <c r="J122" i="8" s="1"/>
  <c r="J123" i="8" a="1"/>
  <c r="J123" i="8" s="1"/>
  <c r="J124" i="8" a="1"/>
  <c r="J124" i="8" s="1"/>
  <c r="J125" i="8" a="1"/>
  <c r="J125" i="8" s="1"/>
  <c r="J126" i="8" a="1"/>
  <c r="J126" i="8" s="1"/>
  <c r="J127" i="8" a="1"/>
  <c r="J127" i="8" s="1"/>
  <c r="J128" i="8" a="1"/>
  <c r="J128" i="8" s="1"/>
  <c r="J129" i="8" a="1"/>
  <c r="J129" i="8" s="1"/>
  <c r="J130" i="8" a="1"/>
  <c r="J130" i="8" s="1"/>
  <c r="J131" i="8" a="1"/>
  <c r="J131" i="8" s="1"/>
  <c r="J132" i="8" a="1"/>
  <c r="J132" i="8" s="1"/>
  <c r="J133" i="8" a="1"/>
  <c r="J133" i="8" s="1"/>
  <c r="J134" i="8" a="1"/>
  <c r="J134" i="8" s="1"/>
  <c r="J135" i="8" a="1"/>
  <c r="J135" i="8" s="1"/>
  <c r="J136" i="8" a="1"/>
  <c r="J136" i="8" s="1"/>
  <c r="J137" i="8" a="1"/>
  <c r="J137" i="8" s="1"/>
  <c r="J138" i="8" a="1"/>
  <c r="J138" i="8" s="1"/>
  <c r="J139" i="8" a="1"/>
  <c r="J139" i="8" s="1"/>
  <c r="J140" i="8" a="1"/>
  <c r="J140" i="8" s="1"/>
  <c r="J141" i="8" a="1"/>
  <c r="J141" i="8" s="1"/>
  <c r="J142" i="8" a="1"/>
  <c r="J142" i="8" s="1"/>
  <c r="J143" i="8" a="1"/>
  <c r="J143" i="8" s="1"/>
  <c r="J144" i="8" a="1"/>
  <c r="J144" i="8" s="1"/>
  <c r="J145" i="8" a="1"/>
  <c r="J145" i="8" s="1"/>
  <c r="J146" i="8" a="1"/>
  <c r="J146" i="8" s="1"/>
  <c r="J147" i="8" a="1"/>
  <c r="J147" i="8" s="1"/>
  <c r="J148" i="8" a="1"/>
  <c r="J148" i="8" s="1"/>
  <c r="J149" i="8" a="1"/>
  <c r="J149" i="8" s="1"/>
  <c r="J150" i="8" a="1"/>
  <c r="J150" i="8" s="1"/>
  <c r="J151" i="8" a="1"/>
  <c r="J151" i="8" s="1"/>
  <c r="J152" i="8" a="1"/>
  <c r="J152" i="8" s="1"/>
  <c r="J153" i="8" a="1"/>
  <c r="J153" i="8" s="1"/>
  <c r="J154" i="8" a="1"/>
  <c r="J154" i="8" s="1"/>
  <c r="J155" i="8" a="1"/>
  <c r="J155" i="8" s="1"/>
  <c r="J156" i="8" a="1"/>
  <c r="J156" i="8" s="1"/>
  <c r="J157" i="8" a="1"/>
  <c r="J157" i="8" s="1"/>
  <c r="J158" i="8" a="1"/>
  <c r="J158" i="8" s="1"/>
  <c r="J159" i="8" a="1"/>
  <c r="J159" i="8" s="1"/>
  <c r="J160" i="8" a="1"/>
  <c r="J160" i="8" s="1"/>
  <c r="J161" i="8" a="1"/>
  <c r="J161" i="8" s="1"/>
  <c r="J162" i="8" a="1"/>
  <c r="J162" i="8" s="1"/>
  <c r="J163" i="8" a="1"/>
  <c r="J163" i="8" s="1"/>
  <c r="J164" i="8" a="1"/>
  <c r="J164" i="8" s="1"/>
  <c r="J165" i="8" a="1"/>
  <c r="J165" i="8" s="1"/>
  <c r="J166" i="8" a="1"/>
  <c r="J166" i="8" s="1"/>
  <c r="J167" i="8" a="1"/>
  <c r="J167" i="8" s="1"/>
  <c r="J168" i="8" a="1"/>
  <c r="J168" i="8" s="1"/>
  <c r="J169" i="8" a="1"/>
  <c r="J169" i="8" s="1"/>
  <c r="J170" i="8" a="1"/>
  <c r="J170" i="8" s="1"/>
  <c r="J171" i="8" a="1"/>
  <c r="J171" i="8" s="1"/>
  <c r="J172" i="8" a="1"/>
  <c r="J172" i="8" s="1"/>
  <c r="J173" i="8" a="1"/>
  <c r="J173" i="8" s="1"/>
  <c r="J174" i="8" a="1"/>
  <c r="J174" i="8" s="1"/>
  <c r="J175" i="8" a="1"/>
  <c r="J175" i="8" s="1"/>
  <c r="J176" i="8" a="1"/>
  <c r="J176" i="8" s="1"/>
  <c r="J177" i="8" a="1"/>
  <c r="J177" i="8" s="1"/>
  <c r="J178" i="8" a="1"/>
  <c r="J178" i="8" s="1"/>
  <c r="J179" i="8" a="1"/>
  <c r="J179" i="8" s="1"/>
  <c r="J180" i="8" a="1"/>
  <c r="J180" i="8" s="1"/>
  <c r="J181" i="8" a="1"/>
  <c r="J181" i="8" s="1"/>
  <c r="J182" i="8" a="1"/>
  <c r="J182" i="8" s="1"/>
  <c r="J183" i="8" a="1"/>
  <c r="J183" i="8" s="1"/>
  <c r="J184" i="8" a="1"/>
  <c r="J184" i="8" s="1"/>
  <c r="J185" i="8" a="1"/>
  <c r="J185" i="8" s="1"/>
  <c r="J186" i="8" a="1"/>
  <c r="J186" i="8" s="1"/>
  <c r="J187" i="8" a="1"/>
  <c r="J187" i="8" s="1"/>
  <c r="J188" i="8" a="1"/>
  <c r="J188" i="8" s="1"/>
  <c r="J189" i="8" a="1"/>
  <c r="J189" i="8" s="1"/>
  <c r="J190" i="8" a="1"/>
  <c r="J190" i="8" s="1"/>
  <c r="J191" i="8" a="1"/>
  <c r="J191" i="8" s="1"/>
  <c r="J192" i="8" a="1"/>
  <c r="J192" i="8" s="1"/>
  <c r="J193" i="8" a="1"/>
  <c r="J193" i="8" s="1"/>
  <c r="J194" i="8" a="1"/>
  <c r="J194" i="8" s="1"/>
  <c r="J195" i="8" a="1"/>
  <c r="J195" i="8" s="1"/>
  <c r="J196" i="8" a="1"/>
  <c r="J196" i="8" s="1"/>
  <c r="J197" i="8" a="1"/>
  <c r="J197" i="8" s="1"/>
  <c r="J198" i="8" a="1"/>
  <c r="J198" i="8" s="1"/>
  <c r="J199" i="8" a="1"/>
  <c r="J199" i="8" s="1"/>
  <c r="J200" i="8" a="1"/>
  <c r="J200" i="8" s="1"/>
  <c r="J201" i="8" a="1"/>
  <c r="J201" i="8" s="1"/>
  <c r="J202" i="8" a="1"/>
  <c r="J202" i="8" s="1"/>
  <c r="J203" i="8" a="1"/>
  <c r="J203" i="8" s="1"/>
  <c r="J204" i="8" a="1"/>
  <c r="J204" i="8" s="1"/>
  <c r="J205" i="8" a="1"/>
  <c r="J205" i="8" s="1"/>
  <c r="J206" i="8" a="1"/>
  <c r="J206" i="8" s="1"/>
  <c r="J207" i="8" a="1"/>
  <c r="J207" i="8" s="1"/>
  <c r="J208" i="8" a="1"/>
  <c r="J208" i="8" s="1"/>
  <c r="J209" i="8" a="1"/>
  <c r="J209" i="8" s="1"/>
  <c r="J210" i="8" a="1"/>
  <c r="J210" i="8" s="1"/>
  <c r="J211" i="8" a="1"/>
  <c r="J211" i="8" s="1"/>
  <c r="J212" i="8" a="1"/>
  <c r="J212" i="8" s="1"/>
  <c r="J213" i="8" a="1"/>
  <c r="J213" i="8" s="1"/>
  <c r="J214" i="8" a="1"/>
  <c r="J214" i="8" s="1"/>
  <c r="J215" i="8" a="1"/>
  <c r="J215" i="8" s="1"/>
  <c r="J216" i="8" a="1"/>
  <c r="J216" i="8" s="1"/>
  <c r="J217" i="8" a="1"/>
  <c r="J217" i="8" s="1"/>
  <c r="J218" i="8" a="1"/>
  <c r="J218" i="8" s="1"/>
  <c r="J219" i="8" a="1"/>
  <c r="J219" i="8" s="1"/>
  <c r="J220" i="8" a="1"/>
  <c r="J220" i="8" s="1"/>
  <c r="J221" i="8" a="1"/>
  <c r="J221" i="8" s="1"/>
  <c r="J222" i="8" a="1"/>
  <c r="J222" i="8" s="1"/>
  <c r="J223" i="8" a="1"/>
  <c r="J223" i="8" s="1"/>
  <c r="J224" i="8" a="1"/>
  <c r="J224" i="8" s="1"/>
  <c r="J225" i="8" a="1"/>
  <c r="J225" i="8" s="1"/>
  <c r="J226" i="8" a="1"/>
  <c r="J226" i="8" s="1"/>
  <c r="J227" i="8" a="1"/>
  <c r="J227" i="8" s="1"/>
  <c r="J228" i="8" a="1"/>
  <c r="J228" i="8" s="1"/>
  <c r="J229" i="8" a="1"/>
  <c r="J229" i="8" s="1"/>
  <c r="J230" i="8" a="1"/>
  <c r="J230" i="8" s="1"/>
  <c r="J231" i="8" a="1"/>
  <c r="J231" i="8" s="1"/>
  <c r="J232" i="8" a="1"/>
  <c r="J232" i="8" s="1"/>
  <c r="J233" i="8" a="1"/>
  <c r="J233" i="8" s="1"/>
  <c r="J234" i="8" a="1"/>
  <c r="J234" i="8" s="1"/>
  <c r="J235" i="8" a="1"/>
  <c r="J235" i="8" s="1"/>
  <c r="J236" i="8" a="1"/>
  <c r="J236" i="8" s="1"/>
  <c r="J237" i="8" a="1"/>
  <c r="J237" i="8" s="1"/>
  <c r="J238" i="8" a="1"/>
  <c r="J238" i="8" s="1"/>
  <c r="J239" i="8" a="1"/>
  <c r="J239" i="8" s="1"/>
  <c r="J240" i="8" a="1"/>
  <c r="J240" i="8" s="1"/>
  <c r="J241" i="8" a="1"/>
  <c r="J241" i="8" s="1"/>
  <c r="J242" i="8" a="1"/>
  <c r="J242" i="8" s="1"/>
  <c r="J243" i="8" a="1"/>
  <c r="J243" i="8" s="1"/>
  <c r="J244" i="8" a="1"/>
  <c r="J244" i="8" s="1"/>
  <c r="J245" i="8" a="1"/>
  <c r="J245" i="8" s="1"/>
  <c r="J246" i="8" a="1"/>
  <c r="J246" i="8" s="1"/>
  <c r="J247" i="8" a="1"/>
  <c r="J247" i="8" s="1"/>
  <c r="J248" i="8" a="1"/>
  <c r="J248" i="8" s="1"/>
  <c r="J249" i="8" a="1"/>
  <c r="J249" i="8" s="1"/>
  <c r="J250" i="8" a="1"/>
  <c r="J250" i="8" s="1"/>
  <c r="J251" i="8" a="1"/>
  <c r="J251" i="8" s="1"/>
  <c r="J252" i="8" a="1"/>
  <c r="J252" i="8" s="1"/>
  <c r="J253" i="8" a="1"/>
  <c r="J253" i="8" s="1"/>
  <c r="J254" i="8" a="1"/>
  <c r="J254" i="8" s="1"/>
  <c r="J255" i="8" a="1"/>
  <c r="J255" i="8" s="1"/>
  <c r="J256" i="8" a="1"/>
  <c r="J256" i="8" s="1"/>
  <c r="J257" i="8" a="1"/>
  <c r="J257" i="8" s="1"/>
  <c r="J258" i="8" a="1"/>
  <c r="J258" i="8" s="1"/>
  <c r="J259" i="8" a="1"/>
  <c r="J259" i="8" s="1"/>
  <c r="J260" i="8" a="1"/>
  <c r="J260" i="8" s="1"/>
  <c r="J261" i="8" a="1"/>
  <c r="J261" i="8" s="1"/>
  <c r="J262" i="8" a="1"/>
  <c r="J262" i="8" s="1"/>
  <c r="J263" i="8" a="1"/>
  <c r="J263" i="8" s="1"/>
  <c r="J264" i="8" a="1"/>
  <c r="J264" i="8" s="1"/>
  <c r="J265" i="8" a="1"/>
  <c r="J265" i="8" s="1"/>
  <c r="J266" i="8" a="1"/>
  <c r="J266" i="8" s="1"/>
  <c r="J267" i="8" a="1"/>
  <c r="J267" i="8" s="1"/>
  <c r="J268" i="8" a="1"/>
  <c r="J268" i="8" s="1"/>
  <c r="J269" i="8" a="1"/>
  <c r="J269" i="8" s="1"/>
  <c r="J270" i="8" a="1"/>
  <c r="J270" i="8" s="1"/>
  <c r="J271" i="8" a="1"/>
  <c r="J271" i="8" s="1"/>
  <c r="J272" i="8" a="1"/>
  <c r="J272" i="8" s="1"/>
  <c r="J273" i="8" a="1"/>
  <c r="J273" i="8" s="1"/>
  <c r="J274" i="8" a="1"/>
  <c r="J274" i="8" s="1"/>
  <c r="J275" i="8" a="1"/>
  <c r="J275" i="8" s="1"/>
  <c r="J276" i="8" a="1"/>
  <c r="J276" i="8" s="1"/>
  <c r="J277" i="8" a="1"/>
  <c r="J277" i="8" s="1"/>
  <c r="J278" i="8" a="1"/>
  <c r="J278" i="8" s="1"/>
  <c r="J279" i="8" a="1"/>
  <c r="J279" i="8" s="1"/>
  <c r="J280" i="8" a="1"/>
  <c r="J280" i="8" s="1"/>
  <c r="J281" i="8" a="1"/>
  <c r="J281" i="8" s="1"/>
  <c r="J282" i="8" a="1"/>
  <c r="J282" i="8" s="1"/>
  <c r="J283" i="8" a="1"/>
  <c r="J283" i="8" s="1"/>
  <c r="J284" i="8" a="1"/>
  <c r="J284" i="8" s="1"/>
  <c r="J285" i="8" a="1"/>
  <c r="J285" i="8" s="1"/>
  <c r="J286" i="8" a="1"/>
  <c r="J286" i="8" s="1"/>
  <c r="J287" i="8" a="1"/>
  <c r="J287" i="8" s="1"/>
  <c r="J288" i="8" a="1"/>
  <c r="J288" i="8" s="1"/>
  <c r="J289" i="8" a="1"/>
  <c r="J289" i="8" s="1"/>
  <c r="J290" i="8" a="1"/>
  <c r="J290" i="8" s="1"/>
  <c r="J291" i="8" a="1"/>
  <c r="J291" i="8" s="1"/>
  <c r="J292" i="8" a="1"/>
  <c r="J292" i="8" s="1"/>
  <c r="J293" i="8" a="1"/>
  <c r="J293" i="8" s="1"/>
  <c r="J294" i="8" a="1"/>
  <c r="J294" i="8" s="1"/>
  <c r="J295" i="8" a="1"/>
  <c r="J295" i="8" s="1"/>
  <c r="J296" i="8" a="1"/>
  <c r="J296" i="8" s="1"/>
  <c r="J297" i="8" a="1"/>
  <c r="J297" i="8" s="1"/>
  <c r="J298" i="8" a="1"/>
  <c r="J298" i="8" s="1"/>
  <c r="J7" i="8" a="1"/>
  <c r="J7" i="8" s="1"/>
  <c r="M4" i="11" l="1"/>
  <c r="O163" i="7" l="1"/>
  <c r="G13" i="12" l="1"/>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U162" i="10" l="1"/>
  <c r="J161" i="7" s="1"/>
  <c r="M164" i="10"/>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E8" i="24"/>
  <c r="D8" i="24"/>
  <c r="C8" i="24"/>
  <c r="F8" i="24" l="1"/>
  <c r="F7" i="24"/>
  <c r="Q6" i="11" l="1"/>
  <c r="K8" i="7" s="1"/>
  <c r="Q7" i="11"/>
  <c r="K9" i="7" s="1"/>
  <c r="Q8" i="11"/>
  <c r="K10" i="7" s="1"/>
  <c r="Q9" i="11"/>
  <c r="K11" i="7" s="1"/>
  <c r="Q10" i="11"/>
  <c r="K12" i="7" s="1"/>
  <c r="Q11" i="11"/>
  <c r="K13" i="7" s="1"/>
  <c r="Q12" i="11"/>
  <c r="K14" i="7" s="1"/>
  <c r="Q13" i="11"/>
  <c r="K15" i="7" s="1"/>
  <c r="Q14" i="11"/>
  <c r="K16" i="7" s="1"/>
  <c r="Q15" i="11"/>
  <c r="K17" i="7" s="1"/>
  <c r="Q16" i="11"/>
  <c r="K18" i="7" s="1"/>
  <c r="Q17" i="11"/>
  <c r="K19" i="7" s="1"/>
  <c r="Q18" i="11"/>
  <c r="K20" i="7" s="1"/>
  <c r="Q19" i="11"/>
  <c r="K21" i="7" s="1"/>
  <c r="Q20" i="11"/>
  <c r="K22" i="7" s="1"/>
  <c r="Q21" i="11"/>
  <c r="K23" i="7" s="1"/>
  <c r="Q22" i="11"/>
  <c r="K24" i="7" s="1"/>
  <c r="Q23" i="11"/>
  <c r="K25" i="7" s="1"/>
  <c r="Q24" i="11"/>
  <c r="K26" i="7" s="1"/>
  <c r="Q25" i="11"/>
  <c r="K27" i="7" s="1"/>
  <c r="Q26" i="11"/>
  <c r="K28" i="7" s="1"/>
  <c r="Q27" i="11"/>
  <c r="K29" i="7" s="1"/>
  <c r="Q28" i="11"/>
  <c r="K30" i="7" s="1"/>
  <c r="Q29" i="11"/>
  <c r="K31" i="7" s="1"/>
  <c r="Q30" i="11"/>
  <c r="K32" i="7" s="1"/>
  <c r="Q31" i="11"/>
  <c r="K33" i="7" s="1"/>
  <c r="Q32" i="11"/>
  <c r="K34" i="7" s="1"/>
  <c r="Q33" i="11"/>
  <c r="K35" i="7" s="1"/>
  <c r="Q34" i="11"/>
  <c r="K36" i="7" s="1"/>
  <c r="Q35" i="11"/>
  <c r="K37" i="7" s="1"/>
  <c r="Q36" i="11"/>
  <c r="K38" i="7" s="1"/>
  <c r="Q37" i="11"/>
  <c r="K39" i="7" s="1"/>
  <c r="Q38" i="11"/>
  <c r="K40" i="7" s="1"/>
  <c r="Q39" i="11"/>
  <c r="K41" i="7" s="1"/>
  <c r="Q40" i="11"/>
  <c r="K42" i="7" s="1"/>
  <c r="Q41" i="11"/>
  <c r="K43" i="7" s="1"/>
  <c r="Q42" i="11"/>
  <c r="K44" i="7" s="1"/>
  <c r="Q43" i="11"/>
  <c r="K45" i="7" s="1"/>
  <c r="Q44" i="11"/>
  <c r="K46" i="7" s="1"/>
  <c r="Q45" i="11"/>
  <c r="K47" i="7" s="1"/>
  <c r="Q46" i="11"/>
  <c r="K48" i="7" s="1"/>
  <c r="Q47" i="11"/>
  <c r="K49" i="7" s="1"/>
  <c r="Q48" i="11"/>
  <c r="K50" i="7" s="1"/>
  <c r="Q49" i="11"/>
  <c r="K51" i="7" s="1"/>
  <c r="Q50" i="11"/>
  <c r="K52" i="7" s="1"/>
  <c r="Q51" i="11"/>
  <c r="K53" i="7" s="1"/>
  <c r="Q52" i="11"/>
  <c r="K54" i="7" s="1"/>
  <c r="Q53" i="11"/>
  <c r="K55" i="7" s="1"/>
  <c r="Q54" i="11"/>
  <c r="K56" i="7" s="1"/>
  <c r="Q55" i="11"/>
  <c r="K57" i="7" s="1"/>
  <c r="Q56" i="11"/>
  <c r="K58" i="7" s="1"/>
  <c r="Q57" i="11"/>
  <c r="K59" i="7" s="1"/>
  <c r="Q58" i="11"/>
  <c r="K60" i="7" s="1"/>
  <c r="Q59" i="11"/>
  <c r="K61" i="7" s="1"/>
  <c r="Q60" i="11"/>
  <c r="K62" i="7" s="1"/>
  <c r="Q61" i="11"/>
  <c r="K63" i="7" s="1"/>
  <c r="Q62" i="11"/>
  <c r="K64" i="7" s="1"/>
  <c r="Q63" i="11"/>
  <c r="K65" i="7" s="1"/>
  <c r="Q64" i="11"/>
  <c r="K66" i="7" s="1"/>
  <c r="Q65" i="11"/>
  <c r="K67" i="7" s="1"/>
  <c r="Q66" i="11"/>
  <c r="K68" i="7" s="1"/>
  <c r="Q67" i="11"/>
  <c r="K69" i="7" s="1"/>
  <c r="Q68" i="11"/>
  <c r="K70" i="7" s="1"/>
  <c r="Q69" i="11"/>
  <c r="K71" i="7" s="1"/>
  <c r="Q70" i="11"/>
  <c r="K72" i="7" s="1"/>
  <c r="Q71" i="11"/>
  <c r="K73" i="7" s="1"/>
  <c r="Q72" i="11"/>
  <c r="K74" i="7" s="1"/>
  <c r="Q73" i="11"/>
  <c r="K75" i="7" s="1"/>
  <c r="Q74" i="11"/>
  <c r="K76" i="7" s="1"/>
  <c r="Q75" i="11"/>
  <c r="K77" i="7" s="1"/>
  <c r="Q76" i="11"/>
  <c r="K78" i="7" s="1"/>
  <c r="Q77" i="11"/>
  <c r="K79" i="7" s="1"/>
  <c r="Q78" i="11"/>
  <c r="K80" i="7" s="1"/>
  <c r="Q79" i="11"/>
  <c r="K81" i="7" s="1"/>
  <c r="Q80" i="11"/>
  <c r="K82" i="7" s="1"/>
  <c r="Q81" i="11"/>
  <c r="K83" i="7" s="1"/>
  <c r="Q82" i="11"/>
  <c r="K84" i="7" s="1"/>
  <c r="Q83" i="11"/>
  <c r="K85" i="7" s="1"/>
  <c r="Q84" i="11"/>
  <c r="K86" i="7" s="1"/>
  <c r="Q85" i="11"/>
  <c r="K87" i="7" s="1"/>
  <c r="Q86" i="11"/>
  <c r="K88" i="7" s="1"/>
  <c r="Q87" i="11"/>
  <c r="K89" i="7" s="1"/>
  <c r="Q88" i="11"/>
  <c r="K90" i="7" s="1"/>
  <c r="Q89" i="11"/>
  <c r="K91" i="7" s="1"/>
  <c r="Q90" i="11"/>
  <c r="K92" i="7" s="1"/>
  <c r="Q91" i="11"/>
  <c r="K93" i="7" s="1"/>
  <c r="Q92" i="11"/>
  <c r="K94" i="7" s="1"/>
  <c r="Q93" i="11"/>
  <c r="K95" i="7" s="1"/>
  <c r="Q94" i="11"/>
  <c r="K96" i="7" s="1"/>
  <c r="Q95" i="11"/>
  <c r="K97" i="7" s="1"/>
  <c r="Q96" i="11"/>
  <c r="K98" i="7" s="1"/>
  <c r="Q97" i="11"/>
  <c r="K99" i="7" s="1"/>
  <c r="Q98" i="11"/>
  <c r="K100" i="7" s="1"/>
  <c r="Q99" i="11"/>
  <c r="K101" i="7" s="1"/>
  <c r="Q100" i="11"/>
  <c r="K102" i="7" s="1"/>
  <c r="Q101" i="11"/>
  <c r="K103" i="7" s="1"/>
  <c r="Q102" i="11"/>
  <c r="K104" i="7" s="1"/>
  <c r="Q103" i="11"/>
  <c r="K105" i="7" s="1"/>
  <c r="Q104" i="11"/>
  <c r="K106" i="7" s="1"/>
  <c r="Q105" i="11"/>
  <c r="K107" i="7" s="1"/>
  <c r="Q106" i="11"/>
  <c r="K108" i="7" s="1"/>
  <c r="Q107" i="11"/>
  <c r="K109" i="7" s="1"/>
  <c r="Q108" i="11"/>
  <c r="K110" i="7" s="1"/>
  <c r="Q109" i="11"/>
  <c r="K111" i="7" s="1"/>
  <c r="Q110" i="11"/>
  <c r="K112" i="7" s="1"/>
  <c r="Q111" i="11"/>
  <c r="K113" i="7" s="1"/>
  <c r="Q112" i="11"/>
  <c r="K114" i="7" s="1"/>
  <c r="Q113" i="11"/>
  <c r="K115" i="7" s="1"/>
  <c r="Q114" i="11"/>
  <c r="K116" i="7" s="1"/>
  <c r="Q115" i="11"/>
  <c r="K117" i="7" s="1"/>
  <c r="Q116" i="11"/>
  <c r="K118" i="7" s="1"/>
  <c r="Q117" i="11"/>
  <c r="K119" i="7" s="1"/>
  <c r="Q118" i="11"/>
  <c r="K120" i="7" s="1"/>
  <c r="Q119" i="11"/>
  <c r="K121" i="7" s="1"/>
  <c r="Q120" i="11"/>
  <c r="K122" i="7" s="1"/>
  <c r="Q121" i="11"/>
  <c r="K123" i="7" s="1"/>
  <c r="Q122" i="11"/>
  <c r="K124" i="7" s="1"/>
  <c r="Q123" i="11"/>
  <c r="K125" i="7" s="1"/>
  <c r="Q124" i="11"/>
  <c r="K126" i="7" s="1"/>
  <c r="Q125" i="11"/>
  <c r="K127" i="7" s="1"/>
  <c r="Q126" i="11"/>
  <c r="K128" i="7" s="1"/>
  <c r="Q127" i="11"/>
  <c r="K129" i="7" s="1"/>
  <c r="Q128" i="11"/>
  <c r="K130" i="7" s="1"/>
  <c r="Q129" i="11"/>
  <c r="K131" i="7" s="1"/>
  <c r="Q130" i="11"/>
  <c r="K132" i="7" s="1"/>
  <c r="Q131" i="11"/>
  <c r="K133" i="7" s="1"/>
  <c r="Q132" i="11"/>
  <c r="K134" i="7" s="1"/>
  <c r="Q133" i="11"/>
  <c r="K135" i="7" s="1"/>
  <c r="Q134" i="11"/>
  <c r="K136" i="7" s="1"/>
  <c r="Q135" i="11"/>
  <c r="K137" i="7" s="1"/>
  <c r="Q136" i="11"/>
  <c r="K138" i="7" s="1"/>
  <c r="Q137" i="11"/>
  <c r="K139" i="7" s="1"/>
  <c r="Q138" i="11"/>
  <c r="K140" i="7" s="1"/>
  <c r="Q139" i="11"/>
  <c r="K141" i="7" s="1"/>
  <c r="Q140" i="11"/>
  <c r="K142" i="7" s="1"/>
  <c r="Q141" i="11"/>
  <c r="K143" i="7" s="1"/>
  <c r="Q142" i="11"/>
  <c r="K144" i="7" s="1"/>
  <c r="Q143" i="11"/>
  <c r="K145" i="7" s="1"/>
  <c r="Q144" i="11"/>
  <c r="K146" i="7" s="1"/>
  <c r="Q145" i="11"/>
  <c r="K147" i="7" s="1"/>
  <c r="Q146" i="11"/>
  <c r="K148" i="7" s="1"/>
  <c r="Q147" i="11"/>
  <c r="K149" i="7" s="1"/>
  <c r="Q148" i="11"/>
  <c r="K150" i="7" s="1"/>
  <c r="Q149" i="11"/>
  <c r="K151" i="7" s="1"/>
  <c r="Q150" i="11"/>
  <c r="K152" i="7" s="1"/>
  <c r="Q151" i="11"/>
  <c r="K153" i="7" s="1"/>
  <c r="Q152" i="11"/>
  <c r="K154" i="7" s="1"/>
  <c r="Q153" i="11"/>
  <c r="K155" i="7" s="1"/>
  <c r="Q154" i="11"/>
  <c r="K156" i="7" s="1"/>
  <c r="Q155" i="11"/>
  <c r="K157" i="7" s="1"/>
  <c r="Q156" i="11"/>
  <c r="K158" i="7" s="1"/>
  <c r="Q157" i="11"/>
  <c r="K159" i="7" s="1"/>
  <c r="Q158" i="11"/>
  <c r="K160" i="7" s="1"/>
  <c r="Q159" i="11"/>
  <c r="K161" i="7" s="1"/>
  <c r="Q160" i="11"/>
  <c r="K162" i="7" s="1"/>
  <c r="Q162" i="11"/>
  <c r="K164" i="7" s="1"/>
  <c r="Q163" i="11"/>
  <c r="K165" i="7" s="1"/>
  <c r="Q164" i="11"/>
  <c r="K166" i="7" s="1"/>
  <c r="Q165" i="11"/>
  <c r="K167" i="7" s="1"/>
  <c r="Q166" i="11"/>
  <c r="K168" i="7" s="1"/>
  <c r="Q167" i="11"/>
  <c r="K169" i="7" s="1"/>
  <c r="Q168" i="11"/>
  <c r="K170" i="7" s="1"/>
  <c r="Q169" i="11"/>
  <c r="K171" i="7" s="1"/>
  <c r="Q170" i="11"/>
  <c r="K172" i="7" s="1"/>
  <c r="Q171" i="11"/>
  <c r="K173" i="7" s="1"/>
  <c r="Q172" i="11"/>
  <c r="K174" i="7" s="1"/>
  <c r="Q173" i="11"/>
  <c r="K175" i="7" s="1"/>
  <c r="Q174" i="11"/>
  <c r="K176" i="7" s="1"/>
  <c r="Q175" i="11"/>
  <c r="K177" i="7" s="1"/>
  <c r="Q176" i="11"/>
  <c r="K178" i="7" s="1"/>
  <c r="Q177" i="11"/>
  <c r="K179" i="7" s="1"/>
  <c r="Q178" i="11"/>
  <c r="K180" i="7" s="1"/>
  <c r="Q179" i="11"/>
  <c r="K181" i="7" s="1"/>
  <c r="Q180" i="11"/>
  <c r="K182" i="7" s="1"/>
  <c r="Q181" i="11"/>
  <c r="K183" i="7" s="1"/>
  <c r="Q182" i="11"/>
  <c r="K184" i="7" s="1"/>
  <c r="Q183" i="11"/>
  <c r="K185" i="7" s="1"/>
  <c r="Q184" i="11"/>
  <c r="K186" i="7" s="1"/>
  <c r="Q185" i="11"/>
  <c r="K187" i="7" s="1"/>
  <c r="Q186" i="11"/>
  <c r="K188" i="7" s="1"/>
  <c r="Q187" i="11"/>
  <c r="K189" i="7" s="1"/>
  <c r="Q188" i="11"/>
  <c r="K190" i="7" s="1"/>
  <c r="Q189" i="11"/>
  <c r="K191" i="7" s="1"/>
  <c r="Q190" i="11"/>
  <c r="K192" i="7" s="1"/>
  <c r="Q191" i="11"/>
  <c r="K193" i="7" s="1"/>
  <c r="Q192" i="11"/>
  <c r="K194" i="7" s="1"/>
  <c r="Q193" i="11"/>
  <c r="K195" i="7" s="1"/>
  <c r="Q194" i="11"/>
  <c r="K196" i="7" s="1"/>
  <c r="Q195" i="11"/>
  <c r="K197" i="7" s="1"/>
  <c r="Q196" i="11"/>
  <c r="K198" i="7" s="1"/>
  <c r="Q197" i="11"/>
  <c r="K199" i="7" s="1"/>
  <c r="Q198" i="11"/>
  <c r="K200" i="7" s="1"/>
  <c r="Q199" i="11"/>
  <c r="K201" i="7" s="1"/>
  <c r="Q200" i="11"/>
  <c r="K202" i="7" s="1"/>
  <c r="Q201" i="11"/>
  <c r="K203" i="7" s="1"/>
  <c r="Q202" i="11"/>
  <c r="K204" i="7" s="1"/>
  <c r="Q203" i="11"/>
  <c r="K205" i="7" s="1"/>
  <c r="Q204" i="11"/>
  <c r="K206" i="7" s="1"/>
  <c r="Q205" i="11"/>
  <c r="K207" i="7" s="1"/>
  <c r="Q206" i="11"/>
  <c r="K208" i="7" s="1"/>
  <c r="Q207" i="11"/>
  <c r="K209" i="7" s="1"/>
  <c r="Q208" i="11"/>
  <c r="K210" i="7" s="1"/>
  <c r="Q209" i="11"/>
  <c r="K211" i="7" s="1"/>
  <c r="Q210" i="11"/>
  <c r="K212" i="7" s="1"/>
  <c r="Q211" i="11"/>
  <c r="K213" i="7" s="1"/>
  <c r="Q212" i="11"/>
  <c r="K214" i="7" s="1"/>
  <c r="Q213" i="11"/>
  <c r="K215" i="7" s="1"/>
  <c r="Q214" i="11"/>
  <c r="K216" i="7" s="1"/>
  <c r="Q215" i="11"/>
  <c r="K217" i="7" s="1"/>
  <c r="Q216" i="11"/>
  <c r="K218" i="7" s="1"/>
  <c r="Q217" i="11"/>
  <c r="K219" i="7" s="1"/>
  <c r="Q218" i="11"/>
  <c r="K220" i="7" s="1"/>
  <c r="Q219" i="11"/>
  <c r="K221" i="7" s="1"/>
  <c r="Q220" i="11"/>
  <c r="K222" i="7" s="1"/>
  <c r="Q221" i="11"/>
  <c r="K223" i="7" s="1"/>
  <c r="Q222" i="11"/>
  <c r="K224" i="7" s="1"/>
  <c r="Q223" i="11"/>
  <c r="K225" i="7" s="1"/>
  <c r="Q224" i="11"/>
  <c r="K226" i="7" s="1"/>
  <c r="Q225" i="11"/>
  <c r="K227" i="7" s="1"/>
  <c r="Q226" i="11"/>
  <c r="K228" i="7" s="1"/>
  <c r="Q227" i="11"/>
  <c r="K229" i="7" s="1"/>
  <c r="Q228" i="11"/>
  <c r="K230" i="7" s="1"/>
  <c r="Q229" i="11"/>
  <c r="K231" i="7" s="1"/>
  <c r="Q230" i="11"/>
  <c r="K232" i="7" s="1"/>
  <c r="Q231" i="11"/>
  <c r="K233" i="7" s="1"/>
  <c r="Q232" i="11"/>
  <c r="K234" i="7" s="1"/>
  <c r="Q233" i="11"/>
  <c r="K235" i="7" s="1"/>
  <c r="Q234" i="11"/>
  <c r="K236" i="7" s="1"/>
  <c r="Q235" i="11"/>
  <c r="K237" i="7" s="1"/>
  <c r="Q236" i="11"/>
  <c r="K238" i="7" s="1"/>
  <c r="Q237" i="11"/>
  <c r="K239" i="7" s="1"/>
  <c r="Q238" i="11"/>
  <c r="K240" i="7" s="1"/>
  <c r="Q239" i="11"/>
  <c r="K241" i="7" s="1"/>
  <c r="Q240" i="11"/>
  <c r="K242" i="7" s="1"/>
  <c r="Q241" i="11"/>
  <c r="K243" i="7" s="1"/>
  <c r="Q242" i="11"/>
  <c r="K244" i="7" s="1"/>
  <c r="Q243" i="11"/>
  <c r="K245" i="7" s="1"/>
  <c r="Q244" i="11"/>
  <c r="K246" i="7" s="1"/>
  <c r="Q245" i="11"/>
  <c r="K247" i="7" s="1"/>
  <c r="Q246" i="11"/>
  <c r="K248" i="7" s="1"/>
  <c r="Q247" i="11"/>
  <c r="K249" i="7" s="1"/>
  <c r="Q248" i="11"/>
  <c r="K250" i="7" s="1"/>
  <c r="Q249" i="11"/>
  <c r="K251" i="7" s="1"/>
  <c r="Q250" i="11"/>
  <c r="K252" i="7" s="1"/>
  <c r="Q251" i="11"/>
  <c r="K253" i="7" s="1"/>
  <c r="Q252" i="11"/>
  <c r="K254" i="7" s="1"/>
  <c r="Q253" i="11"/>
  <c r="K255" i="7" s="1"/>
  <c r="Q254" i="11"/>
  <c r="K256" i="7" s="1"/>
  <c r="Q255" i="11"/>
  <c r="K257" i="7" s="1"/>
  <c r="Q256" i="11"/>
  <c r="K258" i="7" s="1"/>
  <c r="Q257" i="11"/>
  <c r="K259" i="7" s="1"/>
  <c r="Q258" i="11"/>
  <c r="K260" i="7" s="1"/>
  <c r="Q259" i="11"/>
  <c r="K261" i="7" s="1"/>
  <c r="Q260" i="11"/>
  <c r="K262" i="7" s="1"/>
  <c r="Q261" i="11"/>
  <c r="K263" i="7" s="1"/>
  <c r="Q262" i="11"/>
  <c r="K264" i="7" s="1"/>
  <c r="Q263" i="11"/>
  <c r="K265" i="7" s="1"/>
  <c r="Q264" i="11"/>
  <c r="K266" i="7" s="1"/>
  <c r="Q265" i="11"/>
  <c r="K267" i="7" s="1"/>
  <c r="Q266" i="11"/>
  <c r="K268" i="7" s="1"/>
  <c r="Q267" i="11"/>
  <c r="K269" i="7" s="1"/>
  <c r="Q268" i="11"/>
  <c r="K270" i="7" s="1"/>
  <c r="Q269" i="11"/>
  <c r="K271" i="7" s="1"/>
  <c r="Q270" i="11"/>
  <c r="K272" i="7" s="1"/>
  <c r="Q271" i="11"/>
  <c r="K273" i="7" s="1"/>
  <c r="Q272" i="11"/>
  <c r="K274" i="7" s="1"/>
  <c r="Q273" i="11"/>
  <c r="K275" i="7" s="1"/>
  <c r="Q274" i="11"/>
  <c r="K276" i="7" s="1"/>
  <c r="Q275" i="11"/>
  <c r="K277" i="7" s="1"/>
  <c r="Q276" i="11"/>
  <c r="K278" i="7" s="1"/>
  <c r="Q277" i="11"/>
  <c r="K279" i="7" s="1"/>
  <c r="Q278" i="11"/>
  <c r="K280" i="7" s="1"/>
  <c r="Q279" i="11"/>
  <c r="K281" i="7" s="1"/>
  <c r="Q280" i="11"/>
  <c r="K282" i="7" s="1"/>
  <c r="Q281" i="11"/>
  <c r="K283" i="7" s="1"/>
  <c r="Q282" i="11"/>
  <c r="K284" i="7" s="1"/>
  <c r="Q283" i="11"/>
  <c r="K285" i="7" s="1"/>
  <c r="Q284" i="11"/>
  <c r="K286" i="7" s="1"/>
  <c r="Q285" i="11"/>
  <c r="K287" i="7" s="1"/>
  <c r="Q286" i="11"/>
  <c r="K288" i="7" s="1"/>
  <c r="Q287" i="11"/>
  <c r="K289" i="7" s="1"/>
  <c r="Q288" i="11"/>
  <c r="K290" i="7" s="1"/>
  <c r="Q289" i="11"/>
  <c r="K291" i="7" s="1"/>
  <c r="Q290" i="11"/>
  <c r="K292" i="7" s="1"/>
  <c r="Q291" i="11"/>
  <c r="K293" i="7" s="1"/>
  <c r="Q292" i="11"/>
  <c r="K294" i="7" s="1"/>
  <c r="Q293" i="11"/>
  <c r="K295" i="7" s="1"/>
  <c r="Q294" i="11"/>
  <c r="K296" i="7" s="1"/>
  <c r="Q295" i="11"/>
  <c r="K297" i="7" s="1"/>
  <c r="Q296" i="11"/>
  <c r="K298" i="7" s="1"/>
  <c r="K7" i="7"/>
  <c r="Q161" i="11" l="1"/>
  <c r="K163" i="7" s="1"/>
  <c r="O8" i="7" l="1"/>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7" i="7"/>
  <c r="G4" i="14" l="1"/>
  <c r="P4" i="11" l="1"/>
  <c r="O4" i="11"/>
  <c r="K4" i="11"/>
  <c r="AD14" i="9"/>
  <c r="E8" i="7" s="1"/>
  <c r="AD15" i="9"/>
  <c r="E9" i="7" s="1"/>
  <c r="AD16" i="9"/>
  <c r="E10" i="7" s="1"/>
  <c r="AD17" i="9"/>
  <c r="E11" i="7" s="1"/>
  <c r="AD18" i="9"/>
  <c r="E12" i="7" s="1"/>
  <c r="AD19" i="9"/>
  <c r="E13" i="7" s="1"/>
  <c r="AD20" i="9"/>
  <c r="E14" i="7" s="1"/>
  <c r="AD21" i="9"/>
  <c r="E15" i="7" s="1"/>
  <c r="AD22" i="9"/>
  <c r="E16" i="7" s="1"/>
  <c r="AD23" i="9"/>
  <c r="E17" i="7" s="1"/>
  <c r="AD24" i="9"/>
  <c r="E18" i="7" s="1"/>
  <c r="AD25" i="9"/>
  <c r="E19" i="7" s="1"/>
  <c r="AD26" i="9"/>
  <c r="E20" i="7" s="1"/>
  <c r="AD27" i="9"/>
  <c r="E21" i="7" s="1"/>
  <c r="AD28" i="9"/>
  <c r="E22" i="7" s="1"/>
  <c r="AD29" i="9"/>
  <c r="E23" i="7" s="1"/>
  <c r="AD30" i="9"/>
  <c r="E24" i="7" s="1"/>
  <c r="AD31" i="9"/>
  <c r="E25" i="7" s="1"/>
  <c r="AD32" i="9"/>
  <c r="E26" i="7" s="1"/>
  <c r="AD33" i="9"/>
  <c r="E27" i="7" s="1"/>
  <c r="AD34" i="9"/>
  <c r="E28" i="7" s="1"/>
  <c r="AD35" i="9"/>
  <c r="E29" i="7" s="1"/>
  <c r="AD36" i="9"/>
  <c r="E30" i="7" s="1"/>
  <c r="AD37" i="9"/>
  <c r="E31" i="7" s="1"/>
  <c r="AD38" i="9"/>
  <c r="E32" i="7" s="1"/>
  <c r="AD39" i="9"/>
  <c r="E33" i="7" s="1"/>
  <c r="AD40" i="9"/>
  <c r="E34" i="7" s="1"/>
  <c r="AD41" i="9"/>
  <c r="E35" i="7" s="1"/>
  <c r="AD42" i="9"/>
  <c r="E36" i="7" s="1"/>
  <c r="AD43" i="9"/>
  <c r="E37" i="7" s="1"/>
  <c r="AD44" i="9"/>
  <c r="E38" i="7" s="1"/>
  <c r="AD45" i="9"/>
  <c r="E39" i="7" s="1"/>
  <c r="AD46" i="9"/>
  <c r="E40" i="7" s="1"/>
  <c r="AD47" i="9"/>
  <c r="E41" i="7" s="1"/>
  <c r="AD48" i="9"/>
  <c r="E42" i="7" s="1"/>
  <c r="AD49" i="9"/>
  <c r="E43" i="7" s="1"/>
  <c r="AD50" i="9"/>
  <c r="E44" i="7" s="1"/>
  <c r="AD51" i="9"/>
  <c r="E45" i="7" s="1"/>
  <c r="AD52" i="9"/>
  <c r="E46" i="7" s="1"/>
  <c r="AD53" i="9"/>
  <c r="E47" i="7" s="1"/>
  <c r="AD54" i="9"/>
  <c r="E48" i="7" s="1"/>
  <c r="AD55" i="9"/>
  <c r="E49" i="7" s="1"/>
  <c r="AD56" i="9"/>
  <c r="E50" i="7" s="1"/>
  <c r="AD57" i="9"/>
  <c r="E51" i="7" s="1"/>
  <c r="AD58" i="9"/>
  <c r="E52" i="7" s="1"/>
  <c r="AD59" i="9"/>
  <c r="E53" i="7" s="1"/>
  <c r="AD60" i="9"/>
  <c r="E54" i="7" s="1"/>
  <c r="AD61" i="9"/>
  <c r="E55" i="7" s="1"/>
  <c r="AD62" i="9"/>
  <c r="E56" i="7" s="1"/>
  <c r="AD63" i="9"/>
  <c r="E57" i="7" s="1"/>
  <c r="AD64" i="9"/>
  <c r="E58" i="7" s="1"/>
  <c r="AD65" i="9"/>
  <c r="E59" i="7" s="1"/>
  <c r="AD66" i="9"/>
  <c r="E60" i="7" s="1"/>
  <c r="AD67" i="9"/>
  <c r="E61" i="7" s="1"/>
  <c r="AD68" i="9"/>
  <c r="E62" i="7" s="1"/>
  <c r="AD69" i="9"/>
  <c r="E63" i="7" s="1"/>
  <c r="AD70" i="9"/>
  <c r="E64" i="7" s="1"/>
  <c r="AD71" i="9"/>
  <c r="E65" i="7" s="1"/>
  <c r="AD72" i="9"/>
  <c r="E66" i="7" s="1"/>
  <c r="AD73" i="9"/>
  <c r="E67" i="7" s="1"/>
  <c r="AD74" i="9"/>
  <c r="E68" i="7" s="1"/>
  <c r="AD75" i="9"/>
  <c r="E69" i="7" s="1"/>
  <c r="AD76" i="9"/>
  <c r="E70" i="7" s="1"/>
  <c r="AD77" i="9"/>
  <c r="E71" i="7" s="1"/>
  <c r="AD78" i="9"/>
  <c r="E72" i="7" s="1"/>
  <c r="AD79" i="9"/>
  <c r="E73" i="7" s="1"/>
  <c r="AD80" i="9"/>
  <c r="E74" i="7" s="1"/>
  <c r="AD81" i="9"/>
  <c r="E75" i="7" s="1"/>
  <c r="AD82" i="9"/>
  <c r="E76" i="7" s="1"/>
  <c r="AD83" i="9"/>
  <c r="E77" i="7" s="1"/>
  <c r="AD84" i="9"/>
  <c r="E78" i="7" s="1"/>
  <c r="AD85" i="9"/>
  <c r="E79" i="7" s="1"/>
  <c r="AD86" i="9"/>
  <c r="E80" i="7" s="1"/>
  <c r="AD87" i="9"/>
  <c r="E81" i="7" s="1"/>
  <c r="AD88" i="9"/>
  <c r="E82" i="7" s="1"/>
  <c r="AD89" i="9"/>
  <c r="E83" i="7" s="1"/>
  <c r="AD90" i="9"/>
  <c r="E84" i="7" s="1"/>
  <c r="AD91" i="9"/>
  <c r="E85" i="7" s="1"/>
  <c r="AD92" i="9"/>
  <c r="E86" i="7" s="1"/>
  <c r="AD93" i="9"/>
  <c r="E87" i="7" s="1"/>
  <c r="AD94" i="9"/>
  <c r="E88" i="7" s="1"/>
  <c r="AD95" i="9"/>
  <c r="E89" i="7" s="1"/>
  <c r="AD96" i="9"/>
  <c r="E90" i="7" s="1"/>
  <c r="AD97" i="9"/>
  <c r="E91" i="7" s="1"/>
  <c r="AD98" i="9"/>
  <c r="E92" i="7" s="1"/>
  <c r="AD99" i="9"/>
  <c r="E93" i="7" s="1"/>
  <c r="AD100" i="9"/>
  <c r="E94" i="7" s="1"/>
  <c r="AD101" i="9"/>
  <c r="E95" i="7" s="1"/>
  <c r="AD102" i="9"/>
  <c r="E96" i="7" s="1"/>
  <c r="AD103" i="9"/>
  <c r="E97" i="7" s="1"/>
  <c r="AD104" i="9"/>
  <c r="E98" i="7" s="1"/>
  <c r="AD105" i="9"/>
  <c r="E99" i="7" s="1"/>
  <c r="AD106" i="9"/>
  <c r="E100" i="7" s="1"/>
  <c r="AD107" i="9"/>
  <c r="E101" i="7" s="1"/>
  <c r="AD108" i="9"/>
  <c r="E102" i="7" s="1"/>
  <c r="AD109" i="9"/>
  <c r="E103" i="7" s="1"/>
  <c r="AD110" i="9"/>
  <c r="E104" i="7" s="1"/>
  <c r="AD111" i="9"/>
  <c r="E105" i="7" s="1"/>
  <c r="AD112" i="9"/>
  <c r="E106" i="7" s="1"/>
  <c r="AD113" i="9"/>
  <c r="E107" i="7" s="1"/>
  <c r="AD114" i="9"/>
  <c r="E108" i="7" s="1"/>
  <c r="AD115" i="9"/>
  <c r="E109" i="7" s="1"/>
  <c r="AD116" i="9"/>
  <c r="E110" i="7" s="1"/>
  <c r="AD117" i="9"/>
  <c r="E111" i="7" s="1"/>
  <c r="AD118" i="9"/>
  <c r="E112" i="7" s="1"/>
  <c r="AD119" i="9"/>
  <c r="E113" i="7" s="1"/>
  <c r="AD120" i="9"/>
  <c r="E114" i="7" s="1"/>
  <c r="AD121" i="9"/>
  <c r="E115" i="7" s="1"/>
  <c r="AD122" i="9"/>
  <c r="E116" i="7" s="1"/>
  <c r="AD123" i="9"/>
  <c r="E117" i="7" s="1"/>
  <c r="AD124" i="9"/>
  <c r="E118" i="7" s="1"/>
  <c r="AD125" i="9"/>
  <c r="E119" i="7" s="1"/>
  <c r="AD126" i="9"/>
  <c r="E120" i="7" s="1"/>
  <c r="AD127" i="9"/>
  <c r="E121" i="7" s="1"/>
  <c r="AD128" i="9"/>
  <c r="E122" i="7" s="1"/>
  <c r="AD129" i="9"/>
  <c r="E123" i="7" s="1"/>
  <c r="AD130" i="9"/>
  <c r="E124" i="7" s="1"/>
  <c r="AD131" i="9"/>
  <c r="E125" i="7" s="1"/>
  <c r="AD132" i="9"/>
  <c r="E126" i="7" s="1"/>
  <c r="AD133" i="9"/>
  <c r="E127" i="7" s="1"/>
  <c r="AD134" i="9"/>
  <c r="E128" i="7" s="1"/>
  <c r="AD135" i="9"/>
  <c r="E129" i="7" s="1"/>
  <c r="AD136" i="9"/>
  <c r="E130" i="7" s="1"/>
  <c r="AD137" i="9"/>
  <c r="E131" i="7" s="1"/>
  <c r="AD138" i="9"/>
  <c r="E132" i="7" s="1"/>
  <c r="AD139" i="9"/>
  <c r="E133" i="7" s="1"/>
  <c r="AD140" i="9"/>
  <c r="E134" i="7" s="1"/>
  <c r="AD141" i="9"/>
  <c r="E135" i="7" s="1"/>
  <c r="AD142" i="9"/>
  <c r="E136" i="7" s="1"/>
  <c r="AD143" i="9"/>
  <c r="E137" i="7" s="1"/>
  <c r="AD144" i="9"/>
  <c r="E138" i="7" s="1"/>
  <c r="AD145" i="9"/>
  <c r="E139" i="7" s="1"/>
  <c r="AD146" i="9"/>
  <c r="E140" i="7" s="1"/>
  <c r="AD147" i="9"/>
  <c r="E141" i="7" s="1"/>
  <c r="AD148" i="9"/>
  <c r="E142" i="7" s="1"/>
  <c r="AD149" i="9"/>
  <c r="E143" i="7" s="1"/>
  <c r="AD150" i="9"/>
  <c r="E144" i="7" s="1"/>
  <c r="AD151" i="9"/>
  <c r="E145" i="7" s="1"/>
  <c r="AD152" i="9"/>
  <c r="E146" i="7" s="1"/>
  <c r="AD153" i="9"/>
  <c r="E147" i="7" s="1"/>
  <c r="AD154" i="9"/>
  <c r="E148" i="7" s="1"/>
  <c r="AD155" i="9"/>
  <c r="E149" i="7" s="1"/>
  <c r="AD156" i="9"/>
  <c r="E150" i="7" s="1"/>
  <c r="AD157" i="9"/>
  <c r="E151" i="7" s="1"/>
  <c r="AD158" i="9"/>
  <c r="E152" i="7" s="1"/>
  <c r="AD159" i="9"/>
  <c r="E153" i="7" s="1"/>
  <c r="AD160" i="9"/>
  <c r="E154" i="7" s="1"/>
  <c r="AD161" i="9"/>
  <c r="E155" i="7" s="1"/>
  <c r="AD162" i="9"/>
  <c r="E156" i="7" s="1"/>
  <c r="AD163" i="9"/>
  <c r="E157" i="7" s="1"/>
  <c r="AD164" i="9"/>
  <c r="E158" i="7" s="1"/>
  <c r="AD165" i="9"/>
  <c r="E159" i="7" s="1"/>
  <c r="AD166" i="9"/>
  <c r="E160" i="7" s="1"/>
  <c r="AD167" i="9"/>
  <c r="E161" i="7" s="1"/>
  <c r="AD168" i="9"/>
  <c r="E162" i="7" s="1"/>
  <c r="AD169" i="9"/>
  <c r="E163" i="7" s="1"/>
  <c r="AD170" i="9"/>
  <c r="E164" i="7" s="1"/>
  <c r="AD171" i="9"/>
  <c r="E165" i="7" s="1"/>
  <c r="AD172" i="9"/>
  <c r="E166" i="7" s="1"/>
  <c r="AD173" i="9"/>
  <c r="E167" i="7" s="1"/>
  <c r="AD174" i="9"/>
  <c r="E168" i="7" s="1"/>
  <c r="AD175" i="9"/>
  <c r="E169" i="7" s="1"/>
  <c r="AD176" i="9"/>
  <c r="E170" i="7" s="1"/>
  <c r="AD177" i="9"/>
  <c r="E171" i="7" s="1"/>
  <c r="AD178" i="9"/>
  <c r="E172" i="7" s="1"/>
  <c r="AD179" i="9"/>
  <c r="E173" i="7" s="1"/>
  <c r="AD180" i="9"/>
  <c r="E174" i="7" s="1"/>
  <c r="AD181" i="9"/>
  <c r="E175" i="7" s="1"/>
  <c r="AD182" i="9"/>
  <c r="E176" i="7" s="1"/>
  <c r="AD183" i="9"/>
  <c r="E177" i="7" s="1"/>
  <c r="AD184" i="9"/>
  <c r="E178" i="7" s="1"/>
  <c r="AD185" i="9"/>
  <c r="E179" i="7" s="1"/>
  <c r="AD186" i="9"/>
  <c r="E180" i="7" s="1"/>
  <c r="AD187" i="9"/>
  <c r="E181" i="7" s="1"/>
  <c r="AD188" i="9"/>
  <c r="E182" i="7" s="1"/>
  <c r="AD189" i="9"/>
  <c r="E183" i="7" s="1"/>
  <c r="AD190" i="9"/>
  <c r="E184" i="7" s="1"/>
  <c r="AD191" i="9"/>
  <c r="E185" i="7" s="1"/>
  <c r="AD192" i="9"/>
  <c r="E186" i="7" s="1"/>
  <c r="AD193" i="9"/>
  <c r="E187" i="7" s="1"/>
  <c r="AD194" i="9"/>
  <c r="E188" i="7" s="1"/>
  <c r="AD195" i="9"/>
  <c r="E189" i="7" s="1"/>
  <c r="AD196" i="9"/>
  <c r="E190" i="7" s="1"/>
  <c r="AD197" i="9"/>
  <c r="E191" i="7" s="1"/>
  <c r="AD198" i="9"/>
  <c r="E192" i="7" s="1"/>
  <c r="AD199" i="9"/>
  <c r="E193" i="7" s="1"/>
  <c r="AD200" i="9"/>
  <c r="E194" i="7" s="1"/>
  <c r="AD201" i="9"/>
  <c r="E195" i="7" s="1"/>
  <c r="AD202" i="9"/>
  <c r="E196" i="7" s="1"/>
  <c r="AD203" i="9"/>
  <c r="E197" i="7" s="1"/>
  <c r="AD204" i="9"/>
  <c r="E198" i="7" s="1"/>
  <c r="AD205" i="9"/>
  <c r="E199" i="7" s="1"/>
  <c r="AD206" i="9"/>
  <c r="E200" i="7" s="1"/>
  <c r="AD207" i="9"/>
  <c r="E201" i="7" s="1"/>
  <c r="AD208" i="9"/>
  <c r="E202" i="7" s="1"/>
  <c r="AD209" i="9"/>
  <c r="E203" i="7" s="1"/>
  <c r="AD210" i="9"/>
  <c r="E204" i="7" s="1"/>
  <c r="AD211" i="9"/>
  <c r="E205" i="7" s="1"/>
  <c r="AD212" i="9"/>
  <c r="E206" i="7" s="1"/>
  <c r="AD213" i="9"/>
  <c r="E207" i="7" s="1"/>
  <c r="AD214" i="9"/>
  <c r="E208" i="7" s="1"/>
  <c r="AD215" i="9"/>
  <c r="E209" i="7" s="1"/>
  <c r="AD216" i="9"/>
  <c r="E210" i="7" s="1"/>
  <c r="AD217" i="9"/>
  <c r="E211" i="7" s="1"/>
  <c r="AD218" i="9"/>
  <c r="E212" i="7" s="1"/>
  <c r="AD219" i="9"/>
  <c r="E213" i="7" s="1"/>
  <c r="AD220" i="9"/>
  <c r="E214" i="7" s="1"/>
  <c r="AD221" i="9"/>
  <c r="E215" i="7" s="1"/>
  <c r="AD222" i="9"/>
  <c r="E216" i="7" s="1"/>
  <c r="AD223" i="9"/>
  <c r="E217" i="7" s="1"/>
  <c r="AD224" i="9"/>
  <c r="E218" i="7" s="1"/>
  <c r="AD225" i="9"/>
  <c r="E219" i="7" s="1"/>
  <c r="AD226" i="9"/>
  <c r="E220" i="7" s="1"/>
  <c r="AD227" i="9"/>
  <c r="E221" i="7" s="1"/>
  <c r="AD228" i="9"/>
  <c r="E222" i="7" s="1"/>
  <c r="AD229" i="9"/>
  <c r="E223" i="7" s="1"/>
  <c r="AD230" i="9"/>
  <c r="E224" i="7" s="1"/>
  <c r="AD231" i="9"/>
  <c r="E225" i="7" s="1"/>
  <c r="AD232" i="9"/>
  <c r="E226" i="7" s="1"/>
  <c r="AD233" i="9"/>
  <c r="E227" i="7" s="1"/>
  <c r="AD234" i="9"/>
  <c r="E228" i="7" s="1"/>
  <c r="AD235" i="9"/>
  <c r="E229" i="7" s="1"/>
  <c r="AD236" i="9"/>
  <c r="E230" i="7" s="1"/>
  <c r="AD237" i="9"/>
  <c r="E231" i="7" s="1"/>
  <c r="AD238" i="9"/>
  <c r="E232" i="7" s="1"/>
  <c r="AD239" i="9"/>
  <c r="E233" i="7" s="1"/>
  <c r="AD240" i="9"/>
  <c r="E234" i="7" s="1"/>
  <c r="AD241" i="9"/>
  <c r="E235" i="7" s="1"/>
  <c r="AD242" i="9"/>
  <c r="E236" i="7" s="1"/>
  <c r="AD243" i="9"/>
  <c r="E237" i="7" s="1"/>
  <c r="AD244" i="9"/>
  <c r="E238" i="7" s="1"/>
  <c r="AD245" i="9"/>
  <c r="E239" i="7" s="1"/>
  <c r="AD246" i="9"/>
  <c r="E240" i="7" s="1"/>
  <c r="AD247" i="9"/>
  <c r="E241" i="7" s="1"/>
  <c r="AD248" i="9"/>
  <c r="E242" i="7" s="1"/>
  <c r="AD249" i="9"/>
  <c r="E243" i="7" s="1"/>
  <c r="AD250" i="9"/>
  <c r="E244" i="7" s="1"/>
  <c r="AD251" i="9"/>
  <c r="E245" i="7" s="1"/>
  <c r="AD252" i="9"/>
  <c r="E246" i="7" s="1"/>
  <c r="AD253" i="9"/>
  <c r="E247" i="7" s="1"/>
  <c r="AD254" i="9"/>
  <c r="E248" i="7" s="1"/>
  <c r="AD255" i="9"/>
  <c r="E249" i="7" s="1"/>
  <c r="AD256" i="9"/>
  <c r="E250" i="7" s="1"/>
  <c r="AD257" i="9"/>
  <c r="E251" i="7" s="1"/>
  <c r="AD258" i="9"/>
  <c r="E252" i="7" s="1"/>
  <c r="AD259" i="9"/>
  <c r="E253" i="7" s="1"/>
  <c r="AD260" i="9"/>
  <c r="E254" i="7" s="1"/>
  <c r="AD261" i="9"/>
  <c r="E255" i="7" s="1"/>
  <c r="AD262" i="9"/>
  <c r="E256" i="7" s="1"/>
  <c r="AD263" i="9"/>
  <c r="E257" i="7" s="1"/>
  <c r="AD264" i="9"/>
  <c r="E258" i="7" s="1"/>
  <c r="AD265" i="9"/>
  <c r="E259" i="7" s="1"/>
  <c r="AD266" i="9"/>
  <c r="E260" i="7" s="1"/>
  <c r="AD267" i="9"/>
  <c r="E261" i="7" s="1"/>
  <c r="AD268" i="9"/>
  <c r="E262" i="7" s="1"/>
  <c r="AD269" i="9"/>
  <c r="E263" i="7" s="1"/>
  <c r="AD270" i="9"/>
  <c r="E264" i="7" s="1"/>
  <c r="AD271" i="9"/>
  <c r="E265" i="7" s="1"/>
  <c r="AD272" i="9"/>
  <c r="E266" i="7" s="1"/>
  <c r="AD273" i="9"/>
  <c r="E267" i="7" s="1"/>
  <c r="AD274" i="9"/>
  <c r="E268" i="7" s="1"/>
  <c r="AD275" i="9"/>
  <c r="E269" i="7" s="1"/>
  <c r="AD276" i="9"/>
  <c r="E270" i="7" s="1"/>
  <c r="AD277" i="9"/>
  <c r="E271" i="7" s="1"/>
  <c r="AD278" i="9"/>
  <c r="E272" i="7" s="1"/>
  <c r="AD279" i="9"/>
  <c r="E273" i="7" s="1"/>
  <c r="AD280" i="9"/>
  <c r="E274" i="7" s="1"/>
  <c r="AD281" i="9"/>
  <c r="E275" i="7" s="1"/>
  <c r="AD282" i="9"/>
  <c r="E276" i="7" s="1"/>
  <c r="AD283" i="9"/>
  <c r="E277" i="7" s="1"/>
  <c r="AD284" i="9"/>
  <c r="E278" i="7" s="1"/>
  <c r="AD285" i="9"/>
  <c r="E279" i="7" s="1"/>
  <c r="AD286" i="9"/>
  <c r="E280" i="7" s="1"/>
  <c r="AD287" i="9"/>
  <c r="E281" i="7" s="1"/>
  <c r="AD288" i="9"/>
  <c r="E282" i="7" s="1"/>
  <c r="AD289" i="9"/>
  <c r="E283" i="7" s="1"/>
  <c r="AD290" i="9"/>
  <c r="E284" i="7" s="1"/>
  <c r="AD291" i="9"/>
  <c r="E285" i="7" s="1"/>
  <c r="AD292" i="9"/>
  <c r="E286" i="7" s="1"/>
  <c r="AD293" i="9"/>
  <c r="E287" i="7" s="1"/>
  <c r="AD294" i="9"/>
  <c r="E288" i="7" s="1"/>
  <c r="AD295" i="9"/>
  <c r="E289" i="7" s="1"/>
  <c r="AD296" i="9"/>
  <c r="E290" i="7" s="1"/>
  <c r="AD297" i="9"/>
  <c r="E291" i="7" s="1"/>
  <c r="AD298" i="9"/>
  <c r="E292" i="7" s="1"/>
  <c r="AD299" i="9"/>
  <c r="E293" i="7" s="1"/>
  <c r="AD300" i="9"/>
  <c r="E294" i="7" s="1"/>
  <c r="AD301" i="9"/>
  <c r="E295" i="7" s="1"/>
  <c r="AD302" i="9"/>
  <c r="E296" i="7" s="1"/>
  <c r="AD303" i="9"/>
  <c r="E297" i="7" s="1"/>
  <c r="AD304" i="9"/>
  <c r="E298" i="7" s="1"/>
  <c r="AD13" i="9"/>
  <c r="E7" i="7" s="1"/>
  <c r="V12" i="9"/>
  <c r="W12" i="9"/>
  <c r="X12" i="9"/>
  <c r="Y12" i="9"/>
  <c r="Z12" i="9"/>
  <c r="AA12" i="9"/>
  <c r="AB12" i="9"/>
  <c r="AC12" i="9"/>
  <c r="T12" i="9"/>
  <c r="P8" i="8"/>
  <c r="D8" i="7" s="1"/>
  <c r="P9" i="8"/>
  <c r="D9" i="7" s="1"/>
  <c r="P10" i="8"/>
  <c r="D10" i="7" s="1"/>
  <c r="P11" i="8"/>
  <c r="D11" i="7" s="1"/>
  <c r="P12" i="8"/>
  <c r="D12" i="7" s="1"/>
  <c r="P13" i="8"/>
  <c r="D13" i="7" s="1"/>
  <c r="P14" i="8"/>
  <c r="D14" i="7" s="1"/>
  <c r="P15" i="8"/>
  <c r="D15" i="7" s="1"/>
  <c r="P16" i="8"/>
  <c r="D16" i="7" s="1"/>
  <c r="P17" i="8"/>
  <c r="D17" i="7" s="1"/>
  <c r="P18" i="8"/>
  <c r="D18" i="7" s="1"/>
  <c r="P19" i="8"/>
  <c r="D19" i="7" s="1"/>
  <c r="P20" i="8"/>
  <c r="D20" i="7" s="1"/>
  <c r="P21" i="8"/>
  <c r="D21" i="7" s="1"/>
  <c r="P22" i="8"/>
  <c r="D22" i="7" s="1"/>
  <c r="P23" i="8"/>
  <c r="D23" i="7" s="1"/>
  <c r="P24" i="8"/>
  <c r="D24" i="7" s="1"/>
  <c r="P25" i="8"/>
  <c r="D25" i="7" s="1"/>
  <c r="P26" i="8"/>
  <c r="D26" i="7" s="1"/>
  <c r="P27" i="8"/>
  <c r="D27" i="7" s="1"/>
  <c r="P28" i="8"/>
  <c r="D28" i="7" s="1"/>
  <c r="P29" i="8"/>
  <c r="D29" i="7" s="1"/>
  <c r="P30" i="8"/>
  <c r="D30" i="7" s="1"/>
  <c r="P31" i="8"/>
  <c r="D31" i="7" s="1"/>
  <c r="P32" i="8"/>
  <c r="D32" i="7" s="1"/>
  <c r="P33" i="8"/>
  <c r="D33" i="7" s="1"/>
  <c r="P34" i="8"/>
  <c r="D34" i="7" s="1"/>
  <c r="P35" i="8"/>
  <c r="D35" i="7" s="1"/>
  <c r="P36" i="8"/>
  <c r="D36" i="7" s="1"/>
  <c r="P37" i="8"/>
  <c r="D37" i="7" s="1"/>
  <c r="P38" i="8"/>
  <c r="D38" i="7" s="1"/>
  <c r="P39" i="8"/>
  <c r="D39" i="7" s="1"/>
  <c r="P40" i="8"/>
  <c r="D40" i="7" s="1"/>
  <c r="P41" i="8"/>
  <c r="D41" i="7" s="1"/>
  <c r="P42" i="8"/>
  <c r="D42" i="7" s="1"/>
  <c r="P43" i="8"/>
  <c r="D43" i="7" s="1"/>
  <c r="P44" i="8"/>
  <c r="D44" i="7" s="1"/>
  <c r="P45" i="8"/>
  <c r="D45" i="7" s="1"/>
  <c r="P46" i="8"/>
  <c r="D46" i="7" s="1"/>
  <c r="P47" i="8"/>
  <c r="D47" i="7" s="1"/>
  <c r="P48" i="8"/>
  <c r="D48" i="7" s="1"/>
  <c r="P49" i="8"/>
  <c r="D49" i="7" s="1"/>
  <c r="P50" i="8"/>
  <c r="D50" i="7" s="1"/>
  <c r="P51" i="8"/>
  <c r="D51" i="7" s="1"/>
  <c r="P52" i="8"/>
  <c r="D52" i="7" s="1"/>
  <c r="P53" i="8"/>
  <c r="D53" i="7" s="1"/>
  <c r="P54" i="8"/>
  <c r="D54" i="7" s="1"/>
  <c r="P55" i="8"/>
  <c r="D55" i="7" s="1"/>
  <c r="P56" i="8"/>
  <c r="D56" i="7" s="1"/>
  <c r="P57" i="8"/>
  <c r="D57" i="7" s="1"/>
  <c r="P58" i="8"/>
  <c r="D58" i="7" s="1"/>
  <c r="P59" i="8"/>
  <c r="D59" i="7" s="1"/>
  <c r="P60" i="8"/>
  <c r="D60" i="7" s="1"/>
  <c r="P61" i="8"/>
  <c r="D61" i="7" s="1"/>
  <c r="P62" i="8"/>
  <c r="D62" i="7" s="1"/>
  <c r="P63" i="8"/>
  <c r="D63" i="7" s="1"/>
  <c r="P64" i="8"/>
  <c r="D64" i="7" s="1"/>
  <c r="P65" i="8"/>
  <c r="D65" i="7" s="1"/>
  <c r="P66" i="8"/>
  <c r="D66" i="7" s="1"/>
  <c r="P67" i="8"/>
  <c r="D67" i="7" s="1"/>
  <c r="P68" i="8"/>
  <c r="D68" i="7" s="1"/>
  <c r="P69" i="8"/>
  <c r="D69" i="7" s="1"/>
  <c r="P70" i="8"/>
  <c r="D70" i="7" s="1"/>
  <c r="P71" i="8"/>
  <c r="D71" i="7" s="1"/>
  <c r="P72" i="8"/>
  <c r="D72" i="7" s="1"/>
  <c r="P73" i="8"/>
  <c r="D73" i="7" s="1"/>
  <c r="P74" i="8"/>
  <c r="D74" i="7" s="1"/>
  <c r="P75" i="8"/>
  <c r="D75" i="7" s="1"/>
  <c r="P76" i="8"/>
  <c r="D76" i="7" s="1"/>
  <c r="P77" i="8"/>
  <c r="D77" i="7" s="1"/>
  <c r="P78" i="8"/>
  <c r="D78" i="7" s="1"/>
  <c r="P79" i="8"/>
  <c r="D79" i="7" s="1"/>
  <c r="P80" i="8"/>
  <c r="D80" i="7" s="1"/>
  <c r="P81" i="8"/>
  <c r="D81" i="7" s="1"/>
  <c r="P82" i="8"/>
  <c r="D82" i="7" s="1"/>
  <c r="P83" i="8"/>
  <c r="D83" i="7" s="1"/>
  <c r="P84" i="8"/>
  <c r="D84" i="7" s="1"/>
  <c r="P85" i="8"/>
  <c r="D85" i="7" s="1"/>
  <c r="P86" i="8"/>
  <c r="D86" i="7" s="1"/>
  <c r="P87" i="8"/>
  <c r="D87" i="7" s="1"/>
  <c r="P88" i="8"/>
  <c r="D88" i="7" s="1"/>
  <c r="P89" i="8"/>
  <c r="D89" i="7" s="1"/>
  <c r="P90" i="8"/>
  <c r="D90" i="7" s="1"/>
  <c r="P91" i="8"/>
  <c r="D91" i="7" s="1"/>
  <c r="P92" i="8"/>
  <c r="D92" i="7" s="1"/>
  <c r="P93" i="8"/>
  <c r="D93" i="7" s="1"/>
  <c r="P94" i="8"/>
  <c r="D94" i="7" s="1"/>
  <c r="P95" i="8"/>
  <c r="D95" i="7" s="1"/>
  <c r="P96" i="8"/>
  <c r="D96" i="7" s="1"/>
  <c r="P97" i="8"/>
  <c r="D97" i="7" s="1"/>
  <c r="P98" i="8"/>
  <c r="D98" i="7" s="1"/>
  <c r="P99" i="8"/>
  <c r="D99" i="7" s="1"/>
  <c r="P100" i="8"/>
  <c r="D100" i="7" s="1"/>
  <c r="P101" i="8"/>
  <c r="D101" i="7" s="1"/>
  <c r="P102" i="8"/>
  <c r="D102" i="7" s="1"/>
  <c r="P103" i="8"/>
  <c r="D103" i="7" s="1"/>
  <c r="P104" i="8"/>
  <c r="D104" i="7" s="1"/>
  <c r="P105" i="8"/>
  <c r="D105" i="7" s="1"/>
  <c r="P106" i="8"/>
  <c r="D106" i="7" s="1"/>
  <c r="P107" i="8"/>
  <c r="D107" i="7" s="1"/>
  <c r="P108" i="8"/>
  <c r="D108" i="7" s="1"/>
  <c r="P109" i="8"/>
  <c r="D109" i="7" s="1"/>
  <c r="P110" i="8"/>
  <c r="D110" i="7" s="1"/>
  <c r="P111" i="8"/>
  <c r="D111" i="7" s="1"/>
  <c r="P112" i="8"/>
  <c r="D112" i="7" s="1"/>
  <c r="P113" i="8"/>
  <c r="D113" i="7" s="1"/>
  <c r="P114" i="8"/>
  <c r="D114" i="7" s="1"/>
  <c r="P115" i="8"/>
  <c r="D115" i="7" s="1"/>
  <c r="P116" i="8"/>
  <c r="D116" i="7" s="1"/>
  <c r="P117" i="8"/>
  <c r="D117" i="7" s="1"/>
  <c r="P118" i="8"/>
  <c r="D118" i="7" s="1"/>
  <c r="P119" i="8"/>
  <c r="D119" i="7" s="1"/>
  <c r="P120" i="8"/>
  <c r="D120" i="7" s="1"/>
  <c r="P121" i="8"/>
  <c r="D121" i="7" s="1"/>
  <c r="P122" i="8"/>
  <c r="D122" i="7" s="1"/>
  <c r="P123" i="8"/>
  <c r="D123" i="7" s="1"/>
  <c r="P124" i="8"/>
  <c r="D124" i="7" s="1"/>
  <c r="P125" i="8"/>
  <c r="D125" i="7" s="1"/>
  <c r="P126" i="8"/>
  <c r="D126" i="7" s="1"/>
  <c r="P127" i="8"/>
  <c r="D127" i="7" s="1"/>
  <c r="P128" i="8"/>
  <c r="D128" i="7" s="1"/>
  <c r="P129" i="8"/>
  <c r="D129" i="7" s="1"/>
  <c r="P130" i="8"/>
  <c r="D130" i="7" s="1"/>
  <c r="P131" i="8"/>
  <c r="D131" i="7" s="1"/>
  <c r="P132" i="8"/>
  <c r="D132" i="7" s="1"/>
  <c r="P133" i="8"/>
  <c r="D133" i="7" s="1"/>
  <c r="P134" i="8"/>
  <c r="D134" i="7" s="1"/>
  <c r="P135" i="8"/>
  <c r="D135" i="7" s="1"/>
  <c r="P136" i="8"/>
  <c r="D136" i="7" s="1"/>
  <c r="P137" i="8"/>
  <c r="D137" i="7" s="1"/>
  <c r="P138" i="8"/>
  <c r="D138" i="7" s="1"/>
  <c r="P139" i="8"/>
  <c r="D139" i="7" s="1"/>
  <c r="P140" i="8"/>
  <c r="D140" i="7" s="1"/>
  <c r="P141" i="8"/>
  <c r="D141" i="7" s="1"/>
  <c r="P142" i="8"/>
  <c r="D142" i="7" s="1"/>
  <c r="P143" i="8"/>
  <c r="D143" i="7" s="1"/>
  <c r="P144" i="8"/>
  <c r="D144" i="7" s="1"/>
  <c r="P145" i="8"/>
  <c r="D145" i="7" s="1"/>
  <c r="P146" i="8"/>
  <c r="D146" i="7" s="1"/>
  <c r="P147" i="8"/>
  <c r="D147" i="7" s="1"/>
  <c r="P148" i="8"/>
  <c r="D148" i="7" s="1"/>
  <c r="P149" i="8"/>
  <c r="D149" i="7" s="1"/>
  <c r="P150" i="8"/>
  <c r="D150" i="7" s="1"/>
  <c r="P151" i="8"/>
  <c r="D151" i="7" s="1"/>
  <c r="P152" i="8"/>
  <c r="D152" i="7" s="1"/>
  <c r="P153" i="8"/>
  <c r="D153" i="7" s="1"/>
  <c r="P154" i="8"/>
  <c r="D154" i="7" s="1"/>
  <c r="P155" i="8"/>
  <c r="D155" i="7" s="1"/>
  <c r="P156" i="8"/>
  <c r="D156" i="7" s="1"/>
  <c r="P157" i="8"/>
  <c r="D157" i="7" s="1"/>
  <c r="P158" i="8"/>
  <c r="D158" i="7" s="1"/>
  <c r="P159" i="8"/>
  <c r="D159" i="7" s="1"/>
  <c r="P160" i="8"/>
  <c r="D160" i="7" s="1"/>
  <c r="P161" i="8"/>
  <c r="D161" i="7" s="1"/>
  <c r="P162" i="8"/>
  <c r="D162" i="7" s="1"/>
  <c r="P163" i="8"/>
  <c r="D163" i="7" s="1"/>
  <c r="P164" i="8"/>
  <c r="D164" i="7" s="1"/>
  <c r="P165" i="8"/>
  <c r="D165" i="7" s="1"/>
  <c r="P166" i="8"/>
  <c r="D166" i="7" s="1"/>
  <c r="P167" i="8"/>
  <c r="D167" i="7" s="1"/>
  <c r="P168" i="8"/>
  <c r="D168" i="7" s="1"/>
  <c r="P169" i="8"/>
  <c r="D169" i="7" s="1"/>
  <c r="P170" i="8"/>
  <c r="D170" i="7" s="1"/>
  <c r="P171" i="8"/>
  <c r="D171" i="7" s="1"/>
  <c r="P172" i="8"/>
  <c r="D172" i="7" s="1"/>
  <c r="P173" i="8"/>
  <c r="D173" i="7" s="1"/>
  <c r="P174" i="8"/>
  <c r="D174" i="7" s="1"/>
  <c r="P175" i="8"/>
  <c r="D175" i="7" s="1"/>
  <c r="P176" i="8"/>
  <c r="D176" i="7" s="1"/>
  <c r="P177" i="8"/>
  <c r="D177" i="7" s="1"/>
  <c r="P178" i="8"/>
  <c r="D178" i="7" s="1"/>
  <c r="P179" i="8"/>
  <c r="D179" i="7" s="1"/>
  <c r="P180" i="8"/>
  <c r="D180" i="7" s="1"/>
  <c r="P181" i="8"/>
  <c r="D181" i="7" s="1"/>
  <c r="P182" i="8"/>
  <c r="D182" i="7" s="1"/>
  <c r="P183" i="8"/>
  <c r="D183" i="7" s="1"/>
  <c r="P184" i="8"/>
  <c r="D184" i="7" s="1"/>
  <c r="P185" i="8"/>
  <c r="D185" i="7" s="1"/>
  <c r="P186" i="8"/>
  <c r="D186" i="7" s="1"/>
  <c r="P187" i="8"/>
  <c r="D187" i="7" s="1"/>
  <c r="P188" i="8"/>
  <c r="D188" i="7" s="1"/>
  <c r="P189" i="8"/>
  <c r="D189" i="7" s="1"/>
  <c r="P190" i="8"/>
  <c r="D190" i="7" s="1"/>
  <c r="P191" i="8"/>
  <c r="D191" i="7" s="1"/>
  <c r="P192" i="8"/>
  <c r="D192" i="7" s="1"/>
  <c r="P193" i="8"/>
  <c r="D193" i="7" s="1"/>
  <c r="P194" i="8"/>
  <c r="D194" i="7" s="1"/>
  <c r="P195" i="8"/>
  <c r="D195" i="7" s="1"/>
  <c r="P196" i="8"/>
  <c r="D196" i="7" s="1"/>
  <c r="P197" i="8"/>
  <c r="D197" i="7" s="1"/>
  <c r="P198" i="8"/>
  <c r="D198" i="7" s="1"/>
  <c r="P199" i="8"/>
  <c r="D199" i="7" s="1"/>
  <c r="P200" i="8"/>
  <c r="D200" i="7" s="1"/>
  <c r="P201" i="8"/>
  <c r="D201" i="7" s="1"/>
  <c r="P202" i="8"/>
  <c r="D202" i="7" s="1"/>
  <c r="P203" i="8"/>
  <c r="D203" i="7" s="1"/>
  <c r="P204" i="8"/>
  <c r="D204" i="7" s="1"/>
  <c r="P205" i="8"/>
  <c r="D205" i="7" s="1"/>
  <c r="P206" i="8"/>
  <c r="D206" i="7" s="1"/>
  <c r="P207" i="8"/>
  <c r="D207" i="7" s="1"/>
  <c r="P208" i="8"/>
  <c r="D208" i="7" s="1"/>
  <c r="P209" i="8"/>
  <c r="D209" i="7" s="1"/>
  <c r="P210" i="8"/>
  <c r="D210" i="7" s="1"/>
  <c r="P211" i="8"/>
  <c r="D211" i="7" s="1"/>
  <c r="P212" i="8"/>
  <c r="D212" i="7" s="1"/>
  <c r="P213" i="8"/>
  <c r="D213" i="7" s="1"/>
  <c r="P214" i="8"/>
  <c r="D214" i="7" s="1"/>
  <c r="P215" i="8"/>
  <c r="D215" i="7" s="1"/>
  <c r="P216" i="8"/>
  <c r="D216" i="7" s="1"/>
  <c r="P217" i="8"/>
  <c r="D217" i="7" s="1"/>
  <c r="P218" i="8"/>
  <c r="D218" i="7" s="1"/>
  <c r="P219" i="8"/>
  <c r="D219" i="7" s="1"/>
  <c r="P220" i="8"/>
  <c r="D220" i="7" s="1"/>
  <c r="P221" i="8"/>
  <c r="D221" i="7" s="1"/>
  <c r="P222" i="8"/>
  <c r="D222" i="7" s="1"/>
  <c r="P223" i="8"/>
  <c r="D223" i="7" s="1"/>
  <c r="P224" i="8"/>
  <c r="D224" i="7" s="1"/>
  <c r="P225" i="8"/>
  <c r="D225" i="7" s="1"/>
  <c r="P226" i="8"/>
  <c r="D226" i="7" s="1"/>
  <c r="P227" i="8"/>
  <c r="D227" i="7" s="1"/>
  <c r="P228" i="8"/>
  <c r="D228" i="7" s="1"/>
  <c r="P229" i="8"/>
  <c r="D229" i="7" s="1"/>
  <c r="P230" i="8"/>
  <c r="D230" i="7" s="1"/>
  <c r="P231" i="8"/>
  <c r="D231" i="7" s="1"/>
  <c r="P232" i="8"/>
  <c r="D232" i="7" s="1"/>
  <c r="P233" i="8"/>
  <c r="D233" i="7" s="1"/>
  <c r="P234" i="8"/>
  <c r="D234" i="7" s="1"/>
  <c r="P235" i="8"/>
  <c r="D235" i="7" s="1"/>
  <c r="P236" i="8"/>
  <c r="D236" i="7" s="1"/>
  <c r="P237" i="8"/>
  <c r="D237" i="7" s="1"/>
  <c r="P238" i="8"/>
  <c r="D238" i="7" s="1"/>
  <c r="P239" i="8"/>
  <c r="D239" i="7" s="1"/>
  <c r="P240" i="8"/>
  <c r="D240" i="7" s="1"/>
  <c r="P241" i="8"/>
  <c r="D241" i="7" s="1"/>
  <c r="P242" i="8"/>
  <c r="D242" i="7" s="1"/>
  <c r="P243" i="8"/>
  <c r="D243" i="7" s="1"/>
  <c r="P244" i="8"/>
  <c r="D244" i="7" s="1"/>
  <c r="P245" i="8"/>
  <c r="D245" i="7" s="1"/>
  <c r="P246" i="8"/>
  <c r="D246" i="7" s="1"/>
  <c r="P247" i="8"/>
  <c r="D247" i="7" s="1"/>
  <c r="P248" i="8"/>
  <c r="D248" i="7" s="1"/>
  <c r="P249" i="8"/>
  <c r="D249" i="7" s="1"/>
  <c r="P250" i="8"/>
  <c r="D250" i="7" s="1"/>
  <c r="P251" i="8"/>
  <c r="D251" i="7" s="1"/>
  <c r="P252" i="8"/>
  <c r="D252" i="7" s="1"/>
  <c r="P253" i="8"/>
  <c r="D253" i="7" s="1"/>
  <c r="P254" i="8"/>
  <c r="D254" i="7" s="1"/>
  <c r="P255" i="8"/>
  <c r="D255" i="7" s="1"/>
  <c r="P256" i="8"/>
  <c r="D256" i="7" s="1"/>
  <c r="P257" i="8"/>
  <c r="D257" i="7" s="1"/>
  <c r="P258" i="8"/>
  <c r="D258" i="7" s="1"/>
  <c r="P259" i="8"/>
  <c r="D259" i="7" s="1"/>
  <c r="P260" i="8"/>
  <c r="D260" i="7" s="1"/>
  <c r="P261" i="8"/>
  <c r="D261" i="7" s="1"/>
  <c r="P262" i="8"/>
  <c r="D262" i="7" s="1"/>
  <c r="P263" i="8"/>
  <c r="D263" i="7" s="1"/>
  <c r="P264" i="8"/>
  <c r="D264" i="7" s="1"/>
  <c r="P265" i="8"/>
  <c r="D265" i="7" s="1"/>
  <c r="P266" i="8"/>
  <c r="D266" i="7" s="1"/>
  <c r="P267" i="8"/>
  <c r="D267" i="7" s="1"/>
  <c r="P268" i="8"/>
  <c r="D268" i="7" s="1"/>
  <c r="P269" i="8"/>
  <c r="D269" i="7" s="1"/>
  <c r="P270" i="8"/>
  <c r="D270" i="7" s="1"/>
  <c r="P271" i="8"/>
  <c r="D271" i="7" s="1"/>
  <c r="P272" i="8"/>
  <c r="D272" i="7" s="1"/>
  <c r="P273" i="8"/>
  <c r="D273" i="7" s="1"/>
  <c r="P274" i="8"/>
  <c r="D274" i="7" s="1"/>
  <c r="P275" i="8"/>
  <c r="D275" i="7" s="1"/>
  <c r="P276" i="8"/>
  <c r="D276" i="7" s="1"/>
  <c r="P277" i="8"/>
  <c r="D277" i="7" s="1"/>
  <c r="P278" i="8"/>
  <c r="D278" i="7" s="1"/>
  <c r="P279" i="8"/>
  <c r="D279" i="7" s="1"/>
  <c r="P280" i="8"/>
  <c r="D280" i="7" s="1"/>
  <c r="P281" i="8"/>
  <c r="D281" i="7" s="1"/>
  <c r="P282" i="8"/>
  <c r="D282" i="7" s="1"/>
  <c r="P283" i="8"/>
  <c r="D283" i="7" s="1"/>
  <c r="P284" i="8"/>
  <c r="D284" i="7" s="1"/>
  <c r="P285" i="8"/>
  <c r="D285" i="7" s="1"/>
  <c r="P286" i="8"/>
  <c r="D286" i="7" s="1"/>
  <c r="P287" i="8"/>
  <c r="D287" i="7" s="1"/>
  <c r="P288" i="8"/>
  <c r="D288" i="7" s="1"/>
  <c r="P289" i="8"/>
  <c r="D289" i="7" s="1"/>
  <c r="P290" i="8"/>
  <c r="D290" i="7" s="1"/>
  <c r="P291" i="8"/>
  <c r="D291" i="7" s="1"/>
  <c r="P292" i="8"/>
  <c r="D292" i="7" s="1"/>
  <c r="P293" i="8"/>
  <c r="D293" i="7" s="1"/>
  <c r="P294" i="8"/>
  <c r="D294" i="7" s="1"/>
  <c r="P295" i="8"/>
  <c r="D295" i="7" s="1"/>
  <c r="P296" i="8"/>
  <c r="D296" i="7" s="1"/>
  <c r="P297" i="8"/>
  <c r="D297" i="7" s="1"/>
  <c r="P298" i="8"/>
  <c r="D298" i="7" s="1"/>
  <c r="P7" i="8"/>
  <c r="D7" i="7" s="1"/>
  <c r="K6" i="8"/>
  <c r="L6" i="8"/>
  <c r="M6" i="8"/>
  <c r="N6" i="8"/>
  <c r="O6" i="8"/>
  <c r="I6" i="8"/>
  <c r="C7" i="8"/>
  <c r="F185" i="7" l="1"/>
  <c r="I185" i="7"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13" i="9"/>
  <c r="O6" i="7" l="1"/>
  <c r="L4" i="11" l="1"/>
  <c r="Q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Q6" i="7" l="1"/>
  <c r="R299" i="7" l="1"/>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F8" i="7" l="1"/>
  <c r="I8" i="7" s="1"/>
  <c r="F9" i="7"/>
  <c r="I9" i="7" s="1"/>
  <c r="F10" i="7"/>
  <c r="I10" i="7" s="1"/>
  <c r="F11" i="7"/>
  <c r="I11" i="7" s="1"/>
  <c r="F12" i="7"/>
  <c r="I12" i="7" s="1"/>
  <c r="F13" i="7"/>
  <c r="I13" i="7" s="1"/>
  <c r="F14" i="7"/>
  <c r="I14" i="7" s="1"/>
  <c r="F15" i="7"/>
  <c r="I15" i="7" s="1"/>
  <c r="F16" i="7"/>
  <c r="I16" i="7" s="1"/>
  <c r="F17" i="7"/>
  <c r="I17" i="7" s="1"/>
  <c r="F18" i="7"/>
  <c r="I18" i="7" s="1"/>
  <c r="F19" i="7"/>
  <c r="I19" i="7" s="1"/>
  <c r="F20" i="7"/>
  <c r="I20" i="7" s="1"/>
  <c r="F21" i="7"/>
  <c r="I21" i="7" s="1"/>
  <c r="F22" i="7"/>
  <c r="I22" i="7" s="1"/>
  <c r="F23" i="7"/>
  <c r="I23" i="7" s="1"/>
  <c r="F24" i="7"/>
  <c r="I24" i="7" s="1"/>
  <c r="F25" i="7"/>
  <c r="I25" i="7" s="1"/>
  <c r="F26" i="7"/>
  <c r="I26" i="7" s="1"/>
  <c r="F27" i="7"/>
  <c r="I27" i="7" s="1"/>
  <c r="F28" i="7"/>
  <c r="I28" i="7" s="1"/>
  <c r="F29" i="7"/>
  <c r="I29" i="7" s="1"/>
  <c r="F30" i="7"/>
  <c r="I30" i="7" s="1"/>
  <c r="F31" i="7"/>
  <c r="I31" i="7" s="1"/>
  <c r="F32" i="7"/>
  <c r="I32" i="7" s="1"/>
  <c r="F33" i="7"/>
  <c r="I33" i="7" s="1"/>
  <c r="F34" i="7"/>
  <c r="I34" i="7" s="1"/>
  <c r="F35" i="7"/>
  <c r="I35" i="7" s="1"/>
  <c r="F36" i="7"/>
  <c r="I36" i="7" s="1"/>
  <c r="F37" i="7"/>
  <c r="I37" i="7" s="1"/>
  <c r="F38" i="7"/>
  <c r="I38" i="7" s="1"/>
  <c r="F39" i="7"/>
  <c r="I39" i="7" s="1"/>
  <c r="F40" i="7"/>
  <c r="I40" i="7" s="1"/>
  <c r="F41" i="7"/>
  <c r="I41" i="7" s="1"/>
  <c r="F42" i="7"/>
  <c r="I42" i="7" s="1"/>
  <c r="F43" i="7"/>
  <c r="I43" i="7" s="1"/>
  <c r="F44" i="7"/>
  <c r="I44" i="7" s="1"/>
  <c r="F45" i="7"/>
  <c r="I45" i="7" s="1"/>
  <c r="F46" i="7"/>
  <c r="I46" i="7" s="1"/>
  <c r="F47" i="7"/>
  <c r="I47" i="7" s="1"/>
  <c r="F48" i="7"/>
  <c r="I48" i="7" s="1"/>
  <c r="F49" i="7"/>
  <c r="I49" i="7" s="1"/>
  <c r="F50" i="7"/>
  <c r="I50" i="7" s="1"/>
  <c r="F51" i="7"/>
  <c r="I51" i="7" s="1"/>
  <c r="F52" i="7"/>
  <c r="I52" i="7" s="1"/>
  <c r="F53" i="7"/>
  <c r="I53" i="7" s="1"/>
  <c r="F54" i="7"/>
  <c r="I54" i="7" s="1"/>
  <c r="F55" i="7"/>
  <c r="I55" i="7" s="1"/>
  <c r="F56" i="7"/>
  <c r="I56" i="7" s="1"/>
  <c r="F57" i="7"/>
  <c r="I57" i="7" s="1"/>
  <c r="F58" i="7"/>
  <c r="I58" i="7" s="1"/>
  <c r="F59" i="7"/>
  <c r="I59" i="7" s="1"/>
  <c r="F60" i="7"/>
  <c r="I60" i="7" s="1"/>
  <c r="F61" i="7"/>
  <c r="I61" i="7" s="1"/>
  <c r="F62" i="7"/>
  <c r="I62" i="7" s="1"/>
  <c r="F63" i="7"/>
  <c r="I63" i="7" s="1"/>
  <c r="F64" i="7"/>
  <c r="I64" i="7" s="1"/>
  <c r="F65" i="7"/>
  <c r="I65" i="7" s="1"/>
  <c r="F66" i="7"/>
  <c r="I66" i="7" s="1"/>
  <c r="F67" i="7"/>
  <c r="I67" i="7" s="1"/>
  <c r="F68" i="7"/>
  <c r="I68" i="7" s="1"/>
  <c r="F69" i="7"/>
  <c r="I69" i="7" s="1"/>
  <c r="F70" i="7"/>
  <c r="I70" i="7" s="1"/>
  <c r="F71" i="7"/>
  <c r="I71" i="7" s="1"/>
  <c r="F72" i="7"/>
  <c r="I72" i="7" s="1"/>
  <c r="F73" i="7"/>
  <c r="I73" i="7" s="1"/>
  <c r="F74" i="7"/>
  <c r="I74" i="7" s="1"/>
  <c r="F75" i="7"/>
  <c r="I75" i="7" s="1"/>
  <c r="F76" i="7"/>
  <c r="I76" i="7" s="1"/>
  <c r="F77" i="7"/>
  <c r="I77" i="7" s="1"/>
  <c r="F78" i="7"/>
  <c r="I78" i="7" s="1"/>
  <c r="F79" i="7"/>
  <c r="I79" i="7" s="1"/>
  <c r="F80" i="7"/>
  <c r="I80" i="7" s="1"/>
  <c r="F81" i="7"/>
  <c r="I81" i="7" s="1"/>
  <c r="F82" i="7"/>
  <c r="I82" i="7" s="1"/>
  <c r="F83" i="7"/>
  <c r="I83" i="7" s="1"/>
  <c r="F84" i="7"/>
  <c r="I84" i="7" s="1"/>
  <c r="F85" i="7"/>
  <c r="I85" i="7" s="1"/>
  <c r="F86" i="7"/>
  <c r="I86" i="7" s="1"/>
  <c r="F87" i="7"/>
  <c r="I87" i="7" s="1"/>
  <c r="F88" i="7"/>
  <c r="I88" i="7" s="1"/>
  <c r="F89" i="7"/>
  <c r="I89" i="7" s="1"/>
  <c r="F90" i="7"/>
  <c r="I90" i="7" s="1"/>
  <c r="F91" i="7"/>
  <c r="I91" i="7" s="1"/>
  <c r="F92" i="7"/>
  <c r="I92" i="7" s="1"/>
  <c r="F93" i="7"/>
  <c r="I93" i="7" s="1"/>
  <c r="F94" i="7"/>
  <c r="I94" i="7" s="1"/>
  <c r="F95" i="7"/>
  <c r="I95" i="7" s="1"/>
  <c r="F96" i="7"/>
  <c r="I96" i="7" s="1"/>
  <c r="F97" i="7"/>
  <c r="I97" i="7" s="1"/>
  <c r="F98" i="7"/>
  <c r="I98" i="7" s="1"/>
  <c r="F99" i="7"/>
  <c r="I99" i="7" s="1"/>
  <c r="F100" i="7"/>
  <c r="I100" i="7" s="1"/>
  <c r="F101" i="7"/>
  <c r="I101" i="7" s="1"/>
  <c r="F102" i="7"/>
  <c r="I102" i="7" s="1"/>
  <c r="F103" i="7"/>
  <c r="I103" i="7" s="1"/>
  <c r="F104" i="7"/>
  <c r="I104" i="7" s="1"/>
  <c r="F105" i="7"/>
  <c r="I105" i="7" s="1"/>
  <c r="F106" i="7"/>
  <c r="I106" i="7" s="1"/>
  <c r="F107" i="7"/>
  <c r="I107" i="7" s="1"/>
  <c r="F108" i="7"/>
  <c r="I108" i="7" s="1"/>
  <c r="F109" i="7"/>
  <c r="I109" i="7" s="1"/>
  <c r="F110" i="7"/>
  <c r="I110" i="7" s="1"/>
  <c r="F111" i="7"/>
  <c r="I111" i="7" s="1"/>
  <c r="F112" i="7"/>
  <c r="I112" i="7" s="1"/>
  <c r="F113" i="7"/>
  <c r="I113" i="7" s="1"/>
  <c r="F114" i="7"/>
  <c r="I114" i="7" s="1"/>
  <c r="F115" i="7"/>
  <c r="I115" i="7" s="1"/>
  <c r="F116" i="7"/>
  <c r="I116" i="7" s="1"/>
  <c r="F117" i="7"/>
  <c r="I117" i="7" s="1"/>
  <c r="F118" i="7"/>
  <c r="I118" i="7" s="1"/>
  <c r="F119" i="7"/>
  <c r="I119" i="7" s="1"/>
  <c r="F120" i="7"/>
  <c r="I120" i="7" s="1"/>
  <c r="F121" i="7"/>
  <c r="I121" i="7" s="1"/>
  <c r="F122" i="7"/>
  <c r="I122" i="7" s="1"/>
  <c r="F123" i="7"/>
  <c r="I123" i="7" s="1"/>
  <c r="F124" i="7"/>
  <c r="I124" i="7" s="1"/>
  <c r="F125" i="7"/>
  <c r="I125" i="7" s="1"/>
  <c r="F126" i="7"/>
  <c r="I126" i="7" s="1"/>
  <c r="F127" i="7"/>
  <c r="I127" i="7" s="1"/>
  <c r="F128" i="7"/>
  <c r="I128" i="7" s="1"/>
  <c r="F129" i="7"/>
  <c r="I129" i="7" s="1"/>
  <c r="F130" i="7"/>
  <c r="I130" i="7" s="1"/>
  <c r="F131" i="7"/>
  <c r="I131" i="7" s="1"/>
  <c r="F132" i="7"/>
  <c r="I132" i="7" s="1"/>
  <c r="F133" i="7"/>
  <c r="I133" i="7" s="1"/>
  <c r="F134" i="7"/>
  <c r="I134" i="7" s="1"/>
  <c r="F135" i="7"/>
  <c r="I135" i="7" s="1"/>
  <c r="F136" i="7"/>
  <c r="I136" i="7" s="1"/>
  <c r="F137" i="7"/>
  <c r="I137" i="7" s="1"/>
  <c r="F138" i="7"/>
  <c r="I138" i="7" s="1"/>
  <c r="F139" i="7"/>
  <c r="I139" i="7" s="1"/>
  <c r="F140" i="7"/>
  <c r="I140" i="7" s="1"/>
  <c r="F141" i="7"/>
  <c r="I141" i="7" s="1"/>
  <c r="F142" i="7"/>
  <c r="I142" i="7" s="1"/>
  <c r="F143" i="7"/>
  <c r="I143" i="7" s="1"/>
  <c r="F144" i="7"/>
  <c r="I144" i="7" s="1"/>
  <c r="F145" i="7"/>
  <c r="I145" i="7" s="1"/>
  <c r="F146" i="7"/>
  <c r="I146" i="7" s="1"/>
  <c r="F147" i="7"/>
  <c r="I147" i="7" s="1"/>
  <c r="F148" i="7"/>
  <c r="I148" i="7" s="1"/>
  <c r="F149" i="7"/>
  <c r="I149" i="7" s="1"/>
  <c r="F150" i="7"/>
  <c r="I150" i="7" s="1"/>
  <c r="F151" i="7"/>
  <c r="I151" i="7" s="1"/>
  <c r="F152" i="7"/>
  <c r="I152" i="7" s="1"/>
  <c r="F153" i="7"/>
  <c r="I153" i="7" s="1"/>
  <c r="F154" i="7"/>
  <c r="I154" i="7" s="1"/>
  <c r="F155" i="7"/>
  <c r="I155" i="7" s="1"/>
  <c r="F156" i="7"/>
  <c r="I156" i="7" s="1"/>
  <c r="F157" i="7"/>
  <c r="I157" i="7" s="1"/>
  <c r="F158" i="7"/>
  <c r="I158" i="7" s="1"/>
  <c r="F159" i="7"/>
  <c r="I159" i="7" s="1"/>
  <c r="F160" i="7"/>
  <c r="I160" i="7" s="1"/>
  <c r="F161" i="7"/>
  <c r="I161" i="7" s="1"/>
  <c r="L161" i="7" s="1"/>
  <c r="F162" i="7"/>
  <c r="I162" i="7" s="1"/>
  <c r="F163" i="7"/>
  <c r="I163" i="7" s="1"/>
  <c r="F164" i="7"/>
  <c r="I164" i="7" s="1"/>
  <c r="F165" i="7"/>
  <c r="I165" i="7" s="1"/>
  <c r="F166" i="7"/>
  <c r="I166" i="7" s="1"/>
  <c r="F167" i="7"/>
  <c r="I167" i="7" s="1"/>
  <c r="F168" i="7"/>
  <c r="I168" i="7" s="1"/>
  <c r="F169" i="7"/>
  <c r="I169" i="7" s="1"/>
  <c r="F170" i="7"/>
  <c r="I170" i="7" s="1"/>
  <c r="F171" i="7"/>
  <c r="I171" i="7" s="1"/>
  <c r="F172" i="7"/>
  <c r="I172" i="7" s="1"/>
  <c r="F173" i="7"/>
  <c r="I173" i="7" s="1"/>
  <c r="F174" i="7"/>
  <c r="I174" i="7" s="1"/>
  <c r="F175" i="7"/>
  <c r="I175" i="7" s="1"/>
  <c r="F176" i="7"/>
  <c r="I176" i="7" s="1"/>
  <c r="F177" i="7"/>
  <c r="I177" i="7" s="1"/>
  <c r="F178" i="7"/>
  <c r="I178" i="7" s="1"/>
  <c r="F179" i="7"/>
  <c r="I179" i="7" s="1"/>
  <c r="F180" i="7"/>
  <c r="I180" i="7" s="1"/>
  <c r="F181" i="7"/>
  <c r="I181" i="7" s="1"/>
  <c r="F182" i="7"/>
  <c r="I182" i="7" s="1"/>
  <c r="F183" i="7"/>
  <c r="I183" i="7" s="1"/>
  <c r="F184" i="7"/>
  <c r="I184" i="7" s="1"/>
  <c r="F186" i="7"/>
  <c r="I186" i="7" s="1"/>
  <c r="F187" i="7"/>
  <c r="I187" i="7" s="1"/>
  <c r="F188" i="7"/>
  <c r="I188" i="7" s="1"/>
  <c r="F189" i="7"/>
  <c r="I189" i="7" s="1"/>
  <c r="F190" i="7"/>
  <c r="I190" i="7" s="1"/>
  <c r="F191" i="7"/>
  <c r="I191" i="7" s="1"/>
  <c r="F192" i="7"/>
  <c r="I192" i="7" s="1"/>
  <c r="F193" i="7"/>
  <c r="I193" i="7" s="1"/>
  <c r="F194" i="7"/>
  <c r="I194" i="7" s="1"/>
  <c r="F195" i="7"/>
  <c r="I195" i="7" s="1"/>
  <c r="F196" i="7"/>
  <c r="I196" i="7" s="1"/>
  <c r="F197" i="7"/>
  <c r="I197" i="7" s="1"/>
  <c r="F198" i="7"/>
  <c r="I198" i="7" s="1"/>
  <c r="F199" i="7"/>
  <c r="I199" i="7" s="1"/>
  <c r="F200" i="7"/>
  <c r="I200" i="7" s="1"/>
  <c r="F201" i="7"/>
  <c r="I201" i="7" s="1"/>
  <c r="F202" i="7"/>
  <c r="I202" i="7" s="1"/>
  <c r="F203" i="7"/>
  <c r="I203" i="7" s="1"/>
  <c r="F204" i="7"/>
  <c r="I204" i="7" s="1"/>
  <c r="F205" i="7"/>
  <c r="I205" i="7" s="1"/>
  <c r="F206" i="7"/>
  <c r="I206" i="7" s="1"/>
  <c r="F207" i="7"/>
  <c r="I207" i="7" s="1"/>
  <c r="F208" i="7"/>
  <c r="I208" i="7" s="1"/>
  <c r="F209" i="7"/>
  <c r="I209" i="7" s="1"/>
  <c r="F210" i="7"/>
  <c r="I210" i="7" s="1"/>
  <c r="F211" i="7"/>
  <c r="I211" i="7" s="1"/>
  <c r="F212" i="7"/>
  <c r="I212" i="7" s="1"/>
  <c r="F213" i="7"/>
  <c r="I213" i="7" s="1"/>
  <c r="F214" i="7"/>
  <c r="I214" i="7" s="1"/>
  <c r="F215" i="7"/>
  <c r="I215" i="7" s="1"/>
  <c r="F216" i="7"/>
  <c r="I216" i="7" s="1"/>
  <c r="F217" i="7"/>
  <c r="I217" i="7" s="1"/>
  <c r="F218" i="7"/>
  <c r="I218" i="7" s="1"/>
  <c r="F219" i="7"/>
  <c r="I219" i="7" s="1"/>
  <c r="F220" i="7"/>
  <c r="I220" i="7" s="1"/>
  <c r="F221" i="7"/>
  <c r="I221" i="7" s="1"/>
  <c r="F222" i="7"/>
  <c r="I222" i="7" s="1"/>
  <c r="F223" i="7"/>
  <c r="I223" i="7" s="1"/>
  <c r="F224" i="7"/>
  <c r="I224" i="7" s="1"/>
  <c r="F225" i="7"/>
  <c r="I225" i="7" s="1"/>
  <c r="F226" i="7"/>
  <c r="I226" i="7" s="1"/>
  <c r="F227" i="7"/>
  <c r="I227" i="7" s="1"/>
  <c r="F228" i="7"/>
  <c r="I228" i="7" s="1"/>
  <c r="F229" i="7"/>
  <c r="I229" i="7" s="1"/>
  <c r="F230" i="7"/>
  <c r="I230" i="7" s="1"/>
  <c r="F231" i="7"/>
  <c r="I231" i="7" s="1"/>
  <c r="F232" i="7"/>
  <c r="I232" i="7" s="1"/>
  <c r="F233" i="7"/>
  <c r="I233" i="7" s="1"/>
  <c r="F234" i="7"/>
  <c r="I234" i="7" s="1"/>
  <c r="F235" i="7"/>
  <c r="I235" i="7" s="1"/>
  <c r="F236" i="7"/>
  <c r="I236" i="7" s="1"/>
  <c r="F237" i="7"/>
  <c r="I237" i="7" s="1"/>
  <c r="F238" i="7"/>
  <c r="I238" i="7" s="1"/>
  <c r="F239" i="7"/>
  <c r="I239" i="7" s="1"/>
  <c r="F240" i="7"/>
  <c r="I240" i="7" s="1"/>
  <c r="F241" i="7"/>
  <c r="I241" i="7" s="1"/>
  <c r="F242" i="7"/>
  <c r="I242" i="7" s="1"/>
  <c r="F243" i="7"/>
  <c r="I243" i="7" s="1"/>
  <c r="F244" i="7"/>
  <c r="I244" i="7" s="1"/>
  <c r="F245" i="7"/>
  <c r="I245" i="7" s="1"/>
  <c r="F246" i="7"/>
  <c r="I246" i="7" s="1"/>
  <c r="F247" i="7"/>
  <c r="I247" i="7" s="1"/>
  <c r="F248" i="7"/>
  <c r="I248" i="7" s="1"/>
  <c r="F249" i="7"/>
  <c r="I249" i="7" s="1"/>
  <c r="F250" i="7"/>
  <c r="I250" i="7" s="1"/>
  <c r="F251" i="7"/>
  <c r="I251" i="7" s="1"/>
  <c r="F252" i="7"/>
  <c r="I252" i="7" s="1"/>
  <c r="F253" i="7"/>
  <c r="I253" i="7" s="1"/>
  <c r="F254" i="7"/>
  <c r="I254" i="7" s="1"/>
  <c r="F255" i="7"/>
  <c r="I255" i="7" s="1"/>
  <c r="F256" i="7"/>
  <c r="I256" i="7" s="1"/>
  <c r="F257" i="7"/>
  <c r="I257" i="7" s="1"/>
  <c r="F258" i="7"/>
  <c r="I258" i="7" s="1"/>
  <c r="F259" i="7"/>
  <c r="I259" i="7" s="1"/>
  <c r="F260" i="7"/>
  <c r="I260" i="7" s="1"/>
  <c r="F261" i="7"/>
  <c r="I261" i="7" s="1"/>
  <c r="F262" i="7"/>
  <c r="I262" i="7" s="1"/>
  <c r="F263" i="7"/>
  <c r="I263" i="7" s="1"/>
  <c r="F264" i="7"/>
  <c r="I264" i="7" s="1"/>
  <c r="F265" i="7"/>
  <c r="I265" i="7" s="1"/>
  <c r="F266" i="7"/>
  <c r="I266" i="7" s="1"/>
  <c r="F267" i="7"/>
  <c r="I267" i="7" s="1"/>
  <c r="F268" i="7"/>
  <c r="I268" i="7" s="1"/>
  <c r="F269" i="7"/>
  <c r="I269" i="7" s="1"/>
  <c r="F270" i="7"/>
  <c r="I270" i="7" s="1"/>
  <c r="F271" i="7"/>
  <c r="I271" i="7" s="1"/>
  <c r="F272" i="7"/>
  <c r="I272" i="7" s="1"/>
  <c r="F273" i="7"/>
  <c r="I273" i="7" s="1"/>
  <c r="F274" i="7"/>
  <c r="I274" i="7" s="1"/>
  <c r="F275" i="7"/>
  <c r="I275" i="7" s="1"/>
  <c r="F276" i="7"/>
  <c r="I276" i="7" s="1"/>
  <c r="F277" i="7"/>
  <c r="I277" i="7" s="1"/>
  <c r="F278" i="7"/>
  <c r="I278" i="7" s="1"/>
  <c r="F279" i="7"/>
  <c r="I279" i="7" s="1"/>
  <c r="F280" i="7"/>
  <c r="I280" i="7" s="1"/>
  <c r="F281" i="7"/>
  <c r="I281" i="7" s="1"/>
  <c r="F282" i="7"/>
  <c r="I282" i="7" s="1"/>
  <c r="F283" i="7"/>
  <c r="I283" i="7" s="1"/>
  <c r="F284" i="7"/>
  <c r="I284" i="7" s="1"/>
  <c r="F285" i="7"/>
  <c r="I285" i="7" s="1"/>
  <c r="F286" i="7"/>
  <c r="I286" i="7" s="1"/>
  <c r="F287" i="7"/>
  <c r="I287" i="7" s="1"/>
  <c r="F288" i="7"/>
  <c r="I288" i="7" s="1"/>
  <c r="F289" i="7"/>
  <c r="I289" i="7" s="1"/>
  <c r="F290" i="7"/>
  <c r="I290" i="7" s="1"/>
  <c r="F291" i="7"/>
  <c r="I291" i="7" s="1"/>
  <c r="F292" i="7"/>
  <c r="I292" i="7" s="1"/>
  <c r="F293" i="7"/>
  <c r="I293" i="7" s="1"/>
  <c r="F294" i="7"/>
  <c r="I294" i="7" s="1"/>
  <c r="F295" i="7"/>
  <c r="I295" i="7" s="1"/>
  <c r="F296" i="7"/>
  <c r="I296" i="7" s="1"/>
  <c r="F297" i="7"/>
  <c r="I297" i="7" s="1"/>
  <c r="F298" i="7"/>
  <c r="I298" i="7" s="1"/>
  <c r="F7" i="7"/>
  <c r="I7" i="7" s="1"/>
  <c r="M8" i="10"/>
  <c r="G12" i="12" l="1"/>
  <c r="U9" i="10" l="1"/>
  <c r="J8" i="7" s="1"/>
  <c r="L8" i="7" s="1"/>
  <c r="U8" i="10"/>
  <c r="J7" i="7" s="1"/>
  <c r="L7" i="7"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5" i="12"/>
  <c r="K195" i="12" s="1"/>
  <c r="J203" i="12"/>
  <c r="K203" i="12" s="1"/>
  <c r="J211" i="12"/>
  <c r="K211" i="12" s="1"/>
  <c r="J219" i="12"/>
  <c r="K219" i="12" s="1"/>
  <c r="J227" i="12"/>
  <c r="K227" i="12" s="1"/>
  <c r="J235" i="12"/>
  <c r="K235" i="12" s="1"/>
  <c r="J243" i="12"/>
  <c r="K243" i="12" s="1"/>
  <c r="J251" i="12"/>
  <c r="K251" i="12" s="1"/>
  <c r="J259" i="12"/>
  <c r="K259" i="12" s="1"/>
  <c r="J267" i="12"/>
  <c r="K267" i="12" s="1"/>
  <c r="J275" i="12"/>
  <c r="K275" i="12" s="1"/>
  <c r="J283" i="12"/>
  <c r="K283" i="12" s="1"/>
  <c r="J291" i="12"/>
  <c r="K291" i="12" s="1"/>
  <c r="J299" i="12"/>
  <c r="K299" i="12" s="1"/>
  <c r="J303" i="12"/>
  <c r="K303"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0" i="12"/>
  <c r="K190" i="12" s="1"/>
  <c r="J191" i="12"/>
  <c r="K191" i="12" s="1"/>
  <c r="J192" i="12"/>
  <c r="K192" i="12" s="1"/>
  <c r="J193" i="12"/>
  <c r="K193" i="12" s="1"/>
  <c r="J194" i="12"/>
  <c r="K194" i="12" s="1"/>
  <c r="J196" i="12"/>
  <c r="K196" i="12" s="1"/>
  <c r="J197" i="12"/>
  <c r="K197" i="12" s="1"/>
  <c r="J198" i="12"/>
  <c r="K198" i="12" s="1"/>
  <c r="J199" i="12"/>
  <c r="K199" i="12" s="1"/>
  <c r="J200" i="12"/>
  <c r="K200" i="12" s="1"/>
  <c r="J201" i="12"/>
  <c r="K201" i="12" s="1"/>
  <c r="J202" i="12"/>
  <c r="K202" i="12" s="1"/>
  <c r="J204" i="12"/>
  <c r="K204" i="12" s="1"/>
  <c r="J205" i="12"/>
  <c r="K205" i="12" s="1"/>
  <c r="J206" i="12"/>
  <c r="K206" i="12" s="1"/>
  <c r="J207" i="12"/>
  <c r="K207" i="12" s="1"/>
  <c r="J208" i="12"/>
  <c r="K208" i="12" s="1"/>
  <c r="J209" i="12"/>
  <c r="K209" i="12" s="1"/>
  <c r="J210" i="12"/>
  <c r="K210" i="12" s="1"/>
  <c r="J212" i="12"/>
  <c r="K212" i="12" s="1"/>
  <c r="J213" i="12"/>
  <c r="K213" i="12" s="1"/>
  <c r="J214" i="12"/>
  <c r="K214" i="12" s="1"/>
  <c r="J215" i="12"/>
  <c r="K215" i="12" s="1"/>
  <c r="J216" i="12"/>
  <c r="K216" i="12" s="1"/>
  <c r="J217" i="12"/>
  <c r="K217" i="12" s="1"/>
  <c r="J218" i="12"/>
  <c r="K218" i="12" s="1"/>
  <c r="J220" i="12"/>
  <c r="K220" i="12" s="1"/>
  <c r="J221" i="12"/>
  <c r="K221" i="12" s="1"/>
  <c r="J222" i="12"/>
  <c r="K222" i="12" s="1"/>
  <c r="J223" i="12"/>
  <c r="K223" i="12" s="1"/>
  <c r="J224" i="12"/>
  <c r="K224" i="12" s="1"/>
  <c r="J225" i="12"/>
  <c r="K225" i="12" s="1"/>
  <c r="J226" i="12"/>
  <c r="K226" i="12" s="1"/>
  <c r="J228" i="12"/>
  <c r="K228" i="12" s="1"/>
  <c r="J229" i="12"/>
  <c r="K229" i="12" s="1"/>
  <c r="J230" i="12"/>
  <c r="K230" i="12" s="1"/>
  <c r="J231" i="12"/>
  <c r="K231" i="12" s="1"/>
  <c r="J232" i="12"/>
  <c r="K232" i="12" s="1"/>
  <c r="J233" i="12"/>
  <c r="K233" i="12" s="1"/>
  <c r="J234" i="12"/>
  <c r="K234" i="12" s="1"/>
  <c r="J236" i="12"/>
  <c r="K236" i="12" s="1"/>
  <c r="J237" i="12"/>
  <c r="K237" i="12" s="1"/>
  <c r="J238" i="12"/>
  <c r="K238" i="12" s="1"/>
  <c r="J239" i="12"/>
  <c r="K239" i="12" s="1"/>
  <c r="J240" i="12"/>
  <c r="K240" i="12" s="1"/>
  <c r="J241" i="12"/>
  <c r="K241" i="12" s="1"/>
  <c r="J242" i="12"/>
  <c r="K242" i="12" s="1"/>
  <c r="J244" i="12"/>
  <c r="K244" i="12" s="1"/>
  <c r="J245" i="12"/>
  <c r="K245" i="12" s="1"/>
  <c r="J246" i="12"/>
  <c r="K246" i="12" s="1"/>
  <c r="J247" i="12"/>
  <c r="K247" i="12" s="1"/>
  <c r="J248" i="12"/>
  <c r="K248" i="12" s="1"/>
  <c r="J249" i="12"/>
  <c r="K249" i="12" s="1"/>
  <c r="J250" i="12"/>
  <c r="K250" i="12" s="1"/>
  <c r="J252" i="12"/>
  <c r="K252" i="12" s="1"/>
  <c r="J253" i="12"/>
  <c r="K253" i="12" s="1"/>
  <c r="J254" i="12"/>
  <c r="K254" i="12" s="1"/>
  <c r="J255" i="12"/>
  <c r="K255" i="12" s="1"/>
  <c r="J256" i="12"/>
  <c r="K256" i="12" s="1"/>
  <c r="J257" i="12"/>
  <c r="K257" i="12" s="1"/>
  <c r="J258" i="12"/>
  <c r="K258" i="12" s="1"/>
  <c r="J260" i="12"/>
  <c r="K260" i="12" s="1"/>
  <c r="J261" i="12"/>
  <c r="K261" i="12" s="1"/>
  <c r="J262" i="12"/>
  <c r="K262" i="12" s="1"/>
  <c r="J263" i="12"/>
  <c r="K263" i="12" s="1"/>
  <c r="J264" i="12"/>
  <c r="K264" i="12" s="1"/>
  <c r="J265" i="12"/>
  <c r="K265" i="12" s="1"/>
  <c r="J266" i="12"/>
  <c r="K266" i="12" s="1"/>
  <c r="J268" i="12"/>
  <c r="K268" i="12" s="1"/>
  <c r="J269" i="12"/>
  <c r="K269" i="12" s="1"/>
  <c r="J270" i="12"/>
  <c r="K270" i="12" s="1"/>
  <c r="J271" i="12"/>
  <c r="K271" i="12" s="1"/>
  <c r="J272" i="12"/>
  <c r="K272" i="12" s="1"/>
  <c r="J273" i="12"/>
  <c r="K273" i="12" s="1"/>
  <c r="J274" i="12"/>
  <c r="K274" i="12" s="1"/>
  <c r="J276" i="12"/>
  <c r="K276" i="12" s="1"/>
  <c r="J277" i="12"/>
  <c r="K277" i="12" s="1"/>
  <c r="J278" i="12"/>
  <c r="K278" i="12" s="1"/>
  <c r="J279" i="12"/>
  <c r="K279" i="12" s="1"/>
  <c r="J280" i="12"/>
  <c r="K280" i="12" s="1"/>
  <c r="J281" i="12"/>
  <c r="K281" i="12" s="1"/>
  <c r="J282" i="12"/>
  <c r="K282" i="12" s="1"/>
  <c r="J284" i="12"/>
  <c r="K284" i="12" s="1"/>
  <c r="J285" i="12"/>
  <c r="K285" i="12" s="1"/>
  <c r="J286" i="12"/>
  <c r="K286" i="12" s="1"/>
  <c r="J287" i="12"/>
  <c r="K287" i="12" s="1"/>
  <c r="J288" i="12"/>
  <c r="K288" i="12" s="1"/>
  <c r="J289" i="12"/>
  <c r="K289" i="12" s="1"/>
  <c r="J290" i="12"/>
  <c r="K290" i="12" s="1"/>
  <c r="J292" i="12"/>
  <c r="K292" i="12" s="1"/>
  <c r="J293" i="12"/>
  <c r="K293" i="12" s="1"/>
  <c r="J294" i="12"/>
  <c r="K294" i="12" s="1"/>
  <c r="J295" i="12"/>
  <c r="K295" i="12" s="1"/>
  <c r="J296" i="12"/>
  <c r="K296" i="12" s="1"/>
  <c r="J297" i="12"/>
  <c r="K297" i="12" s="1"/>
  <c r="J298" i="12"/>
  <c r="K298" i="12" s="1"/>
  <c r="J300" i="12"/>
  <c r="K300" i="12" s="1"/>
  <c r="J301" i="12"/>
  <c r="K301" i="12" s="1"/>
  <c r="J302" i="12"/>
  <c r="K302" i="12" s="1"/>
  <c r="J12" i="12"/>
  <c r="K12" i="12" s="1"/>
  <c r="U10" i="10" l="1"/>
  <c r="J9" i="7" s="1"/>
  <c r="U11" i="10"/>
  <c r="J10" i="7" s="1"/>
  <c r="L10" i="7" s="1"/>
  <c r="U12" i="10"/>
  <c r="J11" i="7" s="1"/>
  <c r="L11" i="7" s="1"/>
  <c r="U13" i="10"/>
  <c r="J12" i="7" s="1"/>
  <c r="L12" i="7" s="1"/>
  <c r="U14" i="10"/>
  <c r="J13" i="7" s="1"/>
  <c r="L13" i="7" s="1"/>
  <c r="U15" i="10"/>
  <c r="J14" i="7" s="1"/>
  <c r="L14" i="7" s="1"/>
  <c r="U16" i="10"/>
  <c r="J15" i="7" s="1"/>
  <c r="L15" i="7" s="1"/>
  <c r="U17" i="10"/>
  <c r="J16" i="7" s="1"/>
  <c r="L16" i="7" s="1"/>
  <c r="U18" i="10"/>
  <c r="J17" i="7" s="1"/>
  <c r="L17" i="7" s="1"/>
  <c r="U19" i="10"/>
  <c r="J18" i="7" s="1"/>
  <c r="L18" i="7" s="1"/>
  <c r="U20" i="10"/>
  <c r="J19" i="7" s="1"/>
  <c r="L19" i="7" s="1"/>
  <c r="U21" i="10"/>
  <c r="J20" i="7" s="1"/>
  <c r="L20" i="7" s="1"/>
  <c r="U22" i="10"/>
  <c r="J21" i="7" s="1"/>
  <c r="L21" i="7" s="1"/>
  <c r="U23" i="10"/>
  <c r="J22" i="7" s="1"/>
  <c r="L22" i="7" s="1"/>
  <c r="U24" i="10"/>
  <c r="J23" i="7" s="1"/>
  <c r="L23" i="7" s="1"/>
  <c r="U25" i="10"/>
  <c r="J24" i="7" s="1"/>
  <c r="L24" i="7" s="1"/>
  <c r="U26" i="10"/>
  <c r="J25" i="7" s="1"/>
  <c r="L25" i="7" s="1"/>
  <c r="U27" i="10"/>
  <c r="J26" i="7" s="1"/>
  <c r="L26" i="7" s="1"/>
  <c r="U28" i="10"/>
  <c r="J27" i="7" s="1"/>
  <c r="L27" i="7" s="1"/>
  <c r="U29" i="10"/>
  <c r="J28" i="7" s="1"/>
  <c r="L28" i="7" s="1"/>
  <c r="U30" i="10"/>
  <c r="J29" i="7" s="1"/>
  <c r="L29" i="7" s="1"/>
  <c r="U31" i="10"/>
  <c r="J30" i="7" s="1"/>
  <c r="L30" i="7" s="1"/>
  <c r="U32" i="10"/>
  <c r="J31" i="7" s="1"/>
  <c r="L31" i="7" s="1"/>
  <c r="U33" i="10"/>
  <c r="J32" i="7" s="1"/>
  <c r="L32" i="7" s="1"/>
  <c r="U34" i="10"/>
  <c r="J33" i="7" s="1"/>
  <c r="L33" i="7" s="1"/>
  <c r="U35" i="10"/>
  <c r="J34" i="7" s="1"/>
  <c r="L34" i="7" s="1"/>
  <c r="U36" i="10"/>
  <c r="J35" i="7" s="1"/>
  <c r="L35" i="7" s="1"/>
  <c r="U37" i="10"/>
  <c r="J36" i="7" s="1"/>
  <c r="L36" i="7" s="1"/>
  <c r="U38" i="10"/>
  <c r="J37" i="7" s="1"/>
  <c r="L37" i="7" s="1"/>
  <c r="U39" i="10"/>
  <c r="J38" i="7" s="1"/>
  <c r="L38" i="7" s="1"/>
  <c r="U40" i="10"/>
  <c r="J39" i="7" s="1"/>
  <c r="L39" i="7" s="1"/>
  <c r="U41" i="10"/>
  <c r="J40" i="7" s="1"/>
  <c r="L40" i="7" s="1"/>
  <c r="U42" i="10"/>
  <c r="J41" i="7" s="1"/>
  <c r="L41" i="7" s="1"/>
  <c r="U43" i="10"/>
  <c r="J42" i="7" s="1"/>
  <c r="L42" i="7" s="1"/>
  <c r="U44" i="10"/>
  <c r="J43" i="7" s="1"/>
  <c r="L43" i="7" s="1"/>
  <c r="U45" i="10"/>
  <c r="J44" i="7" s="1"/>
  <c r="L44" i="7" s="1"/>
  <c r="U46" i="10"/>
  <c r="J45" i="7" s="1"/>
  <c r="L45" i="7" s="1"/>
  <c r="U47" i="10"/>
  <c r="J46" i="7" s="1"/>
  <c r="L46" i="7" s="1"/>
  <c r="U48" i="10"/>
  <c r="J47" i="7" s="1"/>
  <c r="L47" i="7" s="1"/>
  <c r="U49" i="10"/>
  <c r="J48" i="7" s="1"/>
  <c r="L48" i="7" s="1"/>
  <c r="U50" i="10"/>
  <c r="J49" i="7" s="1"/>
  <c r="L49" i="7" s="1"/>
  <c r="U51" i="10"/>
  <c r="J50" i="7" s="1"/>
  <c r="L50" i="7" s="1"/>
  <c r="U52" i="10"/>
  <c r="J51" i="7" s="1"/>
  <c r="L51" i="7" s="1"/>
  <c r="U53" i="10"/>
  <c r="J52" i="7" s="1"/>
  <c r="L52" i="7" s="1"/>
  <c r="U54" i="10"/>
  <c r="J53" i="7" s="1"/>
  <c r="L53" i="7" s="1"/>
  <c r="U55" i="10"/>
  <c r="J54" i="7" s="1"/>
  <c r="L54" i="7" s="1"/>
  <c r="U56" i="10"/>
  <c r="J55" i="7" s="1"/>
  <c r="L55" i="7" s="1"/>
  <c r="U57" i="10"/>
  <c r="J56" i="7" s="1"/>
  <c r="L56" i="7" s="1"/>
  <c r="U58" i="10"/>
  <c r="J57" i="7" s="1"/>
  <c r="L57" i="7" s="1"/>
  <c r="U59" i="10"/>
  <c r="J58" i="7" s="1"/>
  <c r="L58" i="7" s="1"/>
  <c r="U60" i="10"/>
  <c r="J59" i="7" s="1"/>
  <c r="L59" i="7" s="1"/>
  <c r="U61" i="10"/>
  <c r="J60" i="7" s="1"/>
  <c r="L60" i="7" s="1"/>
  <c r="U62" i="10"/>
  <c r="J61" i="7" s="1"/>
  <c r="L61" i="7" s="1"/>
  <c r="U63" i="10"/>
  <c r="J62" i="7" s="1"/>
  <c r="L62" i="7" s="1"/>
  <c r="U64" i="10"/>
  <c r="J63" i="7" s="1"/>
  <c r="L63" i="7" s="1"/>
  <c r="U65" i="10"/>
  <c r="J64" i="7" s="1"/>
  <c r="L64" i="7" s="1"/>
  <c r="U66" i="10"/>
  <c r="J65" i="7" s="1"/>
  <c r="L65" i="7" s="1"/>
  <c r="U67" i="10"/>
  <c r="J66" i="7" s="1"/>
  <c r="L66" i="7" s="1"/>
  <c r="U68" i="10"/>
  <c r="J67" i="7" s="1"/>
  <c r="L67" i="7" s="1"/>
  <c r="U69" i="10"/>
  <c r="J68" i="7" s="1"/>
  <c r="L68" i="7" s="1"/>
  <c r="U70" i="10"/>
  <c r="J69" i="7" s="1"/>
  <c r="L69" i="7" s="1"/>
  <c r="U71" i="10"/>
  <c r="J70" i="7" s="1"/>
  <c r="L70" i="7" s="1"/>
  <c r="U72" i="10"/>
  <c r="J71" i="7" s="1"/>
  <c r="L71" i="7" s="1"/>
  <c r="U73" i="10"/>
  <c r="J72" i="7" s="1"/>
  <c r="L72" i="7" s="1"/>
  <c r="U74" i="10"/>
  <c r="J73" i="7" s="1"/>
  <c r="L73" i="7" s="1"/>
  <c r="U75" i="10"/>
  <c r="J74" i="7" s="1"/>
  <c r="L74" i="7" s="1"/>
  <c r="U76" i="10"/>
  <c r="J75" i="7" s="1"/>
  <c r="L75" i="7" s="1"/>
  <c r="U77" i="10"/>
  <c r="J76" i="7" s="1"/>
  <c r="L76" i="7" s="1"/>
  <c r="U78" i="10"/>
  <c r="J77" i="7" s="1"/>
  <c r="L77" i="7" s="1"/>
  <c r="U79" i="10"/>
  <c r="J78" i="7" s="1"/>
  <c r="L78" i="7" s="1"/>
  <c r="U80" i="10"/>
  <c r="J79" i="7" s="1"/>
  <c r="L79" i="7" s="1"/>
  <c r="U81" i="10"/>
  <c r="J80" i="7" s="1"/>
  <c r="L80" i="7" s="1"/>
  <c r="U82" i="10"/>
  <c r="J81" i="7" s="1"/>
  <c r="L81" i="7" s="1"/>
  <c r="U83" i="10"/>
  <c r="J82" i="7" s="1"/>
  <c r="L82" i="7" s="1"/>
  <c r="U84" i="10"/>
  <c r="J83" i="7" s="1"/>
  <c r="L83" i="7" s="1"/>
  <c r="U85" i="10"/>
  <c r="J84" i="7" s="1"/>
  <c r="L84" i="7" s="1"/>
  <c r="U86" i="10"/>
  <c r="J85" i="7" s="1"/>
  <c r="L85" i="7" s="1"/>
  <c r="U87" i="10"/>
  <c r="J86" i="7" s="1"/>
  <c r="L86" i="7" s="1"/>
  <c r="U88" i="10"/>
  <c r="J87" i="7" s="1"/>
  <c r="L87" i="7" s="1"/>
  <c r="U89" i="10"/>
  <c r="J88" i="7" s="1"/>
  <c r="L88" i="7" s="1"/>
  <c r="U90" i="10"/>
  <c r="J89" i="7" s="1"/>
  <c r="L89" i="7" s="1"/>
  <c r="U91" i="10"/>
  <c r="J90" i="7" s="1"/>
  <c r="L90" i="7" s="1"/>
  <c r="U92" i="10"/>
  <c r="J91" i="7" s="1"/>
  <c r="L91" i="7" s="1"/>
  <c r="U93" i="10"/>
  <c r="J92" i="7" s="1"/>
  <c r="L92" i="7" s="1"/>
  <c r="U94" i="10"/>
  <c r="J93" i="7" s="1"/>
  <c r="L93" i="7" s="1"/>
  <c r="U95" i="10"/>
  <c r="J94" i="7" s="1"/>
  <c r="L94" i="7" s="1"/>
  <c r="U96" i="10"/>
  <c r="J95" i="7" s="1"/>
  <c r="L95" i="7" s="1"/>
  <c r="U97" i="10"/>
  <c r="J96" i="7" s="1"/>
  <c r="L96" i="7" s="1"/>
  <c r="U98" i="10"/>
  <c r="J97" i="7" s="1"/>
  <c r="L97" i="7" s="1"/>
  <c r="U99" i="10"/>
  <c r="J98" i="7" s="1"/>
  <c r="L98" i="7" s="1"/>
  <c r="U100" i="10"/>
  <c r="J99" i="7" s="1"/>
  <c r="L99" i="7" s="1"/>
  <c r="U101" i="10"/>
  <c r="J100" i="7" s="1"/>
  <c r="L100" i="7" s="1"/>
  <c r="U102" i="10"/>
  <c r="J101" i="7" s="1"/>
  <c r="L101" i="7" s="1"/>
  <c r="U103" i="10"/>
  <c r="J102" i="7" s="1"/>
  <c r="L102" i="7" s="1"/>
  <c r="U104" i="10"/>
  <c r="J103" i="7" s="1"/>
  <c r="L103" i="7" s="1"/>
  <c r="U105" i="10"/>
  <c r="J104" i="7" s="1"/>
  <c r="L104" i="7" s="1"/>
  <c r="U106" i="10"/>
  <c r="J105" i="7" s="1"/>
  <c r="L105" i="7" s="1"/>
  <c r="U107" i="10"/>
  <c r="J106" i="7" s="1"/>
  <c r="L106" i="7" s="1"/>
  <c r="U108" i="10"/>
  <c r="J107" i="7" s="1"/>
  <c r="L107" i="7" s="1"/>
  <c r="U109" i="10"/>
  <c r="J108" i="7" s="1"/>
  <c r="L108" i="7" s="1"/>
  <c r="U110" i="10"/>
  <c r="J109" i="7" s="1"/>
  <c r="L109" i="7" s="1"/>
  <c r="U111" i="10"/>
  <c r="J110" i="7" s="1"/>
  <c r="L110" i="7" s="1"/>
  <c r="U112" i="10"/>
  <c r="J111" i="7" s="1"/>
  <c r="L111" i="7" s="1"/>
  <c r="U113" i="10"/>
  <c r="J112" i="7" s="1"/>
  <c r="L112" i="7" s="1"/>
  <c r="U114" i="10"/>
  <c r="J113" i="7" s="1"/>
  <c r="L113" i="7" s="1"/>
  <c r="U115" i="10"/>
  <c r="J114" i="7" s="1"/>
  <c r="L114" i="7" s="1"/>
  <c r="U116" i="10"/>
  <c r="J115" i="7" s="1"/>
  <c r="L115" i="7" s="1"/>
  <c r="U117" i="10"/>
  <c r="J116" i="7" s="1"/>
  <c r="L116" i="7" s="1"/>
  <c r="U118" i="10"/>
  <c r="J117" i="7" s="1"/>
  <c r="L117" i="7" s="1"/>
  <c r="U119" i="10"/>
  <c r="J118" i="7" s="1"/>
  <c r="L118" i="7" s="1"/>
  <c r="U120" i="10"/>
  <c r="J119" i="7" s="1"/>
  <c r="L119" i="7" s="1"/>
  <c r="U121" i="10"/>
  <c r="J120" i="7" s="1"/>
  <c r="L120" i="7" s="1"/>
  <c r="U122" i="10"/>
  <c r="J121" i="7" s="1"/>
  <c r="L121" i="7" s="1"/>
  <c r="U123" i="10"/>
  <c r="J122" i="7" s="1"/>
  <c r="L122" i="7" s="1"/>
  <c r="U124" i="10"/>
  <c r="J123" i="7" s="1"/>
  <c r="L123" i="7" s="1"/>
  <c r="U125" i="10"/>
  <c r="J124" i="7" s="1"/>
  <c r="L124" i="7" s="1"/>
  <c r="U126" i="10"/>
  <c r="J125" i="7" s="1"/>
  <c r="L125" i="7" s="1"/>
  <c r="U127" i="10"/>
  <c r="J126" i="7" s="1"/>
  <c r="L126" i="7" s="1"/>
  <c r="U128" i="10"/>
  <c r="J127" i="7" s="1"/>
  <c r="L127" i="7" s="1"/>
  <c r="U129" i="10"/>
  <c r="J128" i="7" s="1"/>
  <c r="L128" i="7" s="1"/>
  <c r="U130" i="10"/>
  <c r="J129" i="7" s="1"/>
  <c r="L129" i="7" s="1"/>
  <c r="U131" i="10"/>
  <c r="J130" i="7" s="1"/>
  <c r="L130" i="7" s="1"/>
  <c r="U132" i="10"/>
  <c r="J131" i="7" s="1"/>
  <c r="L131" i="7" s="1"/>
  <c r="U133" i="10"/>
  <c r="J132" i="7" s="1"/>
  <c r="L132" i="7" s="1"/>
  <c r="U134" i="10"/>
  <c r="J133" i="7" s="1"/>
  <c r="L133" i="7" s="1"/>
  <c r="U135" i="10"/>
  <c r="J134" i="7" s="1"/>
  <c r="L134" i="7" s="1"/>
  <c r="U136" i="10"/>
  <c r="J135" i="7" s="1"/>
  <c r="L135" i="7" s="1"/>
  <c r="U137" i="10"/>
  <c r="J136" i="7" s="1"/>
  <c r="L136" i="7" s="1"/>
  <c r="U138" i="10"/>
  <c r="J137" i="7" s="1"/>
  <c r="L137" i="7" s="1"/>
  <c r="U139" i="10"/>
  <c r="J138" i="7" s="1"/>
  <c r="L138" i="7" s="1"/>
  <c r="U140" i="10"/>
  <c r="J139" i="7" s="1"/>
  <c r="L139" i="7" s="1"/>
  <c r="U141" i="10"/>
  <c r="J140" i="7" s="1"/>
  <c r="L140" i="7" s="1"/>
  <c r="U142" i="10"/>
  <c r="J141" i="7" s="1"/>
  <c r="L141" i="7" s="1"/>
  <c r="U143" i="10"/>
  <c r="J142" i="7" s="1"/>
  <c r="L142" i="7" s="1"/>
  <c r="U144" i="10"/>
  <c r="J143" i="7" s="1"/>
  <c r="L143" i="7" s="1"/>
  <c r="U145" i="10"/>
  <c r="J144" i="7" s="1"/>
  <c r="L144" i="7" s="1"/>
  <c r="U146" i="10"/>
  <c r="J145" i="7" s="1"/>
  <c r="L145" i="7" s="1"/>
  <c r="U147" i="10"/>
  <c r="J146" i="7" s="1"/>
  <c r="L146" i="7" s="1"/>
  <c r="U148" i="10"/>
  <c r="J147" i="7" s="1"/>
  <c r="L147" i="7" s="1"/>
  <c r="U149" i="10"/>
  <c r="J148" i="7" s="1"/>
  <c r="L148" i="7" s="1"/>
  <c r="U150" i="10"/>
  <c r="J149" i="7" s="1"/>
  <c r="L149" i="7" s="1"/>
  <c r="U151" i="10"/>
  <c r="J150" i="7" s="1"/>
  <c r="L150" i="7" s="1"/>
  <c r="U152" i="10"/>
  <c r="J151" i="7" s="1"/>
  <c r="L151" i="7" s="1"/>
  <c r="U153" i="10"/>
  <c r="J152" i="7" s="1"/>
  <c r="L152" i="7" s="1"/>
  <c r="U154" i="10"/>
  <c r="J153" i="7" s="1"/>
  <c r="L153" i="7" s="1"/>
  <c r="U155" i="10"/>
  <c r="J154" i="7" s="1"/>
  <c r="L154" i="7" s="1"/>
  <c r="U156" i="10"/>
  <c r="J155" i="7" s="1"/>
  <c r="L155" i="7" s="1"/>
  <c r="U157" i="10"/>
  <c r="J156" i="7" s="1"/>
  <c r="L156" i="7" s="1"/>
  <c r="U158" i="10"/>
  <c r="J157" i="7" s="1"/>
  <c r="L157" i="7" s="1"/>
  <c r="U159" i="10"/>
  <c r="J158" i="7" s="1"/>
  <c r="L158" i="7" s="1"/>
  <c r="U160" i="10"/>
  <c r="J159" i="7" s="1"/>
  <c r="L159" i="7" s="1"/>
  <c r="U161" i="10"/>
  <c r="J160" i="7" s="1"/>
  <c r="L160" i="7" s="1"/>
  <c r="U163" i="10"/>
  <c r="J162" i="7" s="1"/>
  <c r="L162" i="7" s="1"/>
  <c r="U164" i="10"/>
  <c r="J163" i="7" s="1"/>
  <c r="L163" i="7" s="1"/>
  <c r="U165" i="10"/>
  <c r="J164" i="7" s="1"/>
  <c r="L164" i="7" s="1"/>
  <c r="U166" i="10"/>
  <c r="J165" i="7" s="1"/>
  <c r="L165" i="7" s="1"/>
  <c r="U167" i="10"/>
  <c r="J166" i="7" s="1"/>
  <c r="L166" i="7" s="1"/>
  <c r="U168" i="10"/>
  <c r="J167" i="7" s="1"/>
  <c r="L167" i="7" s="1"/>
  <c r="U169" i="10"/>
  <c r="J168" i="7" s="1"/>
  <c r="L168" i="7" s="1"/>
  <c r="U170" i="10"/>
  <c r="J169" i="7" s="1"/>
  <c r="L169" i="7" s="1"/>
  <c r="U171" i="10"/>
  <c r="J170" i="7" s="1"/>
  <c r="L170" i="7" s="1"/>
  <c r="U172" i="10"/>
  <c r="J171" i="7" s="1"/>
  <c r="L171" i="7" s="1"/>
  <c r="U173" i="10"/>
  <c r="J172" i="7" s="1"/>
  <c r="L172" i="7" s="1"/>
  <c r="U174" i="10"/>
  <c r="J173" i="7" s="1"/>
  <c r="L173" i="7" s="1"/>
  <c r="U175" i="10"/>
  <c r="J174" i="7" s="1"/>
  <c r="L174" i="7" s="1"/>
  <c r="U176" i="10"/>
  <c r="J175" i="7" s="1"/>
  <c r="L175" i="7" s="1"/>
  <c r="U177" i="10"/>
  <c r="J176" i="7" s="1"/>
  <c r="L176" i="7" s="1"/>
  <c r="U178" i="10"/>
  <c r="J177" i="7" s="1"/>
  <c r="L177" i="7" s="1"/>
  <c r="U179" i="10"/>
  <c r="J178" i="7" s="1"/>
  <c r="L178" i="7" s="1"/>
  <c r="U180" i="10"/>
  <c r="J179" i="7" s="1"/>
  <c r="L179" i="7" s="1"/>
  <c r="U181" i="10"/>
  <c r="J180" i="7" s="1"/>
  <c r="L180" i="7" s="1"/>
  <c r="U182" i="10"/>
  <c r="J181" i="7" s="1"/>
  <c r="L181" i="7" s="1"/>
  <c r="U183" i="10"/>
  <c r="J182" i="7" s="1"/>
  <c r="L182" i="7" s="1"/>
  <c r="U184" i="10"/>
  <c r="J183" i="7" s="1"/>
  <c r="L183" i="7" s="1"/>
  <c r="U185" i="10"/>
  <c r="J184" i="7" s="1"/>
  <c r="L184" i="7" s="1"/>
  <c r="U186" i="10"/>
  <c r="J185" i="7" s="1"/>
  <c r="L185" i="7" s="1"/>
  <c r="U187" i="10"/>
  <c r="J186" i="7" s="1"/>
  <c r="L186" i="7" s="1"/>
  <c r="U188" i="10"/>
  <c r="J187" i="7" s="1"/>
  <c r="L187" i="7" s="1"/>
  <c r="U189" i="10"/>
  <c r="J188" i="7" s="1"/>
  <c r="L188" i="7" s="1"/>
  <c r="U190" i="10"/>
  <c r="J189" i="7" s="1"/>
  <c r="L189" i="7" s="1"/>
  <c r="U191" i="10"/>
  <c r="J190" i="7" s="1"/>
  <c r="L190" i="7" s="1"/>
  <c r="U192" i="10"/>
  <c r="J191" i="7" s="1"/>
  <c r="L191" i="7" s="1"/>
  <c r="U193" i="10"/>
  <c r="J192" i="7" s="1"/>
  <c r="L192" i="7" s="1"/>
  <c r="U194" i="10"/>
  <c r="J193" i="7" s="1"/>
  <c r="L193" i="7" s="1"/>
  <c r="U195" i="10"/>
  <c r="J194" i="7" s="1"/>
  <c r="L194" i="7" s="1"/>
  <c r="U196" i="10"/>
  <c r="J195" i="7" s="1"/>
  <c r="L195" i="7" s="1"/>
  <c r="U197" i="10"/>
  <c r="J196" i="7" s="1"/>
  <c r="L196" i="7" s="1"/>
  <c r="U198" i="10"/>
  <c r="J197" i="7" s="1"/>
  <c r="L197" i="7" s="1"/>
  <c r="U199" i="10"/>
  <c r="J198" i="7" s="1"/>
  <c r="L198" i="7" s="1"/>
  <c r="U200" i="10"/>
  <c r="J199" i="7" s="1"/>
  <c r="L199" i="7" s="1"/>
  <c r="U201" i="10"/>
  <c r="J200" i="7" s="1"/>
  <c r="L200" i="7" s="1"/>
  <c r="U202" i="10"/>
  <c r="J201" i="7" s="1"/>
  <c r="L201" i="7" s="1"/>
  <c r="U203" i="10"/>
  <c r="J202" i="7" s="1"/>
  <c r="L202" i="7" s="1"/>
  <c r="U204" i="10"/>
  <c r="J203" i="7" s="1"/>
  <c r="L203" i="7" s="1"/>
  <c r="U205" i="10"/>
  <c r="J204" i="7" s="1"/>
  <c r="L204" i="7" s="1"/>
  <c r="U206" i="10"/>
  <c r="J205" i="7" s="1"/>
  <c r="L205" i="7" s="1"/>
  <c r="U207" i="10"/>
  <c r="J206" i="7" s="1"/>
  <c r="L206" i="7" s="1"/>
  <c r="U208" i="10"/>
  <c r="J207" i="7" s="1"/>
  <c r="L207" i="7" s="1"/>
  <c r="U209" i="10"/>
  <c r="J208" i="7" s="1"/>
  <c r="L208" i="7" s="1"/>
  <c r="U210" i="10"/>
  <c r="J209" i="7" s="1"/>
  <c r="L209" i="7" s="1"/>
  <c r="U211" i="10"/>
  <c r="J210" i="7" s="1"/>
  <c r="L210" i="7" s="1"/>
  <c r="U212" i="10"/>
  <c r="J211" i="7" s="1"/>
  <c r="L211" i="7" s="1"/>
  <c r="U213" i="10"/>
  <c r="J212" i="7" s="1"/>
  <c r="L212" i="7" s="1"/>
  <c r="U214" i="10"/>
  <c r="J213" i="7" s="1"/>
  <c r="L213" i="7" s="1"/>
  <c r="U215" i="10"/>
  <c r="J214" i="7" s="1"/>
  <c r="L214" i="7" s="1"/>
  <c r="U216" i="10"/>
  <c r="J215" i="7" s="1"/>
  <c r="L215" i="7" s="1"/>
  <c r="U217" i="10"/>
  <c r="J216" i="7" s="1"/>
  <c r="L216" i="7" s="1"/>
  <c r="U218" i="10"/>
  <c r="J217" i="7" s="1"/>
  <c r="L217" i="7" s="1"/>
  <c r="U219" i="10"/>
  <c r="J218" i="7" s="1"/>
  <c r="L218" i="7" s="1"/>
  <c r="U220" i="10"/>
  <c r="J219" i="7" s="1"/>
  <c r="L219" i="7" s="1"/>
  <c r="U221" i="10"/>
  <c r="J220" i="7" s="1"/>
  <c r="L220" i="7" s="1"/>
  <c r="U222" i="10"/>
  <c r="J221" i="7" s="1"/>
  <c r="L221" i="7" s="1"/>
  <c r="U223" i="10"/>
  <c r="J222" i="7" s="1"/>
  <c r="L222" i="7" s="1"/>
  <c r="U224" i="10"/>
  <c r="J223" i="7" s="1"/>
  <c r="L223" i="7" s="1"/>
  <c r="U225" i="10"/>
  <c r="J224" i="7" s="1"/>
  <c r="L224" i="7" s="1"/>
  <c r="U226" i="10"/>
  <c r="J225" i="7" s="1"/>
  <c r="L225" i="7" s="1"/>
  <c r="U227" i="10"/>
  <c r="J226" i="7" s="1"/>
  <c r="L226" i="7" s="1"/>
  <c r="U228" i="10"/>
  <c r="J227" i="7" s="1"/>
  <c r="L227" i="7" s="1"/>
  <c r="U229" i="10"/>
  <c r="J228" i="7" s="1"/>
  <c r="L228" i="7" s="1"/>
  <c r="U230" i="10"/>
  <c r="J229" i="7" s="1"/>
  <c r="L229" i="7" s="1"/>
  <c r="U231" i="10"/>
  <c r="J230" i="7" s="1"/>
  <c r="L230" i="7" s="1"/>
  <c r="U232" i="10"/>
  <c r="J231" i="7" s="1"/>
  <c r="L231" i="7" s="1"/>
  <c r="U233" i="10"/>
  <c r="J232" i="7" s="1"/>
  <c r="L232" i="7" s="1"/>
  <c r="U234" i="10"/>
  <c r="J233" i="7" s="1"/>
  <c r="L233" i="7" s="1"/>
  <c r="U235" i="10"/>
  <c r="J234" i="7" s="1"/>
  <c r="L234" i="7" s="1"/>
  <c r="U236" i="10"/>
  <c r="J235" i="7" s="1"/>
  <c r="L235" i="7" s="1"/>
  <c r="U237" i="10"/>
  <c r="J236" i="7" s="1"/>
  <c r="L236" i="7" s="1"/>
  <c r="U238" i="10"/>
  <c r="J237" i="7" s="1"/>
  <c r="L237" i="7" s="1"/>
  <c r="U239" i="10"/>
  <c r="J238" i="7" s="1"/>
  <c r="L238" i="7" s="1"/>
  <c r="U240" i="10"/>
  <c r="J239" i="7" s="1"/>
  <c r="L239" i="7" s="1"/>
  <c r="U241" i="10"/>
  <c r="J240" i="7" s="1"/>
  <c r="L240" i="7" s="1"/>
  <c r="U242" i="10"/>
  <c r="J241" i="7" s="1"/>
  <c r="L241" i="7" s="1"/>
  <c r="U243" i="10"/>
  <c r="J242" i="7" s="1"/>
  <c r="L242" i="7" s="1"/>
  <c r="U244" i="10"/>
  <c r="J243" i="7" s="1"/>
  <c r="L243" i="7" s="1"/>
  <c r="U245" i="10"/>
  <c r="J244" i="7" s="1"/>
  <c r="L244" i="7" s="1"/>
  <c r="U246" i="10"/>
  <c r="J245" i="7" s="1"/>
  <c r="L245" i="7" s="1"/>
  <c r="U247" i="10"/>
  <c r="J246" i="7" s="1"/>
  <c r="L246" i="7" s="1"/>
  <c r="U248" i="10"/>
  <c r="J247" i="7" s="1"/>
  <c r="L247" i="7" s="1"/>
  <c r="U249" i="10"/>
  <c r="J248" i="7" s="1"/>
  <c r="L248" i="7" s="1"/>
  <c r="U250" i="10"/>
  <c r="J249" i="7" s="1"/>
  <c r="L249" i="7" s="1"/>
  <c r="U251" i="10"/>
  <c r="J250" i="7" s="1"/>
  <c r="L250" i="7" s="1"/>
  <c r="U252" i="10"/>
  <c r="J251" i="7" s="1"/>
  <c r="L251" i="7" s="1"/>
  <c r="U253" i="10"/>
  <c r="J252" i="7" s="1"/>
  <c r="L252" i="7" s="1"/>
  <c r="U254" i="10"/>
  <c r="J253" i="7" s="1"/>
  <c r="L253" i="7" s="1"/>
  <c r="U255" i="10"/>
  <c r="J254" i="7" s="1"/>
  <c r="L254" i="7" s="1"/>
  <c r="U256" i="10"/>
  <c r="J255" i="7" s="1"/>
  <c r="L255" i="7" s="1"/>
  <c r="U257" i="10"/>
  <c r="J256" i="7" s="1"/>
  <c r="L256" i="7" s="1"/>
  <c r="U258" i="10"/>
  <c r="J257" i="7" s="1"/>
  <c r="L257" i="7" s="1"/>
  <c r="U259" i="10"/>
  <c r="J258" i="7" s="1"/>
  <c r="L258" i="7" s="1"/>
  <c r="U260" i="10"/>
  <c r="J259" i="7" s="1"/>
  <c r="L259" i="7" s="1"/>
  <c r="U261" i="10"/>
  <c r="J260" i="7" s="1"/>
  <c r="L260" i="7" s="1"/>
  <c r="U262" i="10"/>
  <c r="J261" i="7" s="1"/>
  <c r="L261" i="7" s="1"/>
  <c r="U263" i="10"/>
  <c r="J262" i="7" s="1"/>
  <c r="L262" i="7" s="1"/>
  <c r="U264" i="10"/>
  <c r="J263" i="7" s="1"/>
  <c r="L263" i="7" s="1"/>
  <c r="U265" i="10"/>
  <c r="J264" i="7" s="1"/>
  <c r="L264" i="7" s="1"/>
  <c r="U266" i="10"/>
  <c r="J265" i="7" s="1"/>
  <c r="L265" i="7" s="1"/>
  <c r="U267" i="10"/>
  <c r="J266" i="7" s="1"/>
  <c r="L266" i="7" s="1"/>
  <c r="U268" i="10"/>
  <c r="J267" i="7" s="1"/>
  <c r="L267" i="7" s="1"/>
  <c r="U269" i="10"/>
  <c r="J268" i="7" s="1"/>
  <c r="L268" i="7" s="1"/>
  <c r="U270" i="10"/>
  <c r="J269" i="7" s="1"/>
  <c r="L269" i="7" s="1"/>
  <c r="U271" i="10"/>
  <c r="J270" i="7" s="1"/>
  <c r="L270" i="7" s="1"/>
  <c r="U272" i="10"/>
  <c r="J271" i="7" s="1"/>
  <c r="L271" i="7" s="1"/>
  <c r="U273" i="10"/>
  <c r="J272" i="7" s="1"/>
  <c r="L272" i="7" s="1"/>
  <c r="U274" i="10"/>
  <c r="J273" i="7" s="1"/>
  <c r="L273" i="7" s="1"/>
  <c r="U275" i="10"/>
  <c r="J274" i="7" s="1"/>
  <c r="L274" i="7" s="1"/>
  <c r="U276" i="10"/>
  <c r="J275" i="7" s="1"/>
  <c r="L275" i="7" s="1"/>
  <c r="U277" i="10"/>
  <c r="J276" i="7" s="1"/>
  <c r="L276" i="7" s="1"/>
  <c r="U278" i="10"/>
  <c r="J277" i="7" s="1"/>
  <c r="L277" i="7" s="1"/>
  <c r="U279" i="10"/>
  <c r="J278" i="7" s="1"/>
  <c r="L278" i="7" s="1"/>
  <c r="U280" i="10"/>
  <c r="J279" i="7" s="1"/>
  <c r="L279" i="7" s="1"/>
  <c r="U281" i="10"/>
  <c r="J280" i="7" s="1"/>
  <c r="L280" i="7" s="1"/>
  <c r="U282" i="10"/>
  <c r="J281" i="7" s="1"/>
  <c r="L281" i="7" s="1"/>
  <c r="U283" i="10"/>
  <c r="J282" i="7" s="1"/>
  <c r="L282" i="7" s="1"/>
  <c r="U284" i="10"/>
  <c r="J283" i="7" s="1"/>
  <c r="L283" i="7" s="1"/>
  <c r="U285" i="10"/>
  <c r="J284" i="7" s="1"/>
  <c r="L284" i="7" s="1"/>
  <c r="U286" i="10"/>
  <c r="J285" i="7" s="1"/>
  <c r="L285" i="7" s="1"/>
  <c r="U287" i="10"/>
  <c r="J286" i="7" s="1"/>
  <c r="L286" i="7" s="1"/>
  <c r="U288" i="10"/>
  <c r="J287" i="7" s="1"/>
  <c r="L287" i="7" s="1"/>
  <c r="U289" i="10"/>
  <c r="J288" i="7" s="1"/>
  <c r="L288" i="7" s="1"/>
  <c r="U290" i="10"/>
  <c r="J289" i="7" s="1"/>
  <c r="L289" i="7" s="1"/>
  <c r="U291" i="10"/>
  <c r="J290" i="7" s="1"/>
  <c r="L290" i="7" s="1"/>
  <c r="U292" i="10"/>
  <c r="J291" i="7" s="1"/>
  <c r="L291" i="7" s="1"/>
  <c r="U293" i="10"/>
  <c r="J292" i="7" s="1"/>
  <c r="L292" i="7" s="1"/>
  <c r="U294" i="10"/>
  <c r="J293" i="7" s="1"/>
  <c r="L293" i="7" s="1"/>
  <c r="U295" i="10"/>
  <c r="J294" i="7" s="1"/>
  <c r="L294" i="7" s="1"/>
  <c r="U296" i="10"/>
  <c r="J295" i="7" s="1"/>
  <c r="L295" i="7" s="1"/>
  <c r="U297" i="10"/>
  <c r="J296" i="7" s="1"/>
  <c r="L296" i="7" s="1"/>
  <c r="U298" i="10"/>
  <c r="J297" i="7" s="1"/>
  <c r="L297" i="7" s="1"/>
  <c r="U299" i="10"/>
  <c r="J298" i="7" s="1"/>
  <c r="L298" i="7" s="1"/>
  <c r="S7" i="10"/>
  <c r="T7" i="10"/>
  <c r="L9" i="7" l="1"/>
  <c r="J6" i="7"/>
  <c r="D4" i="14" l="1"/>
  <c r="C4" i="14" l="1"/>
  <c r="D12" i="9" l="1"/>
  <c r="I7" i="10" l="1"/>
  <c r="H7" i="10"/>
  <c r="Q12" i="9" l="1"/>
  <c r="F6" i="7" l="1"/>
  <c r="J11" i="12" l="1"/>
  <c r="I11" i="12"/>
  <c r="H11" i="12"/>
  <c r="G11" i="12"/>
  <c r="C11" i="12"/>
  <c r="F11" i="12"/>
  <c r="E11" i="12"/>
  <c r="K11" i="12" l="1"/>
  <c r="L12" i="12" s="1"/>
  <c r="M7" i="7" s="1"/>
  <c r="L6" i="7"/>
  <c r="L279" i="12" l="1"/>
  <c r="M274" i="7" s="1"/>
  <c r="N274" i="7" s="1"/>
  <c r="R274" i="7" s="1"/>
  <c r="L203" i="12"/>
  <c r="M198" i="7" s="1"/>
  <c r="N198" i="7" s="1"/>
  <c r="P198" i="7" s="1"/>
  <c r="L291" i="12"/>
  <c r="M286" i="7" s="1"/>
  <c r="N286" i="7" s="1"/>
  <c r="R286" i="7" s="1"/>
  <c r="L92" i="12"/>
  <c r="M87" i="7" s="1"/>
  <c r="N87" i="7" s="1"/>
  <c r="P87" i="7" s="1"/>
  <c r="L263" i="12"/>
  <c r="M258" i="7" s="1"/>
  <c r="N258" i="7" s="1"/>
  <c r="R258" i="7" s="1"/>
  <c r="L24" i="12"/>
  <c r="M19" i="7" s="1"/>
  <c r="N19" i="7" s="1"/>
  <c r="R19" i="7" s="1"/>
  <c r="L191" i="12"/>
  <c r="M186" i="7" s="1"/>
  <c r="N186" i="7" s="1"/>
  <c r="R186" i="7" s="1"/>
  <c r="L275" i="12"/>
  <c r="M270" i="7" s="1"/>
  <c r="N270" i="7" s="1"/>
  <c r="P270" i="7" s="1"/>
  <c r="L227" i="12"/>
  <c r="M222" i="7" s="1"/>
  <c r="N222" i="7" s="1"/>
  <c r="P222" i="7" s="1"/>
  <c r="L160" i="12"/>
  <c r="M155" i="7" s="1"/>
  <c r="N155" i="7" s="1"/>
  <c r="R155" i="7" s="1"/>
  <c r="L219" i="12"/>
  <c r="M214" i="7" s="1"/>
  <c r="N214" i="7" s="1"/>
  <c r="P214" i="7" s="1"/>
  <c r="L298" i="12"/>
  <c r="M293" i="7" s="1"/>
  <c r="N293" i="7" s="1"/>
  <c r="P293" i="7" s="1"/>
  <c r="L247" i="12"/>
  <c r="M242" i="7" s="1"/>
  <c r="N242" i="7" s="1"/>
  <c r="R242" i="7" s="1"/>
  <c r="L255" i="12"/>
  <c r="M250" i="7" s="1"/>
  <c r="N250" i="7" s="1"/>
  <c r="R250" i="7" s="1"/>
  <c r="L223" i="12"/>
  <c r="M218" i="7" s="1"/>
  <c r="N218" i="7" s="1"/>
  <c r="R218" i="7" s="1"/>
  <c r="L259" i="12"/>
  <c r="M254" i="7" s="1"/>
  <c r="N254" i="7" s="1"/>
  <c r="P254" i="7" s="1"/>
  <c r="L44" i="12"/>
  <c r="M39" i="7" s="1"/>
  <c r="N39" i="7" s="1"/>
  <c r="L68" i="12"/>
  <c r="M63" i="7" s="1"/>
  <c r="N63" i="7" s="1"/>
  <c r="L156" i="12"/>
  <c r="M151" i="7" s="1"/>
  <c r="N151" i="7" s="1"/>
  <c r="L188" i="12"/>
  <c r="M183" i="7" s="1"/>
  <c r="N183" i="7" s="1"/>
  <c r="P183" i="7" s="1"/>
  <c r="L231" i="12"/>
  <c r="M226" i="7" s="1"/>
  <c r="N226" i="7" s="1"/>
  <c r="R226" i="7" s="1"/>
  <c r="L40" i="12"/>
  <c r="M35" i="7" s="1"/>
  <c r="N35" i="7" s="1"/>
  <c r="P35" i="7" s="1"/>
  <c r="L295" i="12"/>
  <c r="M290" i="7" s="1"/>
  <c r="N290" i="7" s="1"/>
  <c r="R290" i="7" s="1"/>
  <c r="L36" i="12"/>
  <c r="M31" i="7" s="1"/>
  <c r="N31" i="7" s="1"/>
  <c r="P31" i="7" s="1"/>
  <c r="L28" i="12"/>
  <c r="M23" i="7" s="1"/>
  <c r="N23" i="7" s="1"/>
  <c r="L274" i="12"/>
  <c r="M269" i="7" s="1"/>
  <c r="N269" i="7" s="1"/>
  <c r="P269" i="7" s="1"/>
  <c r="L234" i="12"/>
  <c r="M229" i="7" s="1"/>
  <c r="N229" i="7" s="1"/>
  <c r="P229" i="7" s="1"/>
  <c r="L56" i="12"/>
  <c r="M51" i="7" s="1"/>
  <c r="N51" i="7" s="1"/>
  <c r="R51" i="7" s="1"/>
  <c r="L171" i="12"/>
  <c r="M166" i="7" s="1"/>
  <c r="N166" i="7" s="1"/>
  <c r="P166" i="7" s="1"/>
  <c r="L124" i="12"/>
  <c r="M119" i="7" s="1"/>
  <c r="N119" i="7" s="1"/>
  <c r="P119" i="7" s="1"/>
  <c r="L226" i="12"/>
  <c r="M221" i="7" s="1"/>
  <c r="N221" i="7" s="1"/>
  <c r="P221" i="7" s="1"/>
  <c r="L267" i="12"/>
  <c r="M262" i="7" s="1"/>
  <c r="N262" i="7" s="1"/>
  <c r="P262" i="7" s="1"/>
  <c r="L199" i="12"/>
  <c r="M194" i="7" s="1"/>
  <c r="N194" i="7" s="1"/>
  <c r="L195" i="12"/>
  <c r="M190" i="7" s="1"/>
  <c r="N190" i="7" s="1"/>
  <c r="P190" i="7" s="1"/>
  <c r="L140" i="12"/>
  <c r="M135" i="7" s="1"/>
  <c r="N135" i="7" s="1"/>
  <c r="P135" i="7" s="1"/>
  <c r="L128" i="12"/>
  <c r="M123" i="7" s="1"/>
  <c r="N123" i="7" s="1"/>
  <c r="R123" i="7" s="1"/>
  <c r="L215" i="12"/>
  <c r="M210" i="7" s="1"/>
  <c r="N210" i="7" s="1"/>
  <c r="R210" i="7" s="1"/>
  <c r="L211" i="12"/>
  <c r="M206" i="7" s="1"/>
  <c r="N206" i="7" s="1"/>
  <c r="P206" i="7" s="1"/>
  <c r="L144" i="12"/>
  <c r="M139" i="7" s="1"/>
  <c r="N139" i="7" s="1"/>
  <c r="P139" i="7" s="1"/>
  <c r="L163" i="12"/>
  <c r="M158" i="7" s="1"/>
  <c r="N158" i="7" s="1"/>
  <c r="P158" i="7" s="1"/>
  <c r="L60" i="12"/>
  <c r="M55" i="7" s="1"/>
  <c r="N55" i="7" s="1"/>
  <c r="P55" i="7" s="1"/>
  <c r="L235" i="12"/>
  <c r="M230" i="7" s="1"/>
  <c r="N230" i="7" s="1"/>
  <c r="P230" i="7" s="1"/>
  <c r="L168" i="12"/>
  <c r="M163" i="7" s="1"/>
  <c r="N163" i="7" s="1"/>
  <c r="R163" i="7" s="1"/>
  <c r="L164" i="12"/>
  <c r="M159" i="7" s="1"/>
  <c r="N159" i="7" s="1"/>
  <c r="P159" i="7" s="1"/>
  <c r="L76" i="12"/>
  <c r="M71" i="7" s="1"/>
  <c r="N71" i="7" s="1"/>
  <c r="P71" i="7" s="1"/>
  <c r="L96" i="12"/>
  <c r="M91" i="7" s="1"/>
  <c r="N91" i="7" s="1"/>
  <c r="R91" i="7" s="1"/>
  <c r="L184" i="12"/>
  <c r="M179" i="7" s="1"/>
  <c r="N179" i="7" s="1"/>
  <c r="R179" i="7" s="1"/>
  <c r="L148" i="12"/>
  <c r="M143" i="7" s="1"/>
  <c r="N143" i="7" s="1"/>
  <c r="P143" i="7" s="1"/>
  <c r="L112" i="12"/>
  <c r="M107" i="7" s="1"/>
  <c r="N107" i="7" s="1"/>
  <c r="L155" i="12"/>
  <c r="M150" i="7" s="1"/>
  <c r="N150" i="7" s="1"/>
  <c r="P150" i="7" s="1"/>
  <c r="L172" i="12"/>
  <c r="M167" i="7" s="1"/>
  <c r="N167" i="7" s="1"/>
  <c r="P167" i="7" s="1"/>
  <c r="L136" i="12"/>
  <c r="M131" i="7" s="1"/>
  <c r="N131" i="7" s="1"/>
  <c r="R131" i="7" s="1"/>
  <c r="L132" i="12"/>
  <c r="M127" i="7" s="1"/>
  <c r="N127" i="7" s="1"/>
  <c r="P127" i="7" s="1"/>
  <c r="L72" i="12"/>
  <c r="M67" i="7" s="1"/>
  <c r="N67" i="7" s="1"/>
  <c r="R67" i="7" s="1"/>
  <c r="L64" i="12"/>
  <c r="M59" i="7" s="1"/>
  <c r="N59" i="7" s="1"/>
  <c r="P59" i="7" s="1"/>
  <c r="L120" i="12"/>
  <c r="M115" i="7" s="1"/>
  <c r="N115" i="7" s="1"/>
  <c r="R115" i="7" s="1"/>
  <c r="L116" i="12"/>
  <c r="M111" i="7" s="1"/>
  <c r="N111" i="7" s="1"/>
  <c r="P111" i="7" s="1"/>
  <c r="L80" i="12"/>
  <c r="M75" i="7" s="1"/>
  <c r="N75" i="7" s="1"/>
  <c r="R75" i="7" s="1"/>
  <c r="L91" i="12"/>
  <c r="M86" i="7" s="1"/>
  <c r="N86" i="7" s="1"/>
  <c r="P86" i="7" s="1"/>
  <c r="L108" i="12"/>
  <c r="M103" i="7" s="1"/>
  <c r="N103" i="7" s="1"/>
  <c r="P103" i="7" s="1"/>
  <c r="L104" i="12"/>
  <c r="M99" i="7" s="1"/>
  <c r="N99" i="7" s="1"/>
  <c r="R99" i="7" s="1"/>
  <c r="L100" i="12"/>
  <c r="M95" i="7" s="1"/>
  <c r="N95" i="7" s="1"/>
  <c r="P95" i="7" s="1"/>
  <c r="L287" i="12"/>
  <c r="M282" i="7" s="1"/>
  <c r="N282" i="7" s="1"/>
  <c r="R282" i="7" s="1"/>
  <c r="L251" i="12"/>
  <c r="M246" i="7" s="1"/>
  <c r="N246" i="7" s="1"/>
  <c r="P246" i="7" s="1"/>
  <c r="L88" i="12"/>
  <c r="M83" i="7" s="1"/>
  <c r="N83" i="7" s="1"/>
  <c r="L84" i="12"/>
  <c r="M79" i="7" s="1"/>
  <c r="N79" i="7" s="1"/>
  <c r="P79" i="7" s="1"/>
  <c r="L48" i="12"/>
  <c r="M43" i="7" s="1"/>
  <c r="N43" i="7" s="1"/>
  <c r="R43" i="7" s="1"/>
  <c r="L83" i="12"/>
  <c r="M78" i="7" s="1"/>
  <c r="N78" i="7" s="1"/>
  <c r="P78" i="7" s="1"/>
  <c r="L289" i="12"/>
  <c r="M284" i="7" s="1"/>
  <c r="N284" i="7" s="1"/>
  <c r="R284" i="7" s="1"/>
  <c r="L273" i="12"/>
  <c r="M268" i="7" s="1"/>
  <c r="N268" i="7" s="1"/>
  <c r="P268" i="7" s="1"/>
  <c r="L176" i="12"/>
  <c r="M171" i="7" s="1"/>
  <c r="N171" i="7" s="1"/>
  <c r="R171" i="7" s="1"/>
  <c r="L179" i="12"/>
  <c r="M174" i="7" s="1"/>
  <c r="N174" i="7" s="1"/>
  <c r="P174" i="7" s="1"/>
  <c r="L209" i="12"/>
  <c r="M204" i="7" s="1"/>
  <c r="N204" i="7" s="1"/>
  <c r="P204" i="7" s="1"/>
  <c r="L201" i="12"/>
  <c r="M196" i="7" s="1"/>
  <c r="N196" i="7" s="1"/>
  <c r="P196" i="7" s="1"/>
  <c r="L258" i="12"/>
  <c r="M253" i="7" s="1"/>
  <c r="N253" i="7" s="1"/>
  <c r="L147" i="12"/>
  <c r="M142" i="7" s="1"/>
  <c r="N142" i="7" s="1"/>
  <c r="P142" i="7" s="1"/>
  <c r="L193" i="12"/>
  <c r="M188" i="7" s="1"/>
  <c r="N188" i="7" s="1"/>
  <c r="P188" i="7" s="1"/>
  <c r="L32" i="12"/>
  <c r="M27" i="7" s="1"/>
  <c r="N27" i="7" s="1"/>
  <c r="R27" i="7" s="1"/>
  <c r="L152" i="12"/>
  <c r="M147" i="7" s="1"/>
  <c r="N147" i="7" s="1"/>
  <c r="R147" i="7" s="1"/>
  <c r="L180" i="12"/>
  <c r="M175" i="7" s="1"/>
  <c r="N175" i="7" s="1"/>
  <c r="P175" i="7" s="1"/>
  <c r="L299" i="12"/>
  <c r="M294" i="7" s="1"/>
  <c r="N294" i="7" s="1"/>
  <c r="P294" i="7" s="1"/>
  <c r="L242" i="12"/>
  <c r="M237" i="7" s="1"/>
  <c r="N237" i="7" s="1"/>
  <c r="P237" i="7" s="1"/>
  <c r="L99" i="12"/>
  <c r="M94" i="7" s="1"/>
  <c r="N94" i="7" s="1"/>
  <c r="P94" i="7" s="1"/>
  <c r="L114" i="12"/>
  <c r="M109" i="7" s="1"/>
  <c r="N109" i="7" s="1"/>
  <c r="P109" i="7" s="1"/>
  <c r="L98" i="12"/>
  <c r="M93" i="7" s="1"/>
  <c r="N93" i="7" s="1"/>
  <c r="P93" i="7" s="1"/>
  <c r="L19" i="12"/>
  <c r="M14" i="7" s="1"/>
  <c r="N14" i="7" s="1"/>
  <c r="P14" i="7" s="1"/>
  <c r="L82" i="12"/>
  <c r="M77" i="7" s="1"/>
  <c r="N77" i="7" s="1"/>
  <c r="P77" i="7" s="1"/>
  <c r="L67" i="12"/>
  <c r="M62" i="7" s="1"/>
  <c r="N62" i="7" s="1"/>
  <c r="P62" i="7" s="1"/>
  <c r="L265" i="12"/>
  <c r="M260" i="7" s="1"/>
  <c r="N260" i="7" s="1"/>
  <c r="P260" i="7" s="1"/>
  <c r="L186" i="12"/>
  <c r="M181" i="7" s="1"/>
  <c r="N181" i="7" s="1"/>
  <c r="P181" i="7" s="1"/>
  <c r="L74" i="12"/>
  <c r="M69" i="7" s="1"/>
  <c r="N69" i="7" s="1"/>
  <c r="P69" i="7" s="1"/>
  <c r="L51" i="12"/>
  <c r="M46" i="7" s="1"/>
  <c r="N46" i="7" s="1"/>
  <c r="P46" i="7" s="1"/>
  <c r="L257" i="12"/>
  <c r="M252" i="7" s="1"/>
  <c r="N252" i="7" s="1"/>
  <c r="P252" i="7" s="1"/>
  <c r="L178" i="12"/>
  <c r="M173" i="7" s="1"/>
  <c r="N173" i="7" s="1"/>
  <c r="P173" i="7" s="1"/>
  <c r="L58" i="12"/>
  <c r="M53" i="7" s="1"/>
  <c r="N53" i="7" s="1"/>
  <c r="P53" i="7" s="1"/>
  <c r="L303" i="12"/>
  <c r="M298" i="7" s="1"/>
  <c r="N298" i="7" s="1"/>
  <c r="R298" i="7" s="1"/>
  <c r="L52" i="12"/>
  <c r="M47" i="7" s="1"/>
  <c r="N47" i="7" s="1"/>
  <c r="P47" i="7" s="1"/>
  <c r="L271" i="12"/>
  <c r="M266" i="7" s="1"/>
  <c r="N266" i="7" s="1"/>
  <c r="R266" i="7" s="1"/>
  <c r="L16" i="12"/>
  <c r="M11" i="7" s="1"/>
  <c r="N11" i="7" s="1"/>
  <c r="R11" i="7" s="1"/>
  <c r="L218" i="12"/>
  <c r="M213" i="7" s="1"/>
  <c r="N213" i="7" s="1"/>
  <c r="P213" i="7" s="1"/>
  <c r="L131" i="12"/>
  <c r="M126" i="7" s="1"/>
  <c r="N126" i="7" s="1"/>
  <c r="P126" i="7" s="1"/>
  <c r="L43" i="12"/>
  <c r="M38" i="7" s="1"/>
  <c r="N38" i="7" s="1"/>
  <c r="P38" i="7" s="1"/>
  <c r="L249" i="12"/>
  <c r="M244" i="7" s="1"/>
  <c r="N244" i="7" s="1"/>
  <c r="P244" i="7" s="1"/>
  <c r="L162" i="12"/>
  <c r="M157" i="7" s="1"/>
  <c r="N157" i="7" s="1"/>
  <c r="R157" i="7" s="1"/>
  <c r="L50" i="12"/>
  <c r="M45" i="7" s="1"/>
  <c r="N45" i="7" s="1"/>
  <c r="R45" i="7" s="1"/>
  <c r="L20" i="12"/>
  <c r="M15" i="7" s="1"/>
  <c r="N15" i="7" s="1"/>
  <c r="P15" i="7" s="1"/>
  <c r="L239" i="12"/>
  <c r="M234" i="7" s="1"/>
  <c r="N234" i="7" s="1"/>
  <c r="R234" i="7" s="1"/>
  <c r="L290" i="12"/>
  <c r="M285" i="7" s="1"/>
  <c r="N285" i="7" s="1"/>
  <c r="P285" i="7" s="1"/>
  <c r="L210" i="12"/>
  <c r="M205" i="7" s="1"/>
  <c r="N205" i="7" s="1"/>
  <c r="P205" i="7" s="1"/>
  <c r="L115" i="12"/>
  <c r="M110" i="7" s="1"/>
  <c r="N110" i="7" s="1"/>
  <c r="P110" i="7" s="1"/>
  <c r="L35" i="12"/>
  <c r="M30" i="7" s="1"/>
  <c r="N30" i="7" s="1"/>
  <c r="P30" i="7" s="1"/>
  <c r="L241" i="12"/>
  <c r="M236" i="7" s="1"/>
  <c r="N236" i="7" s="1"/>
  <c r="P236" i="7" s="1"/>
  <c r="L146" i="12"/>
  <c r="M141" i="7" s="1"/>
  <c r="N141" i="7" s="1"/>
  <c r="P141" i="7" s="1"/>
  <c r="L272" i="12"/>
  <c r="M267" i="7" s="1"/>
  <c r="N267" i="7" s="1"/>
  <c r="P267" i="7" s="1"/>
  <c r="L243" i="12"/>
  <c r="M238" i="7" s="1"/>
  <c r="N238" i="7" s="1"/>
  <c r="P238" i="7" s="1"/>
  <c r="L283" i="12"/>
  <c r="M278" i="7" s="1"/>
  <c r="N278" i="7" s="1"/>
  <c r="P278" i="7" s="1"/>
  <c r="L207" i="12"/>
  <c r="M202" i="7" s="1"/>
  <c r="N202" i="7" s="1"/>
  <c r="R202" i="7" s="1"/>
  <c r="L282" i="12"/>
  <c r="M277" i="7" s="1"/>
  <c r="N277" i="7" s="1"/>
  <c r="P277" i="7" s="1"/>
  <c r="L194" i="12"/>
  <c r="M189" i="7" s="1"/>
  <c r="N189" i="7" s="1"/>
  <c r="P189" i="7" s="1"/>
  <c r="L107" i="12"/>
  <c r="M102" i="7" s="1"/>
  <c r="N102" i="7" s="1"/>
  <c r="P102" i="7" s="1"/>
  <c r="L27" i="12"/>
  <c r="M22" i="7" s="1"/>
  <c r="N22" i="7" s="1"/>
  <c r="P22" i="7" s="1"/>
  <c r="L225" i="12"/>
  <c r="M220" i="7" s="1"/>
  <c r="N220" i="7" s="1"/>
  <c r="P220" i="7" s="1"/>
  <c r="L138" i="12"/>
  <c r="M133" i="7" s="1"/>
  <c r="N133" i="7" s="1"/>
  <c r="P133" i="7" s="1"/>
  <c r="L232" i="12"/>
  <c r="M227" i="7" s="1"/>
  <c r="N227" i="7" s="1"/>
  <c r="P227" i="7" s="1"/>
  <c r="L224" i="12"/>
  <c r="M219" i="7" s="1"/>
  <c r="N219" i="7" s="1"/>
  <c r="P219" i="7" s="1"/>
  <c r="L169" i="12"/>
  <c r="M164" i="7" s="1"/>
  <c r="N164" i="7" s="1"/>
  <c r="P164" i="7" s="1"/>
  <c r="L161" i="12"/>
  <c r="M156" i="7" s="1"/>
  <c r="N156" i="7" s="1"/>
  <c r="P156" i="7" s="1"/>
  <c r="L145" i="12"/>
  <c r="M140" i="7" s="1"/>
  <c r="N140" i="7" s="1"/>
  <c r="P140" i="7" s="1"/>
  <c r="L130" i="12"/>
  <c r="M125" i="7" s="1"/>
  <c r="N125" i="7" s="1"/>
  <c r="P125" i="7" s="1"/>
  <c r="L18" i="12"/>
  <c r="M13" i="7" s="1"/>
  <c r="N13" i="7" s="1"/>
  <c r="P13" i="7" s="1"/>
  <c r="L113" i="12"/>
  <c r="M108" i="7" s="1"/>
  <c r="N108" i="7" s="1"/>
  <c r="P108" i="7" s="1"/>
  <c r="L122" i="12"/>
  <c r="M117" i="7" s="1"/>
  <c r="N117" i="7" s="1"/>
  <c r="P117" i="7" s="1"/>
  <c r="L280" i="12"/>
  <c r="M275" i="7" s="1"/>
  <c r="N275" i="7" s="1"/>
  <c r="P275" i="7" s="1"/>
  <c r="L41" i="12"/>
  <c r="M36" i="7" s="1"/>
  <c r="N36" i="7" s="1"/>
  <c r="P36" i="7" s="1"/>
  <c r="L25" i="12"/>
  <c r="M20" i="7" s="1"/>
  <c r="N20" i="7" s="1"/>
  <c r="P20" i="7" s="1"/>
  <c r="L17" i="12"/>
  <c r="M12" i="7" s="1"/>
  <c r="N12" i="7" s="1"/>
  <c r="P12" i="7" s="1"/>
  <c r="L246" i="12"/>
  <c r="M241" i="7" s="1"/>
  <c r="N241" i="7" s="1"/>
  <c r="R241" i="7" s="1"/>
  <c r="L183" i="12"/>
  <c r="M178" i="7" s="1"/>
  <c r="N178" i="7" s="1"/>
  <c r="R178" i="7" s="1"/>
  <c r="L151" i="12"/>
  <c r="M146" i="7" s="1"/>
  <c r="N146" i="7" s="1"/>
  <c r="R146" i="7" s="1"/>
  <c r="L119" i="12"/>
  <c r="M114" i="7" s="1"/>
  <c r="N114" i="7" s="1"/>
  <c r="R114" i="7" s="1"/>
  <c r="L49" i="12"/>
  <c r="M44" i="7" s="1"/>
  <c r="N44" i="7" s="1"/>
  <c r="P44" i="7" s="1"/>
  <c r="L71" i="12"/>
  <c r="M66" i="7" s="1"/>
  <c r="N66" i="7" s="1"/>
  <c r="R66" i="7" s="1"/>
  <c r="L55" i="12"/>
  <c r="M50" i="7" s="1"/>
  <c r="N50" i="7" s="1"/>
  <c r="R50" i="7" s="1"/>
  <c r="L245" i="12"/>
  <c r="M240" i="7" s="1"/>
  <c r="N240" i="7" s="1"/>
  <c r="R240" i="7" s="1"/>
  <c r="L237" i="12"/>
  <c r="M232" i="7" s="1"/>
  <c r="N232" i="7" s="1"/>
  <c r="R232" i="7" s="1"/>
  <c r="L214" i="12"/>
  <c r="M209" i="7" s="1"/>
  <c r="N209" i="7" s="1"/>
  <c r="R209" i="7" s="1"/>
  <c r="L158" i="12"/>
  <c r="M153" i="7" s="1"/>
  <c r="N153" i="7" s="1"/>
  <c r="P153" i="7" s="1"/>
  <c r="L66" i="12"/>
  <c r="M61" i="7" s="1"/>
  <c r="N61" i="7" s="1"/>
  <c r="P61" i="7" s="1"/>
  <c r="L240" i="12"/>
  <c r="M235" i="7" s="1"/>
  <c r="N235" i="7" s="1"/>
  <c r="P235" i="7" s="1"/>
  <c r="L153" i="12"/>
  <c r="M148" i="7" s="1"/>
  <c r="N148" i="7" s="1"/>
  <c r="P148" i="7" s="1"/>
  <c r="L33" i="12"/>
  <c r="M28" i="7" s="1"/>
  <c r="N28" i="7" s="1"/>
  <c r="P28" i="7" s="1"/>
  <c r="L206" i="12"/>
  <c r="M201" i="7" s="1"/>
  <c r="N201" i="7" s="1"/>
  <c r="R201" i="7" s="1"/>
  <c r="L63" i="12"/>
  <c r="M58" i="7" s="1"/>
  <c r="N58" i="7" s="1"/>
  <c r="R58" i="7" s="1"/>
  <c r="L229" i="12"/>
  <c r="M224" i="7" s="1"/>
  <c r="N224" i="7" s="1"/>
  <c r="R224" i="7" s="1"/>
  <c r="L23" i="12"/>
  <c r="M18" i="7" s="1"/>
  <c r="N18" i="7" s="1"/>
  <c r="R18" i="7" s="1"/>
  <c r="L118" i="12"/>
  <c r="M113" i="7" s="1"/>
  <c r="N113" i="7" s="1"/>
  <c r="P113" i="7" s="1"/>
  <c r="L216" i="12"/>
  <c r="M211" i="7" s="1"/>
  <c r="N211" i="7" s="1"/>
  <c r="P211" i="7" s="1"/>
  <c r="L105" i="12"/>
  <c r="M100" i="7" s="1"/>
  <c r="N100" i="7" s="1"/>
  <c r="P100" i="7" s="1"/>
  <c r="L270" i="12"/>
  <c r="M265" i="7" s="1"/>
  <c r="N265" i="7" s="1"/>
  <c r="R265" i="7" s="1"/>
  <c r="L143" i="12"/>
  <c r="M138" i="7" s="1"/>
  <c r="N138" i="7" s="1"/>
  <c r="R138" i="7" s="1"/>
  <c r="L15" i="12"/>
  <c r="M10" i="7" s="1"/>
  <c r="N10" i="7" s="1"/>
  <c r="R10" i="7" s="1"/>
  <c r="L110" i="12"/>
  <c r="M105" i="7" s="1"/>
  <c r="N105" i="7" s="1"/>
  <c r="R105" i="7" s="1"/>
  <c r="L296" i="12"/>
  <c r="M291" i="7" s="1"/>
  <c r="N291" i="7" s="1"/>
  <c r="P291" i="7" s="1"/>
  <c r="L208" i="12"/>
  <c r="M203" i="7" s="1"/>
  <c r="N203" i="7" s="1"/>
  <c r="P203" i="7" s="1"/>
  <c r="L89" i="12"/>
  <c r="M84" i="7" s="1"/>
  <c r="N84" i="7" s="1"/>
  <c r="P84" i="7" s="1"/>
  <c r="L262" i="12"/>
  <c r="M257" i="7" s="1"/>
  <c r="N257" i="7" s="1"/>
  <c r="R257" i="7" s="1"/>
  <c r="L135" i="12"/>
  <c r="M130" i="7" s="1"/>
  <c r="N130" i="7" s="1"/>
  <c r="R130" i="7" s="1"/>
  <c r="L301" i="12"/>
  <c r="M296" i="7" s="1"/>
  <c r="N296" i="7" s="1"/>
  <c r="R296" i="7" s="1"/>
  <c r="L94" i="12"/>
  <c r="M89" i="7" s="1"/>
  <c r="N89" i="7" s="1"/>
  <c r="R89" i="7" s="1"/>
  <c r="L288" i="12"/>
  <c r="M283" i="7" s="1"/>
  <c r="N283" i="7" s="1"/>
  <c r="P283" i="7" s="1"/>
  <c r="L177" i="12"/>
  <c r="M172" i="7" s="1"/>
  <c r="N172" i="7" s="1"/>
  <c r="P172" i="7" s="1"/>
  <c r="L81" i="12"/>
  <c r="M76" i="7" s="1"/>
  <c r="N76" i="7" s="1"/>
  <c r="R76" i="7" s="1"/>
  <c r="L254" i="12"/>
  <c r="M249" i="7" s="1"/>
  <c r="N249" i="7" s="1"/>
  <c r="R249" i="7" s="1"/>
  <c r="L127" i="12"/>
  <c r="M122" i="7" s="1"/>
  <c r="N122" i="7" s="1"/>
  <c r="R122" i="7" s="1"/>
  <c r="L253" i="12"/>
  <c r="M248" i="7" s="1"/>
  <c r="N248" i="7" s="1"/>
  <c r="R248" i="7" s="1"/>
  <c r="L54" i="12"/>
  <c r="M49" i="7" s="1"/>
  <c r="N49" i="7" s="1"/>
  <c r="R49" i="7" s="1"/>
  <c r="L46" i="12"/>
  <c r="M41" i="7" s="1"/>
  <c r="N41" i="7" s="1"/>
  <c r="R41" i="7" s="1"/>
  <c r="L221" i="12"/>
  <c r="M216" i="7" s="1"/>
  <c r="N216" i="7" s="1"/>
  <c r="R216" i="7" s="1"/>
  <c r="L276" i="12"/>
  <c r="M271" i="7" s="1"/>
  <c r="N271" i="7" s="1"/>
  <c r="R271" i="7" s="1"/>
  <c r="L182" i="12"/>
  <c r="M177" i="7" s="1"/>
  <c r="N177" i="7" s="1"/>
  <c r="R177" i="7" s="1"/>
  <c r="L252" i="12"/>
  <c r="M247" i="7" s="1"/>
  <c r="N247" i="7" s="1"/>
  <c r="R247" i="7" s="1"/>
  <c r="L212" i="12"/>
  <c r="M207" i="7" s="1"/>
  <c r="N207" i="7" s="1"/>
  <c r="R207" i="7" s="1"/>
  <c r="L204" i="12"/>
  <c r="M199" i="7" s="1"/>
  <c r="N199" i="7" s="1"/>
  <c r="P199" i="7" s="1"/>
  <c r="L181" i="12"/>
  <c r="M176" i="7" s="1"/>
  <c r="N176" i="7" s="1"/>
  <c r="R176" i="7" s="1"/>
  <c r="L141" i="12"/>
  <c r="M136" i="7" s="1"/>
  <c r="N136" i="7" s="1"/>
  <c r="R136" i="7" s="1"/>
  <c r="L198" i="12"/>
  <c r="M193" i="7" s="1"/>
  <c r="N193" i="7" s="1"/>
  <c r="R193" i="7" s="1"/>
  <c r="L87" i="12"/>
  <c r="M82" i="7" s="1"/>
  <c r="N82" i="7" s="1"/>
  <c r="R82" i="7" s="1"/>
  <c r="L293" i="12"/>
  <c r="M288" i="7" s="1"/>
  <c r="N288" i="7" s="1"/>
  <c r="R288" i="7" s="1"/>
  <c r="L174" i="12"/>
  <c r="M169" i="7" s="1"/>
  <c r="N169" i="7" s="1"/>
  <c r="P169" i="7" s="1"/>
  <c r="L30" i="12"/>
  <c r="M25" i="7" s="1"/>
  <c r="N25" i="7" s="1"/>
  <c r="R25" i="7" s="1"/>
  <c r="L125" i="12"/>
  <c r="M120" i="7" s="1"/>
  <c r="N120" i="7" s="1"/>
  <c r="R120" i="7" s="1"/>
  <c r="L97" i="12"/>
  <c r="M92" i="7" s="1"/>
  <c r="N92" i="7" s="1"/>
  <c r="P92" i="7" s="1"/>
  <c r="L278" i="12"/>
  <c r="M273" i="7" s="1"/>
  <c r="N273" i="7" s="1"/>
  <c r="R273" i="7" s="1"/>
  <c r="L190" i="12"/>
  <c r="M185" i="7" s="1"/>
  <c r="N185" i="7" s="1"/>
  <c r="R185" i="7" s="1"/>
  <c r="L79" i="12"/>
  <c r="M74" i="7" s="1"/>
  <c r="N74" i="7" s="1"/>
  <c r="P74" i="7" s="1"/>
  <c r="L285" i="12"/>
  <c r="M280" i="7" s="1"/>
  <c r="N280" i="7" s="1"/>
  <c r="R280" i="7" s="1"/>
  <c r="L166" i="12"/>
  <c r="M161" i="7" s="1"/>
  <c r="N161" i="7" s="1"/>
  <c r="R161" i="7" s="1"/>
  <c r="L284" i="12"/>
  <c r="M279" i="7" s="1"/>
  <c r="N279" i="7" s="1"/>
  <c r="R279" i="7" s="1"/>
  <c r="L109" i="12"/>
  <c r="M104" i="7" s="1"/>
  <c r="N104" i="7" s="1"/>
  <c r="R104" i="7" s="1"/>
  <c r="L102" i="12"/>
  <c r="M97" i="7" s="1"/>
  <c r="N97" i="7" s="1"/>
  <c r="R97" i="7" s="1"/>
  <c r="L38" i="12"/>
  <c r="M33" i="7" s="1"/>
  <c r="N33" i="7" s="1"/>
  <c r="R33" i="7" s="1"/>
  <c r="L268" i="12"/>
  <c r="M263" i="7" s="1"/>
  <c r="N263" i="7" s="1"/>
  <c r="R263" i="7" s="1"/>
  <c r="L189" i="12"/>
  <c r="M184" i="7" s="1"/>
  <c r="N184" i="7" s="1"/>
  <c r="P184" i="7" s="1"/>
  <c r="L117" i="12"/>
  <c r="M112" i="7" s="1"/>
  <c r="N112" i="7" s="1"/>
  <c r="L150" i="12"/>
  <c r="M145" i="7" s="1"/>
  <c r="N145" i="7" s="1"/>
  <c r="R145" i="7" s="1"/>
  <c r="L86" i="12"/>
  <c r="M81" i="7" s="1"/>
  <c r="N81" i="7" s="1"/>
  <c r="R81" i="7" s="1"/>
  <c r="L22" i="12"/>
  <c r="M17" i="7" s="1"/>
  <c r="N17" i="7" s="1"/>
  <c r="R17" i="7" s="1"/>
  <c r="L244" i="12"/>
  <c r="M239" i="7" s="1"/>
  <c r="N239" i="7" s="1"/>
  <c r="R239" i="7" s="1"/>
  <c r="L173" i="12"/>
  <c r="M168" i="7" s="1"/>
  <c r="N168" i="7" s="1"/>
  <c r="R168" i="7" s="1"/>
  <c r="L101" i="12"/>
  <c r="M96" i="7" s="1"/>
  <c r="N96" i="7" s="1"/>
  <c r="R96" i="7" s="1"/>
  <c r="L266" i="12"/>
  <c r="M261" i="7" s="1"/>
  <c r="N261" i="7" s="1"/>
  <c r="R261" i="7" s="1"/>
  <c r="L202" i="12"/>
  <c r="M197" i="7" s="1"/>
  <c r="N197" i="7" s="1"/>
  <c r="P197" i="7" s="1"/>
  <c r="L139" i="12"/>
  <c r="M134" i="7" s="1"/>
  <c r="N134" i="7" s="1"/>
  <c r="P134" i="7" s="1"/>
  <c r="L75" i="12"/>
  <c r="M70" i="7" s="1"/>
  <c r="N70" i="7" s="1"/>
  <c r="P70" i="7" s="1"/>
  <c r="L297" i="12"/>
  <c r="M292" i="7" s="1"/>
  <c r="N292" i="7" s="1"/>
  <c r="P292" i="7" s="1"/>
  <c r="L233" i="12"/>
  <c r="M228" i="7" s="1"/>
  <c r="N228" i="7" s="1"/>
  <c r="P228" i="7" s="1"/>
  <c r="L170" i="12"/>
  <c r="M165" i="7" s="1"/>
  <c r="N165" i="7" s="1"/>
  <c r="P165" i="7" s="1"/>
  <c r="L106" i="12"/>
  <c r="M101" i="7" s="1"/>
  <c r="N101" i="7" s="1"/>
  <c r="P101" i="7" s="1"/>
  <c r="L42" i="12"/>
  <c r="M37" i="7" s="1"/>
  <c r="N37" i="7" s="1"/>
  <c r="P37" i="7" s="1"/>
  <c r="L264" i="12"/>
  <c r="M259" i="7" s="1"/>
  <c r="N259" i="7" s="1"/>
  <c r="P259" i="7" s="1"/>
  <c r="L200" i="12"/>
  <c r="M195" i="7" s="1"/>
  <c r="N195" i="7" s="1"/>
  <c r="R195" i="7" s="1"/>
  <c r="L137" i="12"/>
  <c r="M132" i="7" s="1"/>
  <c r="N132" i="7" s="1"/>
  <c r="R132" i="7" s="1"/>
  <c r="L73" i="12"/>
  <c r="M68" i="7" s="1"/>
  <c r="N68" i="7" s="1"/>
  <c r="P68" i="7" s="1"/>
  <c r="L302" i="12"/>
  <c r="M297" i="7" s="1"/>
  <c r="N297" i="7" s="1"/>
  <c r="R297" i="7" s="1"/>
  <c r="L238" i="12"/>
  <c r="M233" i="7" s="1"/>
  <c r="N233" i="7" s="1"/>
  <c r="R233" i="7" s="1"/>
  <c r="L175" i="12"/>
  <c r="M170" i="7" s="1"/>
  <c r="N170" i="7" s="1"/>
  <c r="R170" i="7" s="1"/>
  <c r="L111" i="12"/>
  <c r="M106" i="7" s="1"/>
  <c r="N106" i="7" s="1"/>
  <c r="R106" i="7" s="1"/>
  <c r="L47" i="12"/>
  <c r="M42" i="7" s="1"/>
  <c r="N42" i="7" s="1"/>
  <c r="R42" i="7" s="1"/>
  <c r="L277" i="12"/>
  <c r="M272" i="7" s="1"/>
  <c r="N272" i="7" s="1"/>
  <c r="R272" i="7" s="1"/>
  <c r="L213" i="12"/>
  <c r="M208" i="7" s="1"/>
  <c r="N208" i="7" s="1"/>
  <c r="P208" i="7" s="1"/>
  <c r="L142" i="12"/>
  <c r="M137" i="7" s="1"/>
  <c r="N137" i="7" s="1"/>
  <c r="R137" i="7" s="1"/>
  <c r="L78" i="12"/>
  <c r="M73" i="7" s="1"/>
  <c r="N73" i="7" s="1"/>
  <c r="R73" i="7" s="1"/>
  <c r="L14" i="12"/>
  <c r="M9" i="7" s="1"/>
  <c r="N9" i="7" s="1"/>
  <c r="R9" i="7" s="1"/>
  <c r="L236" i="12"/>
  <c r="M231" i="7" s="1"/>
  <c r="N231" i="7" s="1"/>
  <c r="R231" i="7" s="1"/>
  <c r="L165" i="12"/>
  <c r="M160" i="7" s="1"/>
  <c r="N160" i="7" s="1"/>
  <c r="R160" i="7" s="1"/>
  <c r="L93" i="12"/>
  <c r="M88" i="7" s="1"/>
  <c r="N88" i="7" s="1"/>
  <c r="R88" i="7" s="1"/>
  <c r="L34" i="12"/>
  <c r="M29" i="7" s="1"/>
  <c r="N29" i="7" s="1"/>
  <c r="R29" i="7" s="1"/>
  <c r="L256" i="12"/>
  <c r="M251" i="7" s="1"/>
  <c r="N251" i="7" s="1"/>
  <c r="P251" i="7" s="1"/>
  <c r="L192" i="12"/>
  <c r="M187" i="7" s="1"/>
  <c r="N187" i="7" s="1"/>
  <c r="P187" i="7" s="1"/>
  <c r="L129" i="12"/>
  <c r="M124" i="7" s="1"/>
  <c r="N124" i="7" s="1"/>
  <c r="R124" i="7" s="1"/>
  <c r="L65" i="12"/>
  <c r="M60" i="7" s="1"/>
  <c r="N60" i="7" s="1"/>
  <c r="R60" i="7" s="1"/>
  <c r="L294" i="12"/>
  <c r="M289" i="7" s="1"/>
  <c r="N289" i="7" s="1"/>
  <c r="R289" i="7" s="1"/>
  <c r="L230" i="12"/>
  <c r="M225" i="7" s="1"/>
  <c r="N225" i="7" s="1"/>
  <c r="R225" i="7" s="1"/>
  <c r="L167" i="12"/>
  <c r="M162" i="7" s="1"/>
  <c r="N162" i="7" s="1"/>
  <c r="R162" i="7" s="1"/>
  <c r="L103" i="12"/>
  <c r="M98" i="7" s="1"/>
  <c r="N98" i="7" s="1"/>
  <c r="P98" i="7" s="1"/>
  <c r="L39" i="12"/>
  <c r="M34" i="7" s="1"/>
  <c r="N34" i="7" s="1"/>
  <c r="R34" i="7" s="1"/>
  <c r="L269" i="12"/>
  <c r="M264" i="7" s="1"/>
  <c r="N264" i="7" s="1"/>
  <c r="P264" i="7" s="1"/>
  <c r="L205" i="12"/>
  <c r="M200" i="7" s="1"/>
  <c r="N200" i="7" s="1"/>
  <c r="P200" i="7" s="1"/>
  <c r="L134" i="12"/>
  <c r="M129" i="7" s="1"/>
  <c r="N129" i="7" s="1"/>
  <c r="R129" i="7" s="1"/>
  <c r="L70" i="12"/>
  <c r="M65" i="7" s="1"/>
  <c r="N65" i="7" s="1"/>
  <c r="R65" i="7" s="1"/>
  <c r="L300" i="12"/>
  <c r="M295" i="7" s="1"/>
  <c r="N295" i="7" s="1"/>
  <c r="R295" i="7" s="1"/>
  <c r="L228" i="12"/>
  <c r="M223" i="7" s="1"/>
  <c r="N223" i="7" s="1"/>
  <c r="R223" i="7" s="1"/>
  <c r="L157" i="12"/>
  <c r="M152" i="7" s="1"/>
  <c r="N152" i="7" s="1"/>
  <c r="R152" i="7" s="1"/>
  <c r="L85" i="12"/>
  <c r="M80" i="7" s="1"/>
  <c r="N80" i="7" s="1"/>
  <c r="R80" i="7" s="1"/>
  <c r="L250" i="12"/>
  <c r="M245" i="7" s="1"/>
  <c r="N245" i="7" s="1"/>
  <c r="P245" i="7" s="1"/>
  <c r="L187" i="12"/>
  <c r="M182" i="7" s="1"/>
  <c r="N182" i="7" s="1"/>
  <c r="P182" i="7" s="1"/>
  <c r="L123" i="12"/>
  <c r="M118" i="7" s="1"/>
  <c r="N118" i="7" s="1"/>
  <c r="P118" i="7" s="1"/>
  <c r="L59" i="12"/>
  <c r="M54" i="7" s="1"/>
  <c r="N54" i="7" s="1"/>
  <c r="P54" i="7" s="1"/>
  <c r="L281" i="12"/>
  <c r="M276" i="7" s="1"/>
  <c r="N276" i="7" s="1"/>
  <c r="P276" i="7" s="1"/>
  <c r="L217" i="12"/>
  <c r="M212" i="7" s="1"/>
  <c r="N212" i="7" s="1"/>
  <c r="P212" i="7" s="1"/>
  <c r="L154" i="12"/>
  <c r="M149" i="7" s="1"/>
  <c r="N149" i="7" s="1"/>
  <c r="P149" i="7" s="1"/>
  <c r="L90" i="12"/>
  <c r="M85" i="7" s="1"/>
  <c r="N85" i="7" s="1"/>
  <c r="P85" i="7" s="1"/>
  <c r="L26" i="12"/>
  <c r="M21" i="7" s="1"/>
  <c r="N21" i="7" s="1"/>
  <c r="P21" i="7" s="1"/>
  <c r="L248" i="12"/>
  <c r="M243" i="7" s="1"/>
  <c r="N243" i="7" s="1"/>
  <c r="P243" i="7" s="1"/>
  <c r="L185" i="12"/>
  <c r="M180" i="7" s="1"/>
  <c r="N180" i="7" s="1"/>
  <c r="P180" i="7" s="1"/>
  <c r="L121" i="12"/>
  <c r="M116" i="7" s="1"/>
  <c r="N116" i="7" s="1"/>
  <c r="P116" i="7" s="1"/>
  <c r="L57" i="12"/>
  <c r="M52" i="7" s="1"/>
  <c r="N52" i="7" s="1"/>
  <c r="P52" i="7" s="1"/>
  <c r="L286" i="12"/>
  <c r="M281" i="7" s="1"/>
  <c r="N281" i="7" s="1"/>
  <c r="R281" i="7" s="1"/>
  <c r="L222" i="12"/>
  <c r="M217" i="7" s="1"/>
  <c r="N217" i="7" s="1"/>
  <c r="R217" i="7" s="1"/>
  <c r="L159" i="12"/>
  <c r="M154" i="7" s="1"/>
  <c r="N154" i="7" s="1"/>
  <c r="R154" i="7" s="1"/>
  <c r="L95" i="12"/>
  <c r="M90" i="7" s="1"/>
  <c r="N90" i="7" s="1"/>
  <c r="R90" i="7" s="1"/>
  <c r="L31" i="12"/>
  <c r="M26" i="7" s="1"/>
  <c r="N26" i="7" s="1"/>
  <c r="R26" i="7" s="1"/>
  <c r="L261" i="12"/>
  <c r="M256" i="7" s="1"/>
  <c r="N256" i="7" s="1"/>
  <c r="R256" i="7" s="1"/>
  <c r="L197" i="12"/>
  <c r="M192" i="7" s="1"/>
  <c r="N192" i="7" s="1"/>
  <c r="R192" i="7" s="1"/>
  <c r="L126" i="12"/>
  <c r="M121" i="7" s="1"/>
  <c r="N121" i="7" s="1"/>
  <c r="R121" i="7" s="1"/>
  <c r="L62" i="12"/>
  <c r="M57" i="7" s="1"/>
  <c r="N57" i="7" s="1"/>
  <c r="P57" i="7" s="1"/>
  <c r="L292" i="12"/>
  <c r="M287" i="7" s="1"/>
  <c r="N287" i="7" s="1"/>
  <c r="R287" i="7" s="1"/>
  <c r="L220" i="12"/>
  <c r="M215" i="7" s="1"/>
  <c r="N215" i="7" s="1"/>
  <c r="R215" i="7" s="1"/>
  <c r="L149" i="12"/>
  <c r="M144" i="7" s="1"/>
  <c r="N144" i="7" s="1"/>
  <c r="R144" i="7" s="1"/>
  <c r="L61" i="12"/>
  <c r="M56" i="7" s="1"/>
  <c r="N56" i="7" s="1"/>
  <c r="P56" i="7" s="1"/>
  <c r="L53" i="12"/>
  <c r="M48" i="7" s="1"/>
  <c r="N48" i="7" s="1"/>
  <c r="R48" i="7" s="1"/>
  <c r="L45" i="12"/>
  <c r="M40" i="7" s="1"/>
  <c r="N40" i="7" s="1"/>
  <c r="R40" i="7" s="1"/>
  <c r="L37" i="12"/>
  <c r="M32" i="7" s="1"/>
  <c r="N32" i="7" s="1"/>
  <c r="P32" i="7" s="1"/>
  <c r="L29" i="12"/>
  <c r="M24" i="7" s="1"/>
  <c r="N24" i="7" s="1"/>
  <c r="R24" i="7" s="1"/>
  <c r="L21" i="12"/>
  <c r="M16" i="7" s="1"/>
  <c r="N16" i="7" s="1"/>
  <c r="R16" i="7" s="1"/>
  <c r="L77" i="12"/>
  <c r="M72" i="7" s="1"/>
  <c r="N72" i="7" s="1"/>
  <c r="P72" i="7" s="1"/>
  <c r="L13" i="12"/>
  <c r="M8" i="7" s="1"/>
  <c r="N8" i="7" s="1"/>
  <c r="R8" i="7" s="1"/>
  <c r="L260" i="12"/>
  <c r="M255" i="7" s="1"/>
  <c r="N255" i="7" s="1"/>
  <c r="R255" i="7" s="1"/>
  <c r="L196" i="12"/>
  <c r="M191" i="7" s="1"/>
  <c r="N191" i="7" s="1"/>
  <c r="R191" i="7" s="1"/>
  <c r="L133" i="12"/>
  <c r="M128" i="7" s="1"/>
  <c r="N128" i="7" s="1"/>
  <c r="R128" i="7" s="1"/>
  <c r="L69" i="12"/>
  <c r="M64" i="7" s="1"/>
  <c r="N64" i="7" s="1"/>
  <c r="R64" i="7" s="1"/>
  <c r="P76" i="7"/>
  <c r="R141" i="7"/>
  <c r="R111" i="7"/>
  <c r="R86" i="7"/>
  <c r="R47" i="7"/>
  <c r="R238" i="7"/>
  <c r="R22" i="7"/>
  <c r="R83" i="7"/>
  <c r="P83" i="7"/>
  <c r="R184" i="7"/>
  <c r="P63" i="7"/>
  <c r="R63" i="7"/>
  <c r="R183" i="7"/>
  <c r="R107" i="7"/>
  <c r="P107" i="7"/>
  <c r="R112" i="7"/>
  <c r="P112" i="7"/>
  <c r="P39" i="7"/>
  <c r="R39" i="7"/>
  <c r="P151" i="7"/>
  <c r="R151" i="7"/>
  <c r="R165" i="7"/>
  <c r="P286" i="7"/>
  <c r="P253" i="7"/>
  <c r="R253" i="7"/>
  <c r="R194" i="7"/>
  <c r="P194" i="7"/>
  <c r="P258" i="7"/>
  <c r="P23" i="7"/>
  <c r="R23" i="7"/>
  <c r="R55" i="7"/>
  <c r="R214" i="7"/>
  <c r="R278" i="7"/>
  <c r="P271" i="7"/>
  <c r="R204" i="7"/>
  <c r="P146" i="7"/>
  <c r="P241" i="7"/>
  <c r="R108" i="7"/>
  <c r="R260" i="7"/>
  <c r="P131" i="7"/>
  <c r="P163" i="7"/>
  <c r="R125" i="7"/>
  <c r="R159" i="7"/>
  <c r="R222" i="7"/>
  <c r="R153" i="7"/>
  <c r="P11" i="7"/>
  <c r="P43" i="7"/>
  <c r="R133" i="7"/>
  <c r="R229" i="7"/>
  <c r="R135" i="7"/>
  <c r="R167" i="7"/>
  <c r="R198" i="7"/>
  <c r="R294" i="7"/>
  <c r="P232" i="7"/>
  <c r="P274" i="7"/>
  <c r="P45" i="7"/>
  <c r="R109" i="7"/>
  <c r="R269" i="7"/>
  <c r="N7" i="7"/>
  <c r="R293" i="7" l="1"/>
  <c r="R203" i="7"/>
  <c r="R87" i="7"/>
  <c r="P51" i="7"/>
  <c r="R69" i="7"/>
  <c r="R94" i="7"/>
  <c r="P82" i="7"/>
  <c r="R117" i="7"/>
  <c r="R285" i="7"/>
  <c r="R259" i="7"/>
  <c r="P234" i="7"/>
  <c r="P123" i="7"/>
  <c r="P233" i="7"/>
  <c r="P41" i="7"/>
  <c r="P129" i="7"/>
  <c r="P9" i="7"/>
  <c r="R172" i="7"/>
  <c r="P155" i="7"/>
  <c r="P242" i="7"/>
  <c r="P226" i="7"/>
  <c r="R166" i="7"/>
  <c r="P284" i="7"/>
  <c r="R126" i="7"/>
  <c r="R93" i="7"/>
  <c r="R78" i="7"/>
  <c r="R275" i="7"/>
  <c r="R197" i="7"/>
  <c r="P177" i="7"/>
  <c r="R46" i="7"/>
  <c r="R113" i="7"/>
  <c r="R252" i="7"/>
  <c r="R61" i="7"/>
  <c r="R103" i="7"/>
  <c r="P280" i="7"/>
  <c r="R227" i="7"/>
  <c r="P114" i="7"/>
  <c r="R213" i="7"/>
  <c r="R142" i="7"/>
  <c r="P288" i="7"/>
  <c r="R219" i="7"/>
  <c r="R188" i="7"/>
  <c r="P210" i="7"/>
  <c r="R127" i="7"/>
  <c r="R205" i="7"/>
  <c r="P99" i="7"/>
  <c r="R71" i="7"/>
  <c r="P249" i="7"/>
  <c r="P162" i="7"/>
  <c r="P191" i="7"/>
  <c r="R180" i="7"/>
  <c r="P60" i="7"/>
  <c r="P202" i="7"/>
  <c r="R173" i="7"/>
  <c r="R221" i="7"/>
  <c r="R189" i="7"/>
  <c r="P290" i="7"/>
  <c r="R139" i="7"/>
  <c r="R244" i="7"/>
  <c r="P147" i="7"/>
  <c r="P218" i="7"/>
  <c r="P186" i="7"/>
  <c r="R84" i="7"/>
  <c r="R14" i="7"/>
  <c r="R35" i="7"/>
  <c r="R246" i="7"/>
  <c r="R174" i="7"/>
  <c r="R262" i="7"/>
  <c r="R62" i="7"/>
  <c r="R36" i="7"/>
  <c r="R119" i="7"/>
  <c r="P19" i="7"/>
  <c r="R38" i="7"/>
  <c r="R95" i="7"/>
  <c r="R206" i="7"/>
  <c r="P91" i="7"/>
  <c r="R164" i="7"/>
  <c r="R268" i="7"/>
  <c r="P27" i="7"/>
  <c r="P67" i="7"/>
  <c r="P250" i="7"/>
  <c r="R110" i="7"/>
  <c r="R277" i="7"/>
  <c r="P298" i="7"/>
  <c r="P157" i="7"/>
  <c r="R57" i="7"/>
  <c r="R254" i="7"/>
  <c r="R270" i="7"/>
  <c r="R143" i="7"/>
  <c r="R102" i="7"/>
  <c r="R31" i="7"/>
  <c r="R175" i="7"/>
  <c r="R158" i="7"/>
  <c r="P18" i="7"/>
  <c r="R291" i="7"/>
  <c r="R236" i="7"/>
  <c r="P115" i="7"/>
  <c r="R140" i="7"/>
  <c r="P168" i="7"/>
  <c r="R77" i="7"/>
  <c r="P171" i="7"/>
  <c r="R20" i="7"/>
  <c r="R150" i="7"/>
  <c r="R53" i="7"/>
  <c r="P282" i="7"/>
  <c r="R118" i="7"/>
  <c r="R59" i="7"/>
  <c r="R30" i="7"/>
  <c r="R156" i="7"/>
  <c r="P130" i="7"/>
  <c r="P179" i="7"/>
  <c r="P75" i="7"/>
  <c r="R181" i="7"/>
  <c r="R267" i="7"/>
  <c r="P178" i="7"/>
  <c r="R237" i="7"/>
  <c r="R190" i="7"/>
  <c r="R220" i="7"/>
  <c r="P266" i="7"/>
  <c r="R196" i="7"/>
  <c r="R79" i="7"/>
  <c r="R13" i="7"/>
  <c r="R230" i="7"/>
  <c r="R15" i="7"/>
  <c r="P248" i="7"/>
  <c r="P265" i="7"/>
  <c r="P50" i="7"/>
  <c r="R264" i="7"/>
  <c r="P247" i="7"/>
  <c r="R211" i="7"/>
  <c r="R28" i="7"/>
  <c r="R44" i="7"/>
  <c r="R235" i="7"/>
  <c r="R12" i="7"/>
  <c r="P66" i="7"/>
  <c r="P88" i="7"/>
  <c r="R100" i="7"/>
  <c r="P42" i="7"/>
  <c r="P24" i="7"/>
  <c r="P281" i="7"/>
  <c r="P223" i="7"/>
  <c r="P49" i="7"/>
  <c r="R200" i="7"/>
  <c r="R228" i="7"/>
  <c r="R74" i="7"/>
  <c r="P201" i="7"/>
  <c r="P124" i="7"/>
  <c r="P240" i="7"/>
  <c r="P176" i="7"/>
  <c r="P65" i="7"/>
  <c r="P289" i="7"/>
  <c r="P193" i="7"/>
  <c r="R243" i="7"/>
  <c r="P239" i="7"/>
  <c r="P263" i="7"/>
  <c r="R101" i="7"/>
  <c r="P138" i="7"/>
  <c r="P170" i="7"/>
  <c r="R283" i="7"/>
  <c r="P216" i="7"/>
  <c r="P48" i="7"/>
  <c r="P256" i="7"/>
  <c r="P224" i="7"/>
  <c r="P105" i="7"/>
  <c r="P96" i="7"/>
  <c r="P296" i="7"/>
  <c r="R92" i="7"/>
  <c r="P209" i="7"/>
  <c r="R212" i="7"/>
  <c r="R56" i="7"/>
  <c r="P192" i="7"/>
  <c r="R116" i="7"/>
  <c r="R148" i="7"/>
  <c r="P25" i="7"/>
  <c r="P81" i="7"/>
  <c r="P231" i="7"/>
  <c r="P257" i="7"/>
  <c r="P132" i="7"/>
  <c r="P207" i="7"/>
  <c r="P122" i="7"/>
  <c r="P279" i="7"/>
  <c r="P89" i="7"/>
  <c r="P80" i="7"/>
  <c r="P73" i="7"/>
  <c r="P297" i="7"/>
  <c r="R21" i="7"/>
  <c r="P10" i="7"/>
  <c r="P136" i="7"/>
  <c r="P90" i="7"/>
  <c r="P58" i="7"/>
  <c r="P273" i="7"/>
  <c r="R68" i="7"/>
  <c r="P26" i="7"/>
  <c r="R292" i="7"/>
  <c r="R187" i="7"/>
  <c r="P137" i="7"/>
  <c r="P185" i="7"/>
  <c r="R245" i="7"/>
  <c r="P17" i="7"/>
  <c r="P33" i="7"/>
  <c r="P144" i="7"/>
  <c r="R70" i="7"/>
  <c r="R208" i="7"/>
  <c r="R199" i="7"/>
  <c r="P34" i="7"/>
  <c r="P97" i="7"/>
  <c r="P215" i="7"/>
  <c r="R251" i="7"/>
  <c r="P152" i="7"/>
  <c r="P154" i="7"/>
  <c r="R85" i="7"/>
  <c r="P217" i="7"/>
  <c r="R54" i="7"/>
  <c r="P261" i="7"/>
  <c r="R52" i="7"/>
  <c r="R169" i="7"/>
  <c r="P161" i="7"/>
  <c r="P272" i="7"/>
  <c r="P287" i="7"/>
  <c r="R98" i="7"/>
  <c r="P195" i="7"/>
  <c r="P120" i="7"/>
  <c r="R134" i="7"/>
  <c r="P40" i="7"/>
  <c r="R149" i="7"/>
  <c r="P104" i="7"/>
  <c r="P29" i="7"/>
  <c r="P145" i="7"/>
  <c r="R182" i="7"/>
  <c r="P128" i="7"/>
  <c r="R276" i="7"/>
  <c r="R37" i="7"/>
  <c r="P225" i="7"/>
  <c r="P106" i="7"/>
  <c r="P295" i="7"/>
  <c r="R32" i="7"/>
  <c r="P160" i="7"/>
  <c r="P121" i="7"/>
  <c r="P16" i="7"/>
  <c r="P8" i="7"/>
  <c r="P255" i="7"/>
  <c r="P64" i="7"/>
  <c r="M6" i="7"/>
  <c r="R72" i="7"/>
  <c r="R7" i="7"/>
  <c r="P7" i="7"/>
  <c r="C4" i="11"/>
  <c r="F7" i="10"/>
  <c r="C7" i="10"/>
  <c r="R6" i="7" l="1"/>
  <c r="P6" i="7"/>
  <c r="N7" i="10"/>
  <c r="N8" i="10" s="1"/>
  <c r="N197" i="10"/>
  <c r="N261" i="10"/>
  <c r="N256" i="10"/>
  <c r="N55" i="10"/>
  <c r="N246" i="10"/>
  <c r="N120" i="10"/>
  <c r="N184" i="10"/>
  <c r="N247" i="10"/>
  <c r="N116" i="10"/>
  <c r="N105" i="10"/>
  <c r="N169" i="10"/>
  <c r="N181" i="10"/>
  <c r="N233" i="10"/>
  <c r="N163" i="10"/>
  <c r="N156" i="10"/>
  <c r="N165" i="10"/>
  <c r="N272" i="10"/>
  <c r="N204" i="10"/>
  <c r="N50" i="10"/>
  <c r="N178" i="10"/>
  <c r="N241" i="10"/>
  <c r="N202" i="10"/>
  <c r="N249" i="10"/>
  <c r="N284" i="10"/>
  <c r="N130" i="10"/>
  <c r="N274" i="10"/>
  <c r="N24" i="10"/>
  <c r="N282" i="10"/>
  <c r="N37" i="10"/>
  <c r="N68" i="10"/>
  <c r="N159" i="10"/>
  <c r="N13" i="10"/>
  <c r="N287" i="10"/>
  <c r="N81" i="10"/>
  <c r="N91" i="10"/>
  <c r="N126" i="10"/>
  <c r="N148" i="10"/>
  <c r="N48" i="10"/>
  <c r="N92" i="10"/>
  <c r="N157" i="10"/>
  <c r="N78" i="10"/>
  <c r="N142" i="10"/>
  <c r="N205" i="10"/>
  <c r="N269" i="10"/>
  <c r="N280" i="10"/>
  <c r="N226" i="10"/>
  <c r="N63" i="10"/>
  <c r="N127" i="10"/>
  <c r="N190" i="10"/>
  <c r="N254" i="10"/>
  <c r="N264" i="10"/>
  <c r="N100" i="10"/>
  <c r="N128" i="10"/>
  <c r="N191" i="10"/>
  <c r="N255" i="10"/>
  <c r="N171" i="10"/>
  <c r="N196" i="10"/>
  <c r="N113" i="10"/>
  <c r="N211" i="10"/>
  <c r="N195" i="10"/>
  <c r="N252" i="10"/>
  <c r="N281" i="10"/>
  <c r="N129" i="10"/>
  <c r="N283" i="10"/>
  <c r="N193" i="10"/>
  <c r="N276" i="10"/>
  <c r="N267" i="10"/>
  <c r="N215" i="10"/>
  <c r="N9" i="10"/>
  <c r="N290" i="10"/>
  <c r="N138" i="10"/>
  <c r="N132" i="10"/>
  <c r="N83" i="10"/>
  <c r="N286" i="10"/>
  <c r="N160" i="10"/>
  <c r="N17" i="10"/>
  <c r="N36" i="10"/>
  <c r="N59" i="10"/>
  <c r="N117" i="10"/>
  <c r="N93" i="10"/>
  <c r="N175" i="10"/>
  <c r="N176" i="10"/>
  <c r="N33" i="10"/>
  <c r="N162" i="10"/>
  <c r="N22" i="10"/>
  <c r="N86" i="10"/>
  <c r="N150" i="10"/>
  <c r="N277" i="10"/>
  <c r="N257" i="10"/>
  <c r="N258" i="10"/>
  <c r="N259" i="10"/>
  <c r="N260" i="10"/>
  <c r="N71" i="10"/>
  <c r="N135" i="10"/>
  <c r="N262" i="10"/>
  <c r="N296" i="10"/>
  <c r="N164" i="10"/>
  <c r="N268" i="10"/>
  <c r="N72" i="10"/>
  <c r="N136" i="10"/>
  <c r="N199" i="10"/>
  <c r="N265" i="10"/>
  <c r="N194" i="10"/>
  <c r="N203" i="10"/>
  <c r="N244" i="10"/>
  <c r="N57" i="10"/>
  <c r="N121" i="10"/>
  <c r="N216" i="10"/>
  <c r="N218" i="10"/>
  <c r="N251" i="10"/>
  <c r="N236" i="10"/>
  <c r="N58" i="10"/>
  <c r="N122" i="10"/>
  <c r="N234" i="10"/>
  <c r="N207" i="10"/>
  <c r="N65" i="10"/>
  <c r="N292" i="10"/>
  <c r="N273" i="10"/>
  <c r="N23" i="10"/>
  <c r="N88" i="10"/>
  <c r="N291" i="10"/>
  <c r="N288" i="10"/>
  <c r="N74" i="10"/>
  <c r="N12" i="10"/>
  <c r="N177" i="10"/>
  <c r="N95" i="10"/>
  <c r="N131" i="10"/>
  <c r="N223" i="10"/>
  <c r="N21" i="10"/>
  <c r="N11" i="10"/>
  <c r="N146" i="10"/>
  <c r="N26" i="10"/>
  <c r="N76" i="10"/>
  <c r="N155" i="10"/>
  <c r="N47" i="10"/>
  <c r="N266" i="10"/>
  <c r="N239" i="10"/>
  <c r="N97" i="10"/>
  <c r="N34" i="10"/>
  <c r="N125" i="10"/>
  <c r="N30" i="10"/>
  <c r="N94" i="10"/>
  <c r="N158" i="10"/>
  <c r="N221" i="10"/>
  <c r="N285" i="10"/>
  <c r="N297" i="10"/>
  <c r="N298" i="10"/>
  <c r="N299" i="10"/>
  <c r="N15" i="10"/>
  <c r="N79" i="10"/>
  <c r="N143" i="10"/>
  <c r="N206" i="10"/>
  <c r="N270" i="10"/>
  <c r="N289" i="10"/>
  <c r="N219" i="10"/>
  <c r="N16" i="10"/>
  <c r="N80" i="10"/>
  <c r="N144" i="10"/>
  <c r="N242" i="10"/>
  <c r="N243" i="10"/>
  <c r="N248" i="10"/>
  <c r="N66" i="10"/>
  <c r="N275" i="10"/>
  <c r="N278" i="10"/>
  <c r="N152" i="10"/>
  <c r="N19" i="10"/>
  <c r="N73" i="10"/>
  <c r="N29" i="10"/>
  <c r="N27" i="10"/>
  <c r="N237" i="10"/>
  <c r="N222" i="10"/>
  <c r="N96" i="10"/>
  <c r="N20" i="10"/>
  <c r="N145" i="10"/>
  <c r="N82" i="10"/>
  <c r="N53" i="10"/>
  <c r="N217" i="10"/>
  <c r="N189" i="10"/>
  <c r="N149" i="10"/>
  <c r="N141" i="10"/>
  <c r="N107" i="10"/>
  <c r="N140" i="10"/>
  <c r="N123" i="10"/>
  <c r="N38" i="10"/>
  <c r="N102" i="10"/>
  <c r="N166" i="10"/>
  <c r="N229" i="10"/>
  <c r="N293" i="10"/>
  <c r="N43" i="10"/>
  <c r="N28" i="10"/>
  <c r="N45" i="10"/>
  <c r="N151" i="10"/>
  <c r="N35" i="10"/>
  <c r="N279" i="10"/>
  <c r="N201" i="10"/>
  <c r="N51" i="10"/>
  <c r="N18" i="10"/>
  <c r="N90" i="10"/>
  <c r="N62" i="10"/>
  <c r="N238" i="10"/>
  <c r="N192" i="10"/>
  <c r="N99" i="10"/>
  <c r="N225" i="10"/>
  <c r="N46" i="10"/>
  <c r="N110" i="10"/>
  <c r="N174" i="10"/>
  <c r="N77" i="10"/>
  <c r="N32" i="10"/>
  <c r="N209" i="10"/>
  <c r="N185" i="10"/>
  <c r="N161" i="10"/>
  <c r="N54" i="10"/>
  <c r="N118" i="10"/>
  <c r="N182" i="10"/>
  <c r="N245" i="10"/>
  <c r="N208" i="10"/>
  <c r="N115" i="10"/>
  <c r="N108" i="10"/>
  <c r="N109" i="10"/>
  <c r="N39" i="10"/>
  <c r="N103" i="10"/>
  <c r="N167" i="10"/>
  <c r="N230" i="10"/>
  <c r="N294" i="10"/>
  <c r="N210" i="10"/>
  <c r="N85" i="10"/>
  <c r="N40" i="10"/>
  <c r="N104" i="10"/>
  <c r="N168" i="10"/>
  <c r="N231" i="10"/>
  <c r="N295" i="10"/>
  <c r="N75" i="10"/>
  <c r="N60" i="10"/>
  <c r="N61" i="10"/>
  <c r="N25" i="10"/>
  <c r="N89" i="10"/>
  <c r="N153" i="10"/>
  <c r="N67" i="10"/>
  <c r="N84" i="10"/>
  <c r="N154" i="10"/>
  <c r="N253" i="10"/>
  <c r="N111" i="10"/>
  <c r="N112" i="10"/>
  <c r="N101" i="10"/>
  <c r="N98" i="10"/>
  <c r="AD12" i="9"/>
  <c r="N180" i="10" l="1"/>
  <c r="N44" i="10"/>
  <c r="N250" i="10"/>
  <c r="N172" i="10"/>
  <c r="N147" i="10"/>
  <c r="N224" i="10"/>
  <c r="N134" i="10"/>
  <c r="N263" i="10"/>
  <c r="N198" i="10"/>
  <c r="N213" i="10"/>
  <c r="N240" i="10"/>
  <c r="N31" i="10"/>
  <c r="N214" i="10"/>
  <c r="N114" i="10"/>
  <c r="N64" i="10"/>
  <c r="N220" i="10"/>
  <c r="N14" i="10"/>
  <c r="N52" i="10"/>
  <c r="N10" i="10"/>
  <c r="N271" i="10"/>
  <c r="N179" i="10"/>
  <c r="N170" i="10"/>
  <c r="N139" i="10"/>
  <c r="N183" i="10"/>
  <c r="N228" i="10"/>
  <c r="N227" i="10"/>
  <c r="N124" i="10"/>
  <c r="N69" i="10"/>
  <c r="N137" i="10"/>
  <c r="N235" i="10"/>
  <c r="N200" i="10"/>
  <c r="N42" i="10"/>
  <c r="N232" i="10"/>
  <c r="N119" i="10"/>
  <c r="N70" i="10"/>
  <c r="N41" i="10"/>
  <c r="N56" i="10"/>
  <c r="N187" i="10"/>
  <c r="N87" i="10"/>
  <c r="N212" i="10"/>
  <c r="N49" i="10"/>
  <c r="N106" i="10"/>
  <c r="N133" i="10"/>
  <c r="N188" i="10"/>
  <c r="N186" i="10"/>
  <c r="N173" i="10"/>
  <c r="O12" i="9"/>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6" i="9"/>
  <c r="G204" i="9"/>
  <c r="G212" i="9"/>
  <c r="G220" i="9"/>
  <c r="G228" i="9"/>
  <c r="G236" i="9"/>
  <c r="G244" i="9"/>
  <c r="G252" i="9"/>
  <c r="G260" i="9"/>
  <c r="G268" i="9"/>
  <c r="G276" i="9"/>
  <c r="G284" i="9"/>
  <c r="G292" i="9"/>
  <c r="G300" i="9"/>
  <c r="G14" i="9"/>
  <c r="G22" i="9"/>
  <c r="G30" i="9"/>
  <c r="G38" i="9"/>
  <c r="G46" i="9"/>
  <c r="G54" i="9"/>
  <c r="G62" i="9"/>
  <c r="G70" i="9"/>
  <c r="G78" i="9"/>
  <c r="G86" i="9"/>
  <c r="G94" i="9"/>
  <c r="G102" i="9"/>
  <c r="G110" i="9"/>
  <c r="G118" i="9"/>
  <c r="G126" i="9"/>
  <c r="G134" i="9"/>
  <c r="G142" i="9"/>
  <c r="G150" i="9"/>
  <c r="G158" i="9"/>
  <c r="G166" i="9"/>
  <c r="G174" i="9"/>
  <c r="G182" i="9"/>
  <c r="G190" i="9"/>
  <c r="G197" i="9"/>
  <c r="G205" i="9"/>
  <c r="G213" i="9"/>
  <c r="G221" i="9"/>
  <c r="G229" i="9"/>
  <c r="G237" i="9"/>
  <c r="G245" i="9"/>
  <c r="G253" i="9"/>
  <c r="G261" i="9"/>
  <c r="G269" i="9"/>
  <c r="G277" i="9"/>
  <c r="G285" i="9"/>
  <c r="G293" i="9"/>
  <c r="G301" i="9"/>
  <c r="G15" i="9"/>
  <c r="G23" i="9"/>
  <c r="G31" i="9"/>
  <c r="G39" i="9"/>
  <c r="G47" i="9"/>
  <c r="G55" i="9"/>
  <c r="G63" i="9"/>
  <c r="G71" i="9"/>
  <c r="G79" i="9"/>
  <c r="G87" i="9"/>
  <c r="G95" i="9"/>
  <c r="G103" i="9"/>
  <c r="G111" i="9"/>
  <c r="G119" i="9"/>
  <c r="G127" i="9"/>
  <c r="G135" i="9"/>
  <c r="G143" i="9"/>
  <c r="G151" i="9"/>
  <c r="G159" i="9"/>
  <c r="G167" i="9"/>
  <c r="G175" i="9"/>
  <c r="G183" i="9"/>
  <c r="G198" i="9"/>
  <c r="G206" i="9"/>
  <c r="G214" i="9"/>
  <c r="G222" i="9"/>
  <c r="G230" i="9"/>
  <c r="G238" i="9"/>
  <c r="G246" i="9"/>
  <c r="G254" i="9"/>
  <c r="G262" i="9"/>
  <c r="G270" i="9"/>
  <c r="G278" i="9"/>
  <c r="G286" i="9"/>
  <c r="G294" i="9"/>
  <c r="G302" i="9"/>
  <c r="G16" i="9"/>
  <c r="G24" i="9"/>
  <c r="G32" i="9"/>
  <c r="G40" i="9"/>
  <c r="G48" i="9"/>
  <c r="G56" i="9"/>
  <c r="G64" i="9"/>
  <c r="G72" i="9"/>
  <c r="G80" i="9"/>
  <c r="G88" i="9"/>
  <c r="G96" i="9"/>
  <c r="G104" i="9"/>
  <c r="G112" i="9"/>
  <c r="G120" i="9"/>
  <c r="G128" i="9"/>
  <c r="G136" i="9"/>
  <c r="G144" i="9"/>
  <c r="G152" i="9"/>
  <c r="G160" i="9"/>
  <c r="G168" i="9"/>
  <c r="G176" i="9"/>
  <c r="G184" i="9"/>
  <c r="G191" i="9"/>
  <c r="G199" i="9"/>
  <c r="G207" i="9"/>
  <c r="G215" i="9"/>
  <c r="G223" i="9"/>
  <c r="G231" i="9"/>
  <c r="G239" i="9"/>
  <c r="G247" i="9"/>
  <c r="G255" i="9"/>
  <c r="G263" i="9"/>
  <c r="G271" i="9"/>
  <c r="G279" i="9"/>
  <c r="G287" i="9"/>
  <c r="G295" i="9"/>
  <c r="G303" i="9"/>
  <c r="G17" i="9"/>
  <c r="G25" i="9"/>
  <c r="G33" i="9"/>
  <c r="G41" i="9"/>
  <c r="G49" i="9"/>
  <c r="G57" i="9"/>
  <c r="G65" i="9"/>
  <c r="G73" i="9"/>
  <c r="G81" i="9"/>
  <c r="G89" i="9"/>
  <c r="G97" i="9"/>
  <c r="G105" i="9"/>
  <c r="G113" i="9"/>
  <c r="G121" i="9"/>
  <c r="G129" i="9"/>
  <c r="G137" i="9"/>
  <c r="G145" i="9"/>
  <c r="G153" i="9"/>
  <c r="G161" i="9"/>
  <c r="G169" i="9"/>
  <c r="G177" i="9"/>
  <c r="G185" i="9"/>
  <c r="G192" i="9"/>
  <c r="G200" i="9"/>
  <c r="G208" i="9"/>
  <c r="G216" i="9"/>
  <c r="G224" i="9"/>
  <c r="G232" i="9"/>
  <c r="G240" i="9"/>
  <c r="G248" i="9"/>
  <c r="G256" i="9"/>
  <c r="G264" i="9"/>
  <c r="G272" i="9"/>
  <c r="G280" i="9"/>
  <c r="G288" i="9"/>
  <c r="G296" i="9"/>
  <c r="G304" i="9"/>
  <c r="G18" i="9"/>
  <c r="G26" i="9"/>
  <c r="G34" i="9"/>
  <c r="G42" i="9"/>
  <c r="G50" i="9"/>
  <c r="G58" i="9"/>
  <c r="G66" i="9"/>
  <c r="G74" i="9"/>
  <c r="G82" i="9"/>
  <c r="G90" i="9"/>
  <c r="G98" i="9"/>
  <c r="G106" i="9"/>
  <c r="G114" i="9"/>
  <c r="G122" i="9"/>
  <c r="G130" i="9"/>
  <c r="G138" i="9"/>
  <c r="G146" i="9"/>
  <c r="G154" i="9"/>
  <c r="G162" i="9"/>
  <c r="G170" i="9"/>
  <c r="G178" i="9"/>
  <c r="G186" i="9"/>
  <c r="G193" i="9"/>
  <c r="G201" i="9"/>
  <c r="G209" i="9"/>
  <c r="G217" i="9"/>
  <c r="G225" i="9"/>
  <c r="G233" i="9"/>
  <c r="G241" i="9"/>
  <c r="G249" i="9"/>
  <c r="G257" i="9"/>
  <c r="G265" i="9"/>
  <c r="G273" i="9"/>
  <c r="G281" i="9"/>
  <c r="G289" i="9"/>
  <c r="G297" i="9"/>
  <c r="G13" i="9"/>
  <c r="G19" i="9"/>
  <c r="G27" i="9"/>
  <c r="G35" i="9"/>
  <c r="G43" i="9"/>
  <c r="G51" i="9"/>
  <c r="G59" i="9"/>
  <c r="G67" i="9"/>
  <c r="G75" i="9"/>
  <c r="G83" i="9"/>
  <c r="G91" i="9"/>
  <c r="G99" i="9"/>
  <c r="G107" i="9"/>
  <c r="G115" i="9"/>
  <c r="G123" i="9"/>
  <c r="G131" i="9"/>
  <c r="G139" i="9"/>
  <c r="G147" i="9"/>
  <c r="G155" i="9"/>
  <c r="G163" i="9"/>
  <c r="G171" i="9"/>
  <c r="G179" i="9"/>
  <c r="G187" i="9"/>
  <c r="G194" i="9"/>
  <c r="G202" i="9"/>
  <c r="G210" i="9"/>
  <c r="G218" i="9"/>
  <c r="G226" i="9"/>
  <c r="G234" i="9"/>
  <c r="G242" i="9"/>
  <c r="G250" i="9"/>
  <c r="G258" i="9"/>
  <c r="G266" i="9"/>
  <c r="G274" i="9"/>
  <c r="G282" i="9"/>
  <c r="G290" i="9"/>
  <c r="G298" i="9"/>
  <c r="G20" i="9"/>
  <c r="G28" i="9"/>
  <c r="G36" i="9"/>
  <c r="G44" i="9"/>
  <c r="G52" i="9"/>
  <c r="G60" i="9"/>
  <c r="G68" i="9"/>
  <c r="G76" i="9"/>
  <c r="G84" i="9"/>
  <c r="G92" i="9"/>
  <c r="G100" i="9"/>
  <c r="G108" i="9"/>
  <c r="G116" i="9"/>
  <c r="G124" i="9"/>
  <c r="G132" i="9"/>
  <c r="G140" i="9"/>
  <c r="G148" i="9"/>
  <c r="G156" i="9"/>
  <c r="G164" i="9"/>
  <c r="G172" i="9"/>
  <c r="G180" i="9"/>
  <c r="G188" i="9"/>
  <c r="G195" i="9"/>
  <c r="G203" i="9"/>
  <c r="G211" i="9"/>
  <c r="G219" i="9"/>
  <c r="G227" i="9"/>
  <c r="G235" i="9"/>
  <c r="G243" i="9"/>
  <c r="G251" i="9"/>
  <c r="G259" i="9"/>
  <c r="G267" i="9"/>
  <c r="G275" i="9"/>
  <c r="G283" i="9"/>
  <c r="G291" i="9"/>
  <c r="G299" i="9"/>
  <c r="B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<sst xmlns="http://schemas.openxmlformats.org/spreadsheetml/2006/main" count="2737" uniqueCount="1139">
  <si>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</si>
  <si>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</si>
  <si>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</si>
  <si>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</si>
  <si>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</si>
  <si>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</si>
  <si>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</si>
  <si>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</si>
  <si>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</si>
  <si>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</si>
  <si>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</si>
  <si>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</si>
  <si>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</si>
  <si>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</si>
  <si>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</si>
  <si>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</si>
  <si>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</si>
  <si>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</si>
  <si>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</si>
  <si>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</si>
  <si>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</si>
  <si>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</si>
  <si>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</si>
  <si>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</si>
  <si>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</si>
  <si>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</si>
  <si>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</si>
  <si>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</si>
  <si>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</si>
  <si>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</si>
  <si>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</si>
  <si>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</si>
  <si>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</si>
  <si>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</si>
  <si>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</si>
  <si>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</si>
  <si>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</si>
  <si>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</si>
  <si>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</si>
  <si>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</si>
  <si>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</si>
  <si>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</si>
  <si>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</si>
  <si>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</si>
  <si>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</si>
  <si>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</si>
  <si>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</si>
  <si>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</si>
  <si>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</si>
  <si>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</si>
  <si>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</si>
  <si>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</si>
  <si>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</si>
  <si>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</si>
  <si>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</si>
  <si>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</si>
  <si>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</si>
  <si>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</si>
  <si>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</si>
  <si>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</si>
  <si>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</si>
  <si>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</si>
  <si>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</si>
  <si>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</si>
  <si>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</si>
  <si>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</si>
  <si>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</si>
  <si>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</si>
  <si>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</si>
  <si>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</si>
  <si>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</si>
  <si>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</si>
  <si>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</si>
  <si>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</si>
  <si>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</si>
  <si>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</si>
  <si>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</si>
  <si>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</si>
  <si>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</si>
  <si>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</si>
  <si>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</si>
  <si>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</si>
  <si>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</si>
  <si>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</si>
  <si>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</si>
  <si>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</si>
  <si>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</si>
  <si>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</si>
  <si>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</si>
  <si>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</si>
  <si>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</si>
  <si>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</si>
  <si>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</si>
  <si>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</si>
  <si>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</si>
  <si>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</si>
  <si>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</si>
  <si>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</si>
  <si>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</si>
  <si>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</si>
  <si>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</si>
  <si>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</si>
  <si>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</si>
  <si>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</si>
  <si>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</si>
  <si>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</si>
  <si>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</si>
  <si>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</si>
  <si>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</si>
  <si>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</si>
  <si>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</si>
  <si>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</si>
  <si>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</si>
  <si>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</si>
  <si>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</si>
  <si>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</si>
  <si>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</si>
  <si>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</si>
  <si>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</si>
  <si>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</si>
  <si>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</si>
  <si>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</si>
  <si>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</si>
  <si>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</si>
  <si>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</si>
  <si>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</si>
  <si>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</si>
  <si>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</si>
  <si>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</si>
  <si>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</si>
  <si>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</si>
  <si>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</si>
  <si>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</si>
  <si>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</si>
  <si>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</si>
  <si>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</si>
  <si>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</si>
  <si>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</si>
  <si>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</si>
  <si>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</si>
  <si>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</si>
  <si>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</si>
  <si>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</si>
  <si>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</si>
  <si>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</si>
  <si>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</si>
  <si>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</si>
  <si>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</si>
  <si>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</si>
  <si>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</si>
  <si>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</si>
  <si>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</si>
  <si>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</si>
  <si>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</si>
  <si>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</si>
  <si>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</si>
  <si>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</si>
  <si>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</si>
  <si>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</si>
  <si>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</si>
  <si>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</si>
  <si>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</si>
  <si>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</si>
  <si>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</si>
  <si>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</si>
  <si>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</si>
  <si>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</si>
  <si>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</si>
  <si>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</si>
  <si>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</si>
  <si>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</si>
  <si>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</si>
  <si>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</si>
  <si>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</si>
  <si>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</si>
  <si>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</si>
  <si>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</si>
  <si>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</si>
  <si>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</si>
  <si>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</si>
  <si>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</si>
  <si>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</si>
  <si>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</si>
  <si>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</si>
  <si>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</si>
  <si>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</si>
  <si>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</si>
  <si>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</si>
  <si>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</si>
  <si>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</si>
  <si>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</si>
  <si>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</si>
  <si>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</si>
  <si>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</si>
  <si>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</si>
  <si>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</si>
  <si>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</si>
  <si>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</si>
  <si>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</si>
  <si>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</si>
  <si>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</si>
  <si>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</si>
  <si>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</si>
  <si>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</si>
  <si>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</si>
  <si>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</si>
  <si>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</si>
  <si>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</si>
  <si>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</si>
  <si>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</si>
  <si>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</si>
  <si>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</si>
  <si>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</si>
  <si>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</si>
  <si>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</si>
  <si>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</si>
  <si>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</si>
  <si>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</si>
  <si>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</si>
  <si>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</si>
  <si>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</si>
  <si>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</si>
  <si>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</si>
  <si>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</si>
  <si>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</si>
  <si>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</si>
  <si>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</si>
  <si>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</si>
  <si>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</si>
  <si>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</si>
  <si>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</si>
  <si>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</si>
  <si>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</si>
  <si>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</si>
  <si>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</si>
  <si>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</si>
  <si>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</si>
  <si>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</si>
  <si>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</si>
  <si>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</si>
  <si>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</si>
  <si>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</si>
  <si>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</si>
  <si>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</si>
  <si>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</si>
  <si>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</si>
  <si>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</si>
  <si>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</si>
  <si>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</si>
  <si>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</si>
  <si>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</si>
  <si>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</si>
  <si>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</si>
  <si>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</si>
  <si>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</si>
  <si>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</si>
  <si>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</si>
  <si>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</si>
  <si>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</si>
  <si>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</si>
  <si>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</si>
  <si>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</si>
  <si>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</si>
  <si>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</si>
  <si>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</si>
  <si>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</si>
  <si>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</si>
  <si>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</si>
  <si>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</si>
  <si>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</si>
  <si>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</si>
  <si>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</si>
  <si>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</si>
  <si>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</si>
  <si>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</si>
  <si>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</si>
  <si>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</si>
  <si>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</si>
  <si>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</si>
  <si>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</si>
  <si>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</si>
  <si>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</si>
  <si>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</si>
  <si>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</si>
  <si>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</si>
  <si>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</si>
  <si>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</si>
  <si>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</si>
  <si>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</si>
  <si>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</si>
  <si>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</si>
  <si>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</si>
  <si>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</si>
  <si>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</si>
  <si>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</si>
  <si>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</si>
  <si>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</si>
  <si>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</si>
  <si>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</si>
  <si>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</si>
  <si>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</si>
  <si>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</si>
  <si>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</si>
  <si>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</si>
  <si>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</si>
  <si>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KOTKA SVENSKA SAMSKOLAS GARANT</t>
  </si>
  <si>
    <t>FÖRENINGEN FÖR SVENSKA SAMSKOL</t>
  </si>
  <si>
    <t>KOULUYHDISTYS PESTALOZZI SCHUL</t>
  </si>
  <si>
    <t>SKOLGARANTIFÖRENINGEN R.F.</t>
  </si>
  <si>
    <t>APOLLON YHTEISKOULUN KANNATUSY</t>
  </si>
  <si>
    <t>SUOMALAISEN YHTEISKOULUN OSAKE</t>
  </si>
  <si>
    <t>MAANVILJELYSLYSEON OSAKEYHTIÖ</t>
  </si>
  <si>
    <t>OY HELSINGIN YHTEISKOULU JA RE</t>
  </si>
  <si>
    <t>VIIPURIN REAALIKOULU OY</t>
  </si>
  <si>
    <t>KULOSAAREN YHTEISKOULUN OSAKEY</t>
  </si>
  <si>
    <t>TAMPEREEN STEINER-KOULUYHDISTY</t>
  </si>
  <si>
    <t>POHJOIS-HAAGAN YHTEISKOULU OY</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</si>
  <si>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</si>
  <si>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</si>
  <si>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</si>
  <si>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</si>
  <si>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</si>
  <si>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</si>
  <si>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</si>
  <si>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</si>
  <si>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VAPAAN KYLÄKOULUN KANNATUSYHDI</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</si>
  <si>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</si>
  <si>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</si>
  <si>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</si>
  <si>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</si>
  <si>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</si>
  <si>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</si>
  <si>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</si>
  <si>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</si>
  <si>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</si>
  <si>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</si>
  <si>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</si>
  <si>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PORIN KRISTILLISEN KOULUN KANN</t>
  </si>
  <si>
    <t>RAUMAN AVOKAS RY</t>
  </si>
  <si>
    <t>KUOPION KRISTILLISEN PÄIVÄKODI</t>
  </si>
  <si>
    <t>ESPOON KRISTILLISEN KOULUN KAN</t>
  </si>
  <si>
    <t>JYVÄSKYLÄN KRISTILLISEN KOULUN</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</si>
  <si>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</si>
  <si>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</si>
  <si>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</si>
  <si>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</si>
  <si>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</si>
  <si>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</si>
  <si>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</si>
  <si>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</si>
  <si>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</si>
  <si>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</si>
  <si>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</si>
  <si>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</si>
  <si>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</si>
  <si>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</si>
  <si>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</si>
  <si>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</si>
  <si>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</si>
  <si>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</si>
  <si>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</si>
  <si>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</si>
  <si>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</si>
  <si>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</si>
  <si>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</si>
  <si>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</si>
  <si>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</si>
  <si>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</si>
  <si>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</si>
  <si>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</si>
  <si>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</si>
  <si>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</si>
  <si>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</si>
  <si>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</si>
  <si>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</si>
  <si>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</si>
  <si>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</si>
  <si>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</si>
  <si>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</si>
  <si>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</si>
  <si>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</si>
  <si>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</si>
  <si>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</si>
  <si>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</si>
  <si>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</si>
  <si>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</si>
  <si>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</si>
  <si>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</si>
  <si>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</si>
  <si>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</si>
  <si>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</si>
  <si>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</si>
  <si>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</si>
  <si>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</si>
  <si>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</si>
  <si>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</si>
  <si>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</si>
  <si>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</si>
  <si>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</si>
  <si>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</si>
  <si>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</si>
  <si>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</si>
  <si>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</si>
  <si>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</si>
  <si>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</si>
  <si>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</si>
  <si>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</si>
  <si>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</si>
  <si>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</si>
  <si>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</si>
  <si>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</si>
  <si>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</si>
  <si>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</si>
  <si>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</si>
  <si>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</si>
  <si>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</si>
  <si>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</si>
  <si>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</si>
  <si>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</si>
  <si>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</si>
  <si>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</si>
  <si>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</si>
  <si>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</si>
  <si>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</si>
  <si>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</si>
  <si>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</si>
  <si>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</si>
  <si>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</si>
  <si>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</si>
  <si>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</si>
  <si>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</si>
  <si>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</si>
  <si>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</si>
  <si>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</si>
  <si>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</si>
  <si>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</si>
  <si>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</si>
  <si>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</si>
  <si>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</si>
  <si>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</si>
  <si>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</si>
  <si>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</si>
  <si>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</si>
  <si>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</si>
  <si>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</si>
  <si>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</si>
  <si>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</si>
  <si>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</si>
  <si>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</si>
  <si>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</si>
  <si>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</si>
  <si>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</si>
  <si>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</si>
  <si>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</si>
  <si>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</si>
  <si>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</si>
  <si>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</si>
  <si>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</si>
  <si>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</si>
  <si>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</si>
  <si>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</si>
  <si>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</si>
  <si>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</si>
  <si>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</si>
  <si>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</si>
  <si>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</si>
  <si>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</si>
  <si>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</si>
  <si>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</si>
  <si>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</si>
  <si>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</si>
  <si>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</si>
  <si>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</si>
  <si>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</si>
  <si>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</si>
  <si>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</si>
  <si>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</si>
  <si>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</si>
  <si>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</si>
  <si>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</si>
  <si>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</si>
  <si>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</si>
  <si>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</si>
  <si>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</si>
  <si>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</si>
  <si>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</si>
  <si>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</si>
  <si>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</si>
  <si>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</si>
  <si>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</si>
  <si>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</si>
  <si>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</si>
  <si>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</si>
  <si>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</si>
  <si>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</si>
  <si>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</si>
  <si>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</si>
  <si>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</si>
  <si>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</si>
  <si>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</si>
  <si>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</si>
  <si>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</si>
  <si>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</si>
  <si>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</si>
  <si>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</si>
  <si>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</si>
  <si>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</si>
  <si>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</si>
  <si>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</si>
  <si>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</si>
  <si>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</si>
  <si>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</si>
  <si>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</si>
  <si>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</si>
  <si>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</si>
  <si>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</si>
  <si>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</si>
  <si>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</si>
  <si>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</si>
  <si>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</si>
  <si>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</si>
  <si>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</si>
  <si>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</si>
  <si>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</si>
  <si>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</si>
  <si>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</si>
  <si>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</si>
  <si>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</si>
  <si>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</si>
  <si>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</si>
  <si>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</si>
  <si>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</si>
  <si>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</si>
  <si>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</si>
  <si>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</si>
  <si>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</si>
  <si>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</si>
  <si>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</si>
  <si>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</si>
  <si>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</si>
  <si>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</si>
  <si>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</si>
  <si>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</si>
  <si>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</si>
  <si>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</si>
  <si>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</si>
  <si>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</si>
  <si>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</si>
  <si>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</si>
  <si>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</si>
  <si>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</si>
  <si>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</si>
  <si>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</si>
  <si>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</si>
  <si>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</si>
  <si>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</si>
  <si>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</si>
  <si>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</si>
  <si>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</si>
  <si>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</si>
  <si>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</si>
  <si>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</si>
  <si>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</si>
  <si>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</si>
  <si>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</si>
  <si>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</si>
  <si>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</si>
  <si>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</si>
  <si>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</si>
  <si>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</si>
  <si>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</si>
  <si>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</si>
  <si>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</si>
  <si>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</si>
  <si>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</si>
  <si>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</si>
  <si>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</si>
  <si>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</si>
  <si>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</si>
  <si>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</si>
  <si>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</si>
  <si>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</si>
  <si>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</si>
  <si>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</si>
  <si>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</si>
  <si>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</si>
  <si>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</si>
  <si>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</si>
  <si>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</si>
  <si>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</si>
  <si>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</si>
  <si>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</si>
  <si>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</si>
  <si>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</si>
  <si>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</si>
  <si>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</si>
  <si>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</si>
  <si>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</si>
  <si>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</si>
  <si>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</si>
  <si>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</si>
  <si>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</si>
  <si>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</si>
  <si>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</si>
  <si>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</si>
  <si>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</si>
  <si>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</si>
  <si>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</si>
  <si>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</si>
  <si>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</si>
  <si>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</si>
  <si>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</si>
  <si>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</si>
  <si>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</si>
  <si>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</si>
  <si>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</si>
  <si>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</si>
  <si>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</si>
  <si>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</si>
  <si>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</si>
  <si>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</si>
  <si>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</si>
  <si>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</si>
  <si>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</si>
  <si>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</si>
  <si>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</si>
  <si>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</si>
  <si>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</si>
  <si>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</si>
  <si>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</si>
  <si>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</si>
  <si>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</si>
  <si>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</si>
  <si>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</si>
  <si>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</si>
  <si>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</si>
  <si>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</si>
  <si>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</si>
  <si>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</si>
  <si>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</si>
  <si>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</si>
  <si>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</si>
  <si>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</si>
  <si>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</si>
  <si>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</si>
  <si>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</si>
  <si>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</si>
  <si>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</si>
  <si>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</si>
  <si>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</si>
  <si>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</si>
  <si>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</si>
  <si>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</si>
  <si>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</si>
  <si>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</si>
  <si>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</si>
  <si>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</si>
  <si>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</si>
  <si>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</si>
  <si>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</si>
  <si>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</si>
  <si>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</si>
  <si>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</si>
  <si>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</si>
  <si>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</si>
  <si>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</si>
  <si>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</si>
  <si>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</si>
  <si>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</si>
  <si>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</si>
  <si>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</si>
  <si>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</si>
  <si>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</si>
  <si>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</si>
  <si>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</si>
  <si>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</si>
  <si>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</si>
  <si>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</si>
  <si>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</si>
  <si>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</si>
  <si>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</si>
  <si>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</si>
  <si>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</si>
  <si>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</si>
  <si>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</si>
  <si>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</si>
  <si>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</si>
  <si>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</si>
  <si>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</si>
  <si>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</si>
  <si>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</si>
  <si>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</si>
  <si>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</si>
  <si>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</si>
  <si>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</si>
  <si>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</si>
  <si>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</si>
  <si>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</si>
  <si>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</si>
  <si>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</si>
  <si>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</si>
  <si>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</si>
  <si>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</si>
  <si>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</si>
  <si>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</si>
  <si>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</si>
  <si>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</si>
  <si>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</si>
  <si>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</si>
  <si>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</si>
  <si>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HYTE-kerroin</t>
  </si>
  <si>
    <t>Väestön kasvu</t>
  </si>
  <si>
    <t xml:space="preserve">HYTE-kerroin </t>
  </si>
  <si>
    <t>Sote-uudistuksen muutosrajoitin</t>
  </si>
  <si>
    <t>Väestöllä painotettu HYTE-kerroin</t>
  </si>
  <si>
    <t xml:space="preserve">Lisätietoja: </t>
  </si>
  <si>
    <t xml:space="preserve">Koulutustausta, ilman tutkintoa osuus </t>
  </si>
  <si>
    <t>HYTE-kerroin (sis. Kulttuurihyte)</t>
  </si>
  <si>
    <t>Kumulatiivinen verotuloihin perustuvan tasauksen muutoksen neutralisointi</t>
  </si>
  <si>
    <t>LAHDEN YHTEISKOULUN SÄÄTIÖ SR</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</si>
  <si>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</si>
  <si>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</si>
  <si>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</si>
  <si>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</si>
  <si>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</si>
  <si>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</si>
  <si>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</si>
  <si>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Valtionosuudet ja veromenetysten korvaukset, yhteensä</t>
  </si>
  <si>
    <t xml:space="preserve">Koulutustausta-kerroin </t>
  </si>
  <si>
    <t>Veromenetysten korvaus 2024</t>
  </si>
  <si>
    <t>Valtiovarainministeriö, Kunta- ja alueosasto</t>
  </si>
  <si>
    <t>OULUNKYLÄN YHTEISKOULUN SÄÄTIÖ</t>
  </si>
  <si>
    <t>SATEENKAAREN KOULUN KUNTAYHTYM</t>
  </si>
  <si>
    <t>Aloittavien koulujen rahoitukseen liittyvä vähennys (-0,01 €/as)</t>
  </si>
  <si>
    <t>Valtionosuus ennen verotuloihin perustuvaa valtionosuuden tasausta</t>
  </si>
  <si>
    <t>Verotuloihin perustuva valtionosuuden tasaus</t>
  </si>
  <si>
    <t>Erotus = tasausraja - laskennallinen verotulo, €/asukas</t>
  </si>
  <si>
    <t>Tieto ei sisällä OKM:n valtionosuuksia</t>
  </si>
  <si>
    <t>18–64-vuotiaat</t>
  </si>
  <si>
    <t>Ikä 18-64</t>
  </si>
  <si>
    <t>30 - 54 v. väestö 31.12.2023</t>
  </si>
  <si>
    <t>Työttömät ja palveluissa olevat</t>
  </si>
  <si>
    <t>Perushinnat:</t>
  </si>
  <si>
    <t xml:space="preserve">Työttömät ja palveluissa olevat </t>
  </si>
  <si>
    <t>Työpaikkaomavaraisuuskerroin</t>
  </si>
  <si>
    <t>Positiivinen väestön kasvu 2021-2023</t>
  </si>
  <si>
    <t>Määräaikaisen v 2024 tehdyn lisäyksen takaisinperintä (1/3)</t>
  </si>
  <si>
    <t>TE25: Kunnan työttömyysetuuksien rahoitusvastuun laajentamisen korvaus</t>
  </si>
  <si>
    <t>Veromenetysten korvaus 2025</t>
  </si>
  <si>
    <t>Korvaukset vuosilta 2010-2023, €</t>
  </si>
  <si>
    <t>Veromenetysten korvaus 2010-2025 yhteensä, €</t>
  </si>
  <si>
    <t>Saaristoväestö 2023</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</si>
  <si>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</si>
  <si>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</si>
  <si>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</si>
  <si>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</si>
  <si>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</si>
  <si>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</si>
  <si>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</si>
  <si>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</si>
  <si>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</si>
  <si>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</si>
  <si>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</si>
  <si>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</si>
  <si>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</si>
  <si>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</si>
  <si>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</si>
  <si>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</si>
  <si>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</si>
  <si>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</si>
  <si>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</si>
  <si>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</si>
  <si>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</si>
  <si>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</si>
  <si>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</si>
  <si>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</si>
  <si>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</si>
  <si>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</si>
  <si>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</si>
  <si>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</si>
  <si>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</si>
  <si>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</si>
  <si>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</si>
  <si>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</si>
  <si>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</si>
  <si>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</si>
  <si>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</si>
  <si>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</si>
  <si>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</si>
  <si>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</si>
  <si>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</si>
  <si>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</si>
  <si>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</si>
  <si>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</si>
  <si>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</si>
  <si>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</si>
  <si>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</si>
  <si>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</si>
  <si>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</si>
  <si>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</si>
  <si>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</si>
  <si>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</si>
  <si>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</si>
  <si>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</si>
  <si>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</si>
  <si>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</si>
  <si>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</si>
  <si>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</si>
  <si>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</si>
  <si>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</si>
  <si>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</si>
  <si>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</si>
  <si>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</si>
  <si>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</si>
  <si>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</si>
  <si>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</si>
  <si>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</si>
  <si>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</si>
  <si>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</si>
  <si>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</si>
  <si>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</si>
  <si>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</si>
  <si>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</si>
  <si>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</si>
  <si>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</si>
  <si>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</si>
  <si>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</si>
  <si>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</si>
  <si>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</si>
  <si>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</si>
  <si>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</si>
  <si>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</si>
  <si>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</si>
  <si>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</si>
  <si>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</si>
  <si>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</si>
  <si>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</si>
  <si>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</si>
  <si>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</si>
  <si>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</si>
  <si>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</si>
  <si>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</si>
  <si>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</si>
  <si>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</si>
  <si>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</si>
  <si>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</si>
  <si>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</si>
  <si>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</si>
  <si>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</si>
  <si>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</si>
  <si>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</si>
  <si>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</si>
  <si>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</si>
  <si>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</si>
  <si>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</si>
  <si>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</si>
  <si>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</si>
  <si>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</si>
  <si>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</si>
  <si>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</si>
  <si>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</si>
  <si>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</si>
  <si>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</si>
  <si>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</si>
  <si>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</si>
  <si>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</si>
  <si>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</si>
  <si>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</si>
  <si>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</si>
  <si>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</si>
  <si>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</si>
  <si>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</si>
  <si>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</si>
  <si>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</si>
  <si>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</si>
  <si>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</si>
  <si>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</si>
  <si>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</si>
  <si>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</si>
  <si>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</si>
  <si>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</si>
  <si>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</si>
  <si>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</si>
  <si>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</si>
  <si>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LIEDON KAUPUNKI</t>
  </si>
  <si>
    <t>LIMINGAN KUNTA</t>
  </si>
  <si>
    <t>LIPERIN KUNTA</t>
  </si>
  <si>
    <t>LOIMAAN KAUPUNKI</t>
  </si>
  <si>
    <t>LOPEN KUNTA</t>
  </si>
  <si>
    <t>LOVIISAN KAUPUNKI</t>
  </si>
  <si>
    <t>LUHANGAN KUNTA</t>
  </si>
  <si>
    <t>LUMIJOEN KUNTA</t>
  </si>
  <si>
    <t>LARSMO KOMMUN</t>
  </si>
  <si>
    <t>LUUMÄEN KUNTA</t>
  </si>
  <si>
    <t>LOHJAN KAUPUNKI</t>
  </si>
  <si>
    <t>MARTTILAN KUNTA</t>
  </si>
  <si>
    <t>MASKUN KUNTA</t>
  </si>
  <si>
    <t>MERIJÄRVEN KUNTA</t>
  </si>
  <si>
    <t>MERIKARVIAN KUNTA</t>
  </si>
  <si>
    <t>MIKKELIN KAUPUNKI</t>
  </si>
  <si>
    <t>MUHOKSEN KUNTA</t>
  </si>
  <si>
    <t>MULTIAN KUNTA</t>
  </si>
  <si>
    <t>MUONION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</si>
  <si>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</si>
  <si>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</si>
  <si>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</si>
  <si>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</si>
  <si>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</si>
  <si>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</si>
  <si>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</si>
  <si>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</si>
  <si>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</si>
  <si>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</si>
  <si>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</si>
  <si>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</si>
  <si>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</si>
  <si>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</si>
  <si>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</si>
  <si>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</si>
  <si>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</si>
  <si>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</si>
  <si>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</si>
  <si>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</si>
  <si>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</si>
  <si>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</si>
  <si>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</si>
  <si>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</si>
  <si>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</si>
  <si>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</si>
  <si>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PETÄJÄVEDEN KUNTA</t>
  </si>
  <si>
    <t>PIEKSÄMÄEN KAUPUNKI</t>
  </si>
  <si>
    <t>PIELAVEDEN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</si>
  <si>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</si>
  <si>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</si>
  <si>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</si>
  <si>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</si>
  <si>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</si>
  <si>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</si>
  <si>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</si>
  <si>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</si>
  <si>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</si>
  <si>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</si>
  <si>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</si>
  <si>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</si>
  <si>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</si>
  <si>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</si>
  <si>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</si>
  <si>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</si>
  <si>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</si>
  <si>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</si>
  <si>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</si>
  <si>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</si>
  <si>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</si>
  <si>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</si>
  <si>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</si>
  <si>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</si>
  <si>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</si>
  <si>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</si>
  <si>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</si>
  <si>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</si>
  <si>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</si>
  <si>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</si>
  <si>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</si>
  <si>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</si>
  <si>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</si>
  <si>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</si>
  <si>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</si>
  <si>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</si>
  <si>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</si>
  <si>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</si>
  <si>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</si>
  <si>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</si>
  <si>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</si>
  <si>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</si>
  <si>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</si>
  <si>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</si>
  <si>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</si>
  <si>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</si>
  <si>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</si>
  <si>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</si>
  <si>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</si>
  <si>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</si>
  <si>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</si>
  <si>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</si>
  <si>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</si>
  <si>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</si>
  <si>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</si>
  <si>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</si>
  <si>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</si>
  <si>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</si>
  <si>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</si>
  <si>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</si>
  <si>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</si>
  <si>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</si>
  <si>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</si>
  <si>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</si>
  <si>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</si>
  <si>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</si>
  <si>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</si>
  <si>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</si>
  <si>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</si>
  <si>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</si>
  <si>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</si>
  <si>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</si>
  <si>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</si>
  <si>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</si>
  <si>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</si>
  <si>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</si>
  <si>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</si>
  <si>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</si>
  <si>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</si>
  <si>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</si>
  <si>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</si>
  <si>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</si>
  <si>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</si>
  <si>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</si>
  <si>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</si>
  <si>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</si>
  <si>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</si>
  <si>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</si>
  <si>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</si>
  <si>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</si>
  <si>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</si>
  <si>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</si>
  <si>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</si>
  <si>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</si>
  <si>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</si>
  <si>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</si>
  <si>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</si>
  <si>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</si>
  <si>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YLITORNION KUNTA</t>
  </si>
  <si>
    <t>YLIVIESKAN KAUPUNKI</t>
  </si>
  <si>
    <t>YLÖJÄRVEN KAUPUNKI</t>
  </si>
  <si>
    <t>YPÄJÄN KUNTA</t>
  </si>
  <si>
    <t>ÄHTÄRIN KAUPUNKI</t>
  </si>
  <si>
    <t>ÄÄNEKOSKEN KAUPUNKI</t>
  </si>
  <si>
    <t>Kotikuntakorvaukset vuonna 2025, yhteenveto</t>
  </si>
  <si>
    <t>Oppilastiedot 15.12.2023 mukaisia.</t>
  </si>
  <si>
    <t>INGÅ KOMMUN</t>
  </si>
  <si>
    <t>KASKISTEN KAUPUNKI KASKÖ STAD</t>
  </si>
  <si>
    <t>KRISTINESTAD STAD</t>
  </si>
  <si>
    <t>KIMITOÖNS KOMMUN</t>
  </si>
  <si>
    <t>PARGAS STAD</t>
  </si>
  <si>
    <t>MALAX KOMMUN</t>
  </si>
  <si>
    <t>MIEHIKKÄLÄ</t>
  </si>
  <si>
    <t>KORSHOLMS KOMMUN</t>
  </si>
  <si>
    <t>JAKOBSTADS STAD</t>
  </si>
  <si>
    <t>PEDERSÖRE KOMMUN</t>
  </si>
  <si>
    <t>RASEBORGS STAD</t>
  </si>
  <si>
    <t>SIPOON KUNTA SIBBO KOMMUN</t>
  </si>
  <si>
    <t>NYKARLEBY STAD</t>
  </si>
  <si>
    <t>VIMPELI</t>
  </si>
  <si>
    <t>VÖRÅ KOMMUN</t>
  </si>
  <si>
    <t>ANNA TAPION SÄÄTIÖ SR</t>
  </si>
  <si>
    <t>HELSINGIN UUSI YHTEISKOULU OSA</t>
  </si>
  <si>
    <t>ENGLANTILAISEN KOULUN SÄÄTIÖ S</t>
  </si>
  <si>
    <t>LAHDEN RUDOLF STEINER-KOULUN K</t>
  </si>
  <si>
    <t>HELSINGIN RUDOLF STEINER-KOULU</t>
  </si>
  <si>
    <t>JYVÄSKYLÄN SEUDUN STEINERKOULU</t>
  </si>
  <si>
    <t>RUDOLF STEINER-PEDAGOGIKENS VÄ</t>
  </si>
  <si>
    <t>ROVANIEMEN SEUDUN STEINERKOULU</t>
  </si>
  <si>
    <t>KUOPION STEINERKOULUYHDISTYS R</t>
  </si>
  <si>
    <t>KESKI-UUDENMAAN KRISTILLISEN K</t>
  </si>
  <si>
    <t>CONFIDO POHJANMAAN KRISTILLINE</t>
  </si>
  <si>
    <t>LAUTTASAAREN YHTEISKOULUN SÄÄT</t>
  </si>
  <si>
    <t>HELSINGIN EUROOPPALAINEN KOU</t>
  </si>
  <si>
    <t>Kotikuntakorvaus, netto</t>
  </si>
  <si>
    <t>Jälkikäteistarkistuksesta johtuva valtionosuuden  lisäsiirtotarve vuodelta 2023, 501 milj. € (1/3)</t>
  </si>
  <si>
    <t xml:space="preserve">Kotikuntakorvauksissa on huomioitu 1.8.2025 voimaantuleva lakimuutos, minkä myötä yksityisten järjestäjien kotikuntakorvaus nousee 94 prosentista 100 prosenttiin. </t>
  </si>
  <si>
    <t>Määräaikainen vähennys tehtävien vähentämiseen liittyen</t>
  </si>
  <si>
    <t>Lisäykset ja vähennykset nettosumma</t>
  </si>
  <si>
    <t>Tehtävämuutokset</t>
  </si>
  <si>
    <t>Ikä 0-5</t>
  </si>
  <si>
    <t>Ikä 7-12</t>
  </si>
  <si>
    <t>Ikä 13-15</t>
  </si>
  <si>
    <t>€</t>
  </si>
  <si>
    <t xml:space="preserve"> - Kuntien työllistämisvelvoitteen kumoaminen (57 vuotta täyttäneet työttömät työnhakijat)</t>
  </si>
  <si>
    <t xml:space="preserve"> - Oppimisen tuen uudistaminen</t>
  </si>
  <si>
    <t>Kunnan peruspalvelujen valtionosuudessa huomioidut tehtävämuutokset ja niiden kohdentuminen perushintoihin</t>
  </si>
  <si>
    <t>Laskelmassa ei ole huomioitu opetus- ja kulttuuritoimen valtionosuutta.</t>
  </si>
  <si>
    <t>Perusosa vuodelle 2025:</t>
  </si>
  <si>
    <r>
      <t>30 - 54 v. ilman tutkintoa 31.12.</t>
    </r>
    <r>
      <rPr>
        <sz val="11"/>
        <color rgb="FFFF0000"/>
        <rFont val="Arial"/>
        <family val="2"/>
      </rPr>
      <t>2023</t>
    </r>
  </si>
  <si>
    <t>Teija Kauhanen, erityisasiantuntija</t>
  </si>
  <si>
    <t>02 9553 0619 / etunimi.sukunimi@gov.fi</t>
  </si>
  <si>
    <t>Ennakollinen kunnan peruspalvelujen valtionosuuslaskelma vuodelle 2026</t>
  </si>
  <si>
    <t xml:space="preserve">Tämä tiedosto sisältää ennakollisen kuntakohtaisen laskelman vuodelle 2026 myönnettävistä kuntien peruspalvelujen valtionosuuksista, kotikuntakorvauksista sekä veromenetysten korvauksista. </t>
  </si>
  <si>
    <t>Kotikuntakorvauksissa on huomioitu oppilastiedot 15.12.2023 ajankohdan mukaisina.</t>
  </si>
  <si>
    <t>Lauri Piirainen, erityisasiantuntija</t>
  </si>
  <si>
    <t>Ennakollinen kunnan peruspalvelujen valtionosuus vuonna 2026</t>
  </si>
  <si>
    <t>VM/KAO Huhtikuu 2025</t>
  </si>
  <si>
    <t>Laskennalliset kustannukset 2026, IKÄRAKENNE 31.12.2024 mukaan</t>
  </si>
  <si>
    <t>Laskennalliset kustannukset 2026; MUUT KRITEERIT</t>
  </si>
  <si>
    <t>Työttömät työnhakijat 2024</t>
  </si>
  <si>
    <t>Työvoima 2024</t>
  </si>
  <si>
    <t>Keskim. työttömyysaste 2024, %</t>
  </si>
  <si>
    <t>Maapinta-ala km2, 31.12.2024</t>
  </si>
  <si>
    <t>Syrjäisyysluku (tiestö) 2023-2027</t>
  </si>
  <si>
    <t>Saamenkielisen väestön määrä 31.12.2024</t>
  </si>
  <si>
    <t>Työpaikat 2023</t>
  </si>
  <si>
    <t>Työlliset 2023</t>
  </si>
  <si>
    <t>Työpaikkaomavaraisuus 2023</t>
  </si>
  <si>
    <t>Sote-uudistuksen järjestelmämuutoksen tasaus vuodelle 2026</t>
  </si>
  <si>
    <t>Valtionosuusjärjestelmän säästö (Lisätoimet 2025), -2%</t>
  </si>
  <si>
    <t>TE25: Uudistuksen rahoituksen siirtymäajan porrastus (25 % kustannusperusteinen / 75 % vos-kriteerit)</t>
  </si>
  <si>
    <t>VM/KAO Huhtikuu 2024</t>
  </si>
  <si>
    <t xml:space="preserve"> - TE-uudistus; työurien pidentämistä koskevien toimien rahoituksen siirto kunnille (siirto momentilta 32.30.55)</t>
  </si>
  <si>
    <t xml:space="preserve"> - Kotoutumiskoulutuksen rahoituksen siirto osaksi laskennallista korvausta (siirto momentille 32.50.30)</t>
  </si>
  <si>
    <t xml:space="preserve"> - TE-uudistus; kotoutumiskoulutus (siirto momentilta 32.30.51)</t>
  </si>
  <si>
    <t xml:space="preserve"> - TE-uudistus; julkisten työvoima- ja yrityspalveluiden rahoituksen siirto kunnille (siirto momentilta 32.30.51)</t>
  </si>
  <si>
    <t xml:space="preserve"> - Kolmen vuosiviikkotunnin lisääminen perusopetukseen (siirto momentilta 29.10.30) (HO 2023)</t>
  </si>
  <si>
    <t xml:space="preserve"> - Yksityisten opetuksen järjestäjien kotikuntakorvausten nosto 100 prosenttiin (HO2023) (siirto momentilta 29.10.30)</t>
  </si>
  <si>
    <t xml:space="preserve"> - Esi- ja perusopetuksen tuen asiakirjat</t>
  </si>
  <si>
    <t xml:space="preserve"> - Työnhakijan palveluprosessin keventäminen II vaihe</t>
  </si>
  <si>
    <t xml:space="preserve"> - Työttömyysturvaan liittyvän muistutusvelvoitteen kumoaminen</t>
  </si>
  <si>
    <t xml:space="preserve"> - Kotihoidontuen Norjan malli (Puoliväliriihi 2025)</t>
  </si>
  <si>
    <t>Ennakolliset verotiedot vuodelta 2024</t>
  </si>
  <si>
    <t>Verotulohin perustuva valtionosuuden tasaus 2026</t>
  </si>
  <si>
    <t>Asukasluku 31.12.2023</t>
  </si>
  <si>
    <t>Tuloveroprosentti 2024</t>
  </si>
  <si>
    <t>Keskimääräinen tuloveroprosentti: 7,45</t>
  </si>
  <si>
    <t>Tasausraja: 2211,67 euroa/as</t>
  </si>
  <si>
    <t>Veromenetysten korvaus 2026</t>
  </si>
  <si>
    <t>Veromuutosten (-menetysten) korvaus v. 2026</t>
  </si>
  <si>
    <t>Lisäosat vuonna 2026</t>
  </si>
  <si>
    <t>Valtionosuuteen tehtävät vähennykset ja lisäykset v. 2026</t>
  </si>
  <si>
    <t xml:space="preserve">Ennakollinen kunnan peruspalvelujen valtionosuuslaskelma sisältää kevään 2025 julkisen talouden suunnitelman mukaiset toimenpiteet sekä määräytymistekijöiden päivityksiä. </t>
  </si>
  <si>
    <r>
      <t xml:space="preserve">Ennakollisten tietojen perusteella kuntien peruspalvelujen valtionosuusprosentti on </t>
    </r>
    <r>
      <rPr>
        <sz val="11"/>
        <rFont val="Arial"/>
        <family val="2"/>
        <scheme val="minor"/>
      </rPr>
      <t xml:space="preserve">25,82 prosenttia vuonna 2026. </t>
    </r>
    <r>
      <rPr>
        <sz val="11"/>
        <color theme="1"/>
        <rFont val="Arial"/>
        <family val="2"/>
        <scheme val="minor"/>
      </rPr>
      <t xml:space="preserve">Laskelmassa on huomioitu Tilastokeskuksen vuotta 2024 koskevat väestörakenne- ja työttömyystilastot. Verotuloihin perustuva valtionosuuden tasaus perustuu valtiovarainministeriön huhtikuussa 2025 tekemiin veroennusteisiin. </t>
    </r>
  </si>
  <si>
    <t>Kunnan peruspalvelujen hintaindeksin arvioidaan olevan 3,8 prosenttia vuodelle 2026, mikä lisää valtionosuutta noin 118 milj. euroa. Hallitusohjelman mukainen yhtä prosenttiyksikköä vastaava indeksijarru pienentää kuitenkin kuntien valtionosuutta noin 31 milj. euroa. Alustavat laskelmat sisältävät myös arvion valtion ja kuntien välisestä kustannustenjaon tarkistuksesta, joka lisää valtionosuutta noin 69 milj. euroa vuodelle 2026. Arvio tarkentuu kuntien palveluluokkakohtaisten tilinpäätöstietojen valmistumisen myötä kesällä 2025.</t>
  </si>
  <si>
    <t>Ennakollinen laskelma sisältää myös arvion pääministeri Orpon hallituksen puoliväliriihessä linjaamasta 75 milj. euron valtiontalouden säästöstä kunnan peruspalvelujen valtionosuuteen, joka toteutetaan prosenttikohtaisesti osana kasvutoimien rahoitusta.</t>
  </si>
  <si>
    <t>Lisätietoja kunnan peruspalvelujen valtionosuudesta antaa kevään 2025 kuntatalousohjelma sekä sen yhteydessä julkaistu kuntakohtainen painelaskelma. Vuosien 2027-2029 valtionosuusennusteet löytyvät kuntakohtaisesta painelaskelmasta: vm.fi/kuntatalousohjelma.</t>
  </si>
  <si>
    <t>Vuoden 2026 valtionosuuslaskelma on alustava. Laskelmat tarkentuvat valtion talousarviovalmistelun yhteydessä ja lopulliset laskelmat valmistuvat loppuvuodesta kaikkien määräytymistekijöiden valmistuttua.</t>
  </si>
  <si>
    <t>Asukasmäärä 31.12.2024</t>
  </si>
  <si>
    <t>Kuntien yhdistymisavustus (-0,98 €/as)</t>
  </si>
  <si>
    <t>Harkinnanvaraisten avustusten vähennys (-1,78 €/as)</t>
  </si>
  <si>
    <t>Kriisikuntien harkinnanvarainen yhdistymisavustus (-0,98 €/as)</t>
  </si>
  <si>
    <t>Vieraskielisten määrä 31.12.2024</t>
  </si>
  <si>
    <t>Ruotsinkielisten määrä 31.12.2024</t>
  </si>
  <si>
    <t>Asukastiheys 2024</t>
  </si>
  <si>
    <t>Työttömät ja palveluissa olevat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</si>
</sst>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51"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rgb="FF000000"/>
      <name val="Arial"/>
      <family val="2"/>
      <scheme val="minor"/>
    </font>
    <font>
      <sz val="8"/>
      <name val="Arial"/>
      <family val="2"/>
      <scheme val="minor"/>
    </font>
  </fonts>
  <fills count="16">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theme="8"/>
      </top>
      <bottom/>
      <diagonal/>
    </border>
    <border>
      <left/>
      <right style="thin">
        <color indexed="64"/>
      </right>
      <top style="thin">
        <color theme="8"/>
      </top>
      <bottom/>
      <diagonal/>
    </border>
    <border>
      <left/>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s>
  <cellStyleXfs count="9">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cellStyleXfs>
  <cellXfs count="487">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2" fontId="0" fillId="12" borderId="1" xfId="0" applyNumberFormat="1" applyFont="1" applyFill="1" applyBorder="1"/>
    <xf numFmtId="166" fontId="36" fillId="15" borderId="0" xfId="0" applyNumberFormat="1" applyFont="1" applyFill="1" applyBorder="1" applyAlignment="1">
      <alignment horizontal="left" vertical="center" wrapText="1"/>
    </xf>
    <xf numFmtId="166" fontId="9" fillId="14" borderId="0" xfId="0" applyNumberFormat="1" applyFont="1" applyFill="1" applyBorder="1"/>
    <xf numFmtId="166" fontId="8" fillId="14" borderId="0" xfId="0" applyNumberFormat="1" applyFont="1" applyFill="1" applyBorder="1" applyAlignment="1">
      <alignment horizontal="right"/>
    </xf>
    <xf numFmtId="166" fontId="8" fillId="14" borderId="0" xfId="0" applyNumberFormat="1" applyFont="1" applyFill="1" applyBorder="1"/>
    <xf numFmtId="4" fontId="8" fillId="0" borderId="0" xfId="0" applyNumberFormat="1" applyFont="1" applyBorder="1"/>
    <xf numFmtId="0" fontId="40" fillId="0" borderId="15" xfId="2" applyFill="1" applyBorder="1" applyAlignment="1">
      <alignment horizontal="left"/>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0" fontId="8" fillId="0" borderId="0" xfId="0" applyNumberFormat="1" applyFont="1" applyFill="1" applyBorder="1" applyAlignment="1">
      <alignment horizontal="right"/>
    </xf>
    <xf numFmtId="166" fontId="9" fillId="7" borderId="0" xfId="0" applyNumberFormat="1" applyFont="1" applyFill="1" applyAlignment="1">
      <alignment horizontal="right"/>
    </xf>
    <xf numFmtId="0" fontId="9" fillId="0" borderId="0" xfId="0" applyNumberFormat="1" applyFont="1" applyFill="1" applyBorder="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40" fillId="0" borderId="15" xfId="2" applyFill="1" applyBorder="1"/>
    <xf numFmtId="0" fontId="48" fillId="0" borderId="0" xfId="0" applyFont="1" applyAlignment="1">
      <alignment wrapText="1"/>
    </xf>
    <xf numFmtId="4" fontId="35" fillId="2" borderId="8" xfId="0" applyNumberFormat="1" applyFont="1" applyFill="1" applyBorder="1" applyAlignment="1">
      <alignment horizontal="left" vertical="center" wrapText="1"/>
    </xf>
    <xf numFmtId="3" fontId="35" fillId="2" borderId="8" xfId="0" applyNumberFormat="1" applyFont="1" applyFill="1" applyBorder="1" applyAlignment="1">
      <alignment horizontal="left" vertical="center" wrapText="1"/>
    </xf>
    <xf numFmtId="166" fontId="8" fillId="0" borderId="8" xfId="0" applyNumberFormat="1" applyFont="1" applyBorder="1"/>
    <xf numFmtId="3" fontId="35" fillId="2" borderId="16" xfId="0" applyNumberFormat="1" applyFont="1" applyFill="1" applyBorder="1" applyAlignment="1">
      <alignment horizontal="left" vertical="center" wrapText="1"/>
    </xf>
    <xf numFmtId="166" fontId="8" fillId="0" borderId="18" xfId="0" applyNumberFormat="1" applyFont="1" applyBorder="1"/>
    <xf numFmtId="166" fontId="9" fillId="0" borderId="19" xfId="0" applyNumberFormat="1" applyFont="1" applyBorder="1"/>
    <xf numFmtId="166" fontId="9" fillId="0" borderId="16" xfId="0" applyNumberFormat="1" applyFont="1" applyBorder="1"/>
    <xf numFmtId="166" fontId="9" fillId="0" borderId="12" xfId="0" applyNumberFormat="1" applyFont="1" applyBorder="1"/>
    <xf numFmtId="4" fontId="35" fillId="2" borderId="17" xfId="0" applyNumberFormat="1" applyFont="1" applyFill="1" applyBorder="1" applyAlignment="1">
      <alignment horizontal="left" vertical="center" wrapText="1"/>
    </xf>
    <xf numFmtId="166" fontId="8" fillId="0" borderId="20" xfId="0" applyNumberFormat="1" applyFont="1" applyBorder="1"/>
    <xf numFmtId="166" fontId="8" fillId="0" borderId="17" xfId="0" applyNumberFormat="1" applyFont="1" applyBorder="1"/>
    <xf numFmtId="166" fontId="9" fillId="0" borderId="11" xfId="0" applyNumberFormat="1" applyFont="1" applyBorder="1"/>
    <xf numFmtId="0" fontId="2" fillId="0" borderId="0" xfId="0" applyFont="1" applyAlignment="1">
      <alignment wrapText="1"/>
    </xf>
    <xf numFmtId="0" fontId="40" fillId="0" borderId="0" xfId="2" applyFont="1"/>
    <xf numFmtId="0" fontId="49" fillId="0" borderId="0" xfId="0" applyFont="1"/>
    <xf numFmtId="1" fontId="3" fillId="0" borderId="0" xfId="0" applyNumberFormat="1" applyFont="1" applyFill="1" applyBorder="1" applyAlignment="1">
      <alignment horizontal="right"/>
    </xf>
    <xf numFmtId="1" fontId="3" fillId="0" borderId="5" xfId="0" applyNumberFormat="1" applyFont="1" applyFill="1" applyBorder="1" applyAlignment="1">
      <alignment horizontal="right"/>
    </xf>
  </cellXfs>
  <cellStyles count="9">
    <cellStyle name="Erotin 2" xfId="1" xr:uid="{00000000-0005-0000-0000-000000000000}"/>
    <cellStyle name="Normaali" xfId="0" builtinId="0"/>
    <cellStyle name="Normaali 2" xfId="5" xr:uid="{00000000-0005-0000-0000-000002000000}"/>
    <cellStyle name="Normaali 3" xfId="8" xr:uid="{00000000-0005-0000-0000-000003000000}"/>
    <cellStyle name="Otsikko" xfId="2" builtinId="15"/>
    <cellStyle name="Pilkku" xfId="3" builtinId="3"/>
    <cellStyle name="Pilkku 2" xfId="6" xr:uid="{00000000-0005-0000-0000-000008000000}"/>
    <cellStyle name="Prosenttia" xfId="4" builtinId="5"/>
    <cellStyle name="Prosenttia 2" xfId="7" xr:uid="{00000000-0005-0000-0000-00000A000000}"/>
  </cellStyles>
  <dxfs count="180">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hteenveto" displayName="Yhteenveto" ref="A5:R373" totalsRowShown="0" headerRowDxfId="179">
  <autoFilter ref="A5:R37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Kuntanumero" dataDxfId="178"/>
    <tableColumn id="2" xr3:uid="{00000000-0010-0000-0000-000002000000}" name="Kunta" dataDxfId="177"/>
    <tableColumn id="3" xr3:uid="{00000000-0010-0000-0000-000003000000}" name="Asukasmäärä 31.12.2024" dataDxfId="176"/>
    <tableColumn id="4" xr3:uid="{00000000-0010-0000-0000-000004000000}" name="Ikärakenne, laskennallinen kustannus" dataDxfId="175"/>
    <tableColumn id="6" xr3:uid="{00000000-0010-0000-0000-000006000000}" name="Muut laskennalliset kustannukset " dataDxfId="174"/>
    <tableColumn id="7" xr3:uid="{00000000-0010-0000-0000-000007000000}" name="Laskennalliset kustannukset yhteensä" dataDxfId="173"/>
    <tableColumn id="8" xr3:uid="{00000000-0010-0000-0000-000008000000}" name="Omarahoitusosuus, €/as" dataDxfId="172"/>
    <tableColumn id="9" xr3:uid="{00000000-0010-0000-0000-000009000000}" name="Omarahoitusosuus, €" dataDxfId="171"/>
    <tableColumn id="10" xr3:uid="{00000000-0010-0000-0000-00000A000000}" name="Valtionosuus omarahoitusosuuden jälkeen (välisumma)" dataDxfId="170"/>
    <tableColumn id="11" xr3:uid="{00000000-0010-0000-0000-00000B000000}" name="Lisäosat yhteensä" dataDxfId="169"/>
    <tableColumn id="12" xr3:uid="{00000000-0010-0000-0000-00000C000000}" name="Valtionosuuteen tehtävät vähennykset ja lisäykset, netto" dataDxfId="168"/>
    <tableColumn id="13" xr3:uid="{00000000-0010-0000-0000-00000D000000}" name="Valtionosuus ennen verotuloihin perustuvaa valtionosuuden tasausta" dataDxfId="167"/>
    <tableColumn id="14" xr3:uid="{00000000-0010-0000-0000-00000E000000}" name="Verotuloihin perustuva valtionosuuden tasaus" dataDxfId="166"/>
    <tableColumn id="15" xr3:uid="{00000000-0010-0000-0000-00000F000000}" name="Kunnan  peruspalvelujen valtionosuus " dataDxfId="165"/>
    <tableColumn id="5" xr3:uid="{00000000-0010-0000-0000-000005000000}" name="Veroperustemuutoksista johtuvien veromenetysten korvaus" dataDxfId="164"/>
    <tableColumn id="20" xr3:uid="{00000000-0010-0000-0000-000014000000}" name="Valtionosuudet ja veromenetysten korvaukset, yhteensä" dataDxfId="163"/>
    <tableColumn id="16" xr3:uid="{00000000-0010-0000-0000-000010000000}" name="Kotikuntakorvaus, netto" dataDxfId="162"/>
    <tableColumn id="18" xr3:uid="{00000000-0010-0000-0000-000012000000}" name="VM maksatus (valtionosuus + verokomp. + kotikuntakorv.)" dataDxfId="161">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kärakenne" displayName="Ikärakenne" ref="A5:P298" totalsRowShown="0" headerRowDxfId="160" dataDxfId="159">
  <tableColumns count="16">
    <tableColumn id="1" xr3:uid="{00000000-0010-0000-0100-000001000000}" name="Kunta-numero" dataDxfId="158"/>
    <tableColumn id="2" xr3:uid="{00000000-0010-0000-0100-000002000000}" name="Kunta" dataDxfId="157"/>
    <tableColumn id="8" xr3:uid="{00000000-0010-0000-0100-000008000000}" name="Yhteensä" dataDxfId="156"/>
    <tableColumn id="3" xr3:uid="{00000000-0010-0000-0100-000003000000}" name="0–5-vuotiaat" dataDxfId="155"/>
    <tableColumn id="4" xr3:uid="{00000000-0010-0000-0100-000004000000}" name="6 vuotiaat" dataDxfId="154"/>
    <tableColumn id="5" xr3:uid="{00000000-0010-0000-0100-000005000000}" name="7–12-vuotiaat" dataDxfId="153"/>
    <tableColumn id="6" xr3:uid="{00000000-0010-0000-0100-000006000000}" name="13–15-vuotiaat" dataDxfId="152"/>
    <tableColumn id="7" xr3:uid="{00000000-0010-0000-0100-000007000000}" name="16 vuotta täyttäneet" dataDxfId="151"/>
    <tableColumn id="12" xr3:uid="{00000000-0010-0000-0100-00000C000000}" name="18–64-vuotiaat" dataDxfId="150"/>
    <tableColumn id="13" xr3:uid="{00000000-0010-0000-0100-00000D000000}" name="Ikä 0–5" dataDxfId="149"/>
    <tableColumn id="14" xr3:uid="{00000000-0010-0000-0100-00000E000000}" name="Ikä 6" dataDxfId="148"/>
    <tableColumn id="15" xr3:uid="{00000000-0010-0000-0100-00000F000000}" name="Ikä 7–12" dataDxfId="147"/>
    <tableColumn id="16" xr3:uid="{00000000-0010-0000-0100-000010000000}" name="Ikä 13–15" dataDxfId="146"/>
    <tableColumn id="17" xr3:uid="{00000000-0010-0000-0100-000011000000}" name="Ikä 16+" dataDxfId="145"/>
    <tableColumn id="9" xr3:uid="{00000000-0010-0000-0100-000009000000}" name="Ikä 18-64" dataDxfId="144"/>
    <tableColumn id="22" xr3:uid="{00000000-0010-0000-0100-000016000000}" name="Laskennalliset kustannukset, IKÄRAKENNE yhteensä, €" dataDxfId="143"/>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J2:O3" totalsRowShown="0" headerRowDxfId="142" dataDxfId="141" tableBorderDxfId="140" dataCellStyle="Pilkku">
  <tableColumns count="6">
    <tableColumn id="1" xr3:uid="{00000000-0010-0000-0200-000001000000}" name="Ikä 0–5" dataDxfId="139" dataCellStyle="Pilkku"/>
    <tableColumn id="2" xr3:uid="{00000000-0010-0000-0200-000002000000}" name="Ikä 6" dataDxfId="138" dataCellStyle="Pilkku"/>
    <tableColumn id="3" xr3:uid="{00000000-0010-0000-0200-000003000000}" name="Ikä 7–12" dataDxfId="137" dataCellStyle="Pilkku"/>
    <tableColumn id="4" xr3:uid="{00000000-0010-0000-0200-000004000000}" name="Ikä 13–15" dataDxfId="136" dataCellStyle="Pilkku"/>
    <tableColumn id="5" xr3:uid="{00000000-0010-0000-0200-000005000000}" name="Ikä 16+" dataDxfId="135" dataCellStyle="Pilkku"/>
    <tableColumn id="6" xr3:uid="{00000000-0010-0000-0200-000006000000}" name="Ikä 18-64" dataDxfId="134" dataCellStyle="Pilkku"/>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uut" displayName="Muut" ref="A11:AD304" totalsRowShown="0" headerRowDxfId="133" dataDxfId="132" tableBorderDxfId="131">
  <tableColumns count="30">
    <tableColumn id="1" xr3:uid="{00000000-0010-0000-0300-000001000000}" name="Kuntanumero" dataDxfId="130"/>
    <tableColumn id="2" xr3:uid="{00000000-0010-0000-0300-000002000000}" name="Kunta" dataDxfId="129"/>
    <tableColumn id="3" xr3:uid="{00000000-0010-0000-0300-000003000000}" name="Asukasmäärä 31.12.2024" dataDxfId="128">
      <calculatedColumnFormula>INDEX('Lask. kustannukset IKÄRAKENNE'!C$7:C$298,MATCH('Lask. kustannukset MUUT'!$A$13:$A$304,'Lask. kustannukset IKÄRAKENNE'!$A$7:$A$298,0),1,1)</calculatedColumnFormula>
    </tableColumn>
    <tableColumn id="5" xr3:uid="{00000000-0010-0000-0300-000005000000}" name="Työttömät työnhakijat 2024" dataDxfId="127"/>
    <tableColumn id="6" xr3:uid="{00000000-0010-0000-0300-000006000000}" name="Työvoima 2024" dataDxfId="126"/>
    <tableColumn id="7" xr3:uid="{00000000-0010-0000-0300-000007000000}" name="Keskim. työttömyysaste 2024, %" dataDxfId="125">
      <calculatedColumnFormula>D12/E12</calculatedColumnFormula>
    </tableColumn>
    <tableColumn id="8" xr3:uid="{00000000-0010-0000-0300-000008000000}" name="Työttömyyskerroin" dataDxfId="124">
      <calculatedColumnFormula>F12/$F$12</calculatedColumnFormula>
    </tableColumn>
    <tableColumn id="9" xr3:uid="{00000000-0010-0000-0300-000009000000}" name="Kieliasema" dataDxfId="123"/>
    <tableColumn id="10" xr3:uid="{00000000-0010-0000-0300-00000A000000}" name="Ruotsinkielisten määrä 31.12.2024" dataDxfId="122"/>
    <tableColumn id="11" xr3:uid="{00000000-0010-0000-0300-00000B000000}" name="Vieraskielisten määrä 31.12.2024" dataDxfId="121"/>
    <tableColumn id="14" xr3:uid="{00000000-0010-0000-0300-00000E000000}" name="Maapinta-ala km2, 31.12.2024" dataDxfId="120"/>
    <tableColumn id="15" xr3:uid="{00000000-0010-0000-0300-00000F000000}" name="Asukastiheys 2024" dataDxfId="119">
      <calculatedColumnFormula>C12/K12</calculatedColumnFormula>
    </tableColumn>
    <tableColumn id="16" xr3:uid="{00000000-0010-0000-0300-000010000000}" name="Asukastiheyskerroin (maks kerroin x20)" dataDxfId="118">
      <calculatedColumnFormula>$L$12/L12</calculatedColumnFormula>
    </tableColumn>
    <tableColumn id="17" xr3:uid="{00000000-0010-0000-0300-000011000000}" name="Saaristoasema" dataDxfId="117"/>
    <tableColumn id="18" xr3:uid="{00000000-0010-0000-0300-000012000000}" name="Saaristoväestö 2023" dataDxfId="116"/>
    <tableColumn id="19" xr3:uid="{00000000-0010-0000-0300-000013000000}" name="30 - 54 v. väestö 31.12.2023" dataDxfId="115"/>
    <tableColumn id="20" xr3:uid="{00000000-0010-0000-0300-000014000000}" name="30 - 54 v. ilman tutkintoa 31.12.2023" dataDxfId="114"/>
    <tableColumn id="21" xr3:uid="{00000000-0010-0000-0300-000015000000}" name="Koulutustausta, ilman tutkintoa osuus " dataDxfId="113"/>
    <tableColumn id="22" xr3:uid="{00000000-0010-0000-0300-000016000000}" name="Koulutustausta-kerroin " dataDxfId="112">
      <calculatedColumnFormula>R12-$S$10</calculatedColumnFormula>
    </tableColumn>
    <tableColumn id="13" xr3:uid="{00000000-0010-0000-0300-00000D000000}" name="Työttömät ja palveluissa olevat 2024" dataDxfId="111"/>
    <tableColumn id="24" xr3:uid="{00000000-0010-0000-0300-000018000000}" name="Työttömyysaste" dataDxfId="110"/>
    <tableColumn id="25" xr3:uid="{00000000-0010-0000-0300-000019000000}" name="Kaksikielisyys I (koko väestö)" dataDxfId="109"/>
    <tableColumn id="26" xr3:uid="{00000000-0010-0000-0300-00001A000000}" name="Kaksikielisyys II, (ruotsink.)" dataDxfId="108"/>
    <tableColumn id="27" xr3:uid="{00000000-0010-0000-0300-00001B000000}" name="Vieraskielisyys" dataDxfId="107"/>
    <tableColumn id="28" xr3:uid="{00000000-0010-0000-0300-00001C000000}" name="Asukastiheys" dataDxfId="106"/>
    <tableColumn id="29" xr3:uid="{00000000-0010-0000-0300-00001D000000}" name="Saaristo" dataDxfId="105"/>
    <tableColumn id="30" xr3:uid="{00000000-0010-0000-0300-00001E000000}" name="Saaristo-osakunta" dataDxfId="104"/>
    <tableColumn id="31" xr3:uid="{00000000-0010-0000-0300-00001F000000}" name="Koulutustausta" dataDxfId="103"/>
    <tableColumn id="23" xr3:uid="{00000000-0010-0000-0300-000017000000}" name="Työttömät ja palveluissa olevat " dataDxfId="102"/>
    <tableColumn id="33" xr3:uid="{00000000-0010-0000-0300-000021000000}" name="Muut lask. kustannukset yhteensä" dataDxfId="10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100">
  <autoFilter ref="A4:B8" xr:uid="{00000000-0009-0000-0100-000005000000}">
    <filterColumn colId="0" hiddenButton="1"/>
    <filterColumn colId="1" hiddenButton="1"/>
  </autoFilter>
  <tableColumns count="2">
    <tableColumn id="1" xr3:uid="{00000000-0010-0000-0400-000001000000}" name="Kieliasema:" dataDxfId="99"/>
    <tableColumn id="2" xr3:uid="{00000000-0010-0000-0400-000002000000}" name="Saaristoasema:"/>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U5:AC6" totalsRowShown="0" headerRowDxfId="98" dataDxfId="97" tableBorderDxfId="96">
  <tableColumns count="9">
    <tableColumn id="1" xr3:uid="{00000000-0010-0000-0500-000001000000}" name="Työttömyysaste" dataDxfId="95"/>
    <tableColumn id="2" xr3:uid="{00000000-0010-0000-0500-000002000000}" name="Kaksikielisyys I (koko väestö)" dataDxfId="94"/>
    <tableColumn id="3" xr3:uid="{00000000-0010-0000-0500-000003000000}" name="Kaksikielisyys II, (ruotsink.)" dataDxfId="93"/>
    <tableColumn id="4" xr3:uid="{00000000-0010-0000-0500-000004000000}" name="Vieraskielisyys" dataDxfId="92"/>
    <tableColumn id="5" xr3:uid="{00000000-0010-0000-0500-000005000000}" name="Asukastiheys" dataDxfId="91"/>
    <tableColumn id="6" xr3:uid="{00000000-0010-0000-0500-000006000000}" name="Saaristo" dataDxfId="90"/>
    <tableColumn id="7" xr3:uid="{00000000-0010-0000-0500-000007000000}" name="Saaristo-osakunta" dataDxfId="89"/>
    <tableColumn id="8" xr3:uid="{00000000-0010-0000-0500-000008000000}" name="Koulutustausta" dataDxfId="88"/>
    <tableColumn id="9" xr3:uid="{00000000-0010-0000-0500-000009000000}" name="Työttömät ja palveluissa olevat" dataDxfId="87"/>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säosat" displayName="Lisäosat" ref="A6:U299" totalsRowShown="0" headerRowDxfId="86" tableBorderDxfId="85">
  <autoFilter ref="A6:U2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Kunta-numero" dataDxfId="84"/>
    <tableColumn id="2" xr3:uid="{00000000-0010-0000-0600-000002000000}" name="Kunta" dataDxfId="83"/>
    <tableColumn id="3" xr3:uid="{00000000-0010-0000-0600-000003000000}" name="Asukasmäärä 31.12.2024" dataDxfId="82"/>
    <tableColumn id="4" xr3:uid="{00000000-0010-0000-0600-000004000000}" name="Syrjäisyysluku (tiestö) 2023-2027" dataDxfId="81"/>
    <tableColumn id="5" xr3:uid="{00000000-0010-0000-0600-000005000000}" name="Saamen kotiseutu, 1 = kyllä 0 = ei" dataDxfId="80"/>
    <tableColumn id="6" xr3:uid="{00000000-0010-0000-0600-000006000000}" name="Saamenkielisen väestön määrä 31.12.2024" dataDxfId="79"/>
    <tableColumn id="7" xr3:uid="{00000000-0010-0000-0600-000007000000}" name="Saamenkielisen väestön osuus, %" dataDxfId="78"/>
    <tableColumn id="8" xr3:uid="{00000000-0010-0000-0600-000008000000}" name="Työpaikat 2023" dataDxfId="77"/>
    <tableColumn id="9" xr3:uid="{00000000-0010-0000-0600-000009000000}" name="Työlliset 2023" dataDxfId="76"/>
    <tableColumn id="10" xr3:uid="{00000000-0010-0000-0600-00000A000000}" name="Työpaikkaomavaraisuus 2023" dataDxfId="75"/>
    <tableColumn id="16" xr3:uid="{00000000-0010-0000-0600-000010000000}" name="Työpaikkaomavaraisuuskerroin" dataDxfId="74"/>
    <tableColumn id="17" xr3:uid="{00000000-0010-0000-0600-000011000000}" name="HYTE-kerroin (sis. Kulttuurihyte)" dataDxfId="73"/>
    <tableColumn id="21" xr3:uid="{00000000-0010-0000-0600-000015000000}" name="Hyte-kertoimen väestöpainotus" dataDxfId="72">
      <calculatedColumnFormula>Lisäosat[[#This Row],[HYTE-kerroin (sis. Kulttuurihyte)]]*Lisäosat[[#This Row],[Asukasmäärä 31.12.2024]]</calculatedColumnFormula>
    </tableColumn>
    <tableColumn id="20" xr3:uid="{00000000-0010-0000-0600-000014000000}" name="Väestöllä painotettu HYTE-kerroin" dataDxfId="71"/>
    <tableColumn id="11" xr3:uid="{00000000-0010-0000-0600-00000B000000}" name="Positiivinen väestön kasvu 2021-2023" dataDxfId="70"/>
    <tableColumn id="12" xr3:uid="{00000000-0010-0000-0600-00000C000000}" name="Syrjäisyys" dataDxfId="69"/>
    <tableColumn id="13" xr3:uid="{00000000-0010-0000-0600-00000D000000}" name="Saamen kotiseutu" dataDxfId="68"/>
    <tableColumn id="14" xr3:uid="{00000000-0010-0000-0600-00000E000000}" name="Työpaikkaomavaraisuus " dataDxfId="67"/>
    <tableColumn id="19" xr3:uid="{00000000-0010-0000-0600-000013000000}" name="HYTE-kerroin " dataDxfId="66"/>
    <tableColumn id="18" xr3:uid="{00000000-0010-0000-0600-000012000000}" name="Väestön kasvu" dataDxfId="65"/>
    <tableColumn id="15" xr3:uid="{00000000-0010-0000-0600-00000F000000}" name="Yhteensä" dataDxfId="64"/>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säosahinnat" displayName="Lisäosahinnat" ref="P2:T3" totalsRowShown="0" headerRowDxfId="63" dataDxfId="62" tableBorderDxfId="61">
  <autoFilter ref="P2:T3"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Syrjäisyys" dataDxfId="60"/>
    <tableColumn id="2" xr3:uid="{00000000-0010-0000-0700-000002000000}" name="Saamen kotiseutu" dataDxfId="59"/>
    <tableColumn id="3" xr3:uid="{00000000-0010-0000-0700-000003000000}" name="Työpaikkaomavaraisuus" dataDxfId="58"/>
    <tableColumn id="4" xr3:uid="{00000000-0010-0000-0700-000004000000}" name="HYTE-kerroin" dataDxfId="57"/>
    <tableColumn id="5" xr3:uid="{00000000-0010-0000-0700-000005000000}" name="Väestön kasvu" dataDxfId="56"/>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säyksetVähennykset" displayName="LisäyksetVähennykset" ref="A3:Q296" totalsRowShown="0" headerRowDxfId="55">
  <tableColumns count="17">
    <tableColumn id="1" xr3:uid="{00000000-0010-0000-0800-000001000000}" name="Kunta-numero" dataDxfId="54"/>
    <tableColumn id="2" xr3:uid="{00000000-0010-0000-0800-000002000000}" name="Kunta" dataDxfId="53"/>
    <tableColumn id="21" xr3:uid="{00000000-0010-0000-0800-000015000000}" name="Kuntien yhdistymisavustus (-0,98 €/as)" dataDxfId="52"/>
    <tableColumn id="4" xr3:uid="{00000000-0010-0000-0800-000004000000}" name="Harkinnanvaraisten avustusten vähennys (-1,78 €/as)" dataDxfId="51"/>
    <tableColumn id="5" xr3:uid="{00000000-0010-0000-0800-000005000000}" name="Kriisikuntien harkinnanvarainen yhdistymisavustus (-0,98 €/as)" dataDxfId="50"/>
    <tableColumn id="7" xr3:uid="{00000000-0010-0000-0800-000007000000}" name="Aloittavien koulujen rahoitukseen liittyvä vähennys (-0,01 €/as)" dataDxfId="49"/>
    <tableColumn id="11" xr3:uid="{00000000-0010-0000-0800-00000B000000}" name="Kumulatiivinen verotuloihin perustuvan tasauksen muutoksen neutralisointi" dataDxfId="48"/>
    <tableColumn id="12" xr3:uid="{00000000-0010-0000-0800-00000C000000}" name="Kunnan rahoitusosuus perustoimeentulotuesta" dataDxfId="47"/>
    <tableColumn id="17" xr3:uid="{00000000-0010-0000-0800-000011000000}" name="Sote-uudistuksen muutosrajoitin" dataDxfId="46"/>
    <tableColumn id="16" xr3:uid="{00000000-0010-0000-0800-000010000000}" name="Sote-uudistuksen järjestelmämuutoksen tasaus vuodelle 2026" dataDxfId="45"/>
    <tableColumn id="6" xr3:uid="{00000000-0010-0000-0800-000006000000}" name="Jälkikäteistarkistuksesta johtuva valtionosuuden  lisäsiirtotarve vuodelta 2023, 501 milj. € (1/3)" dataDxfId="44"/>
    <tableColumn id="8" xr3:uid="{00000000-0010-0000-0800-000008000000}" name="Määräaikaisen v 2024 tehdyn lisäyksen takaisinperintä (1/3)" dataDxfId="43"/>
    <tableColumn id="3" xr3:uid="{00000000-0010-0000-0800-000003000000}" name="Valtionosuusjärjestelmän säästö (Lisätoimet 2025), -2%" dataDxfId="42">
      <calculatedColumnFormula>SUM(M5:M296)</calculatedColumnFormula>
    </tableColumn>
    <tableColumn id="10" xr3:uid="{00000000-0010-0000-0800-00000A000000}" name="Määräaikainen vähennys tehtävien vähentämiseen liittyen" dataDxfId="41">
      <calculatedColumnFormula>SUM(N5:N296)</calculatedColumnFormula>
    </tableColumn>
    <tableColumn id="9" xr3:uid="{00000000-0010-0000-0800-000009000000}" name="TE25: Kunnan työttömyysetuuksien rahoitusvastuun laajentamisen korvaus" dataDxfId="40"/>
    <tableColumn id="13" xr3:uid="{00000000-0010-0000-0800-00000D000000}" name="TE25: Uudistuksen rahoituksen siirtymäajan porrastus (25 % kustannusperusteinen / 75 % vos-kriteerit)" dataDxfId="39"/>
    <tableColumn id="20" xr3:uid="{00000000-0010-0000-0800-000014000000}" name="Lisäykset ja vähennykset nettosumma" dataDxfId="38"/>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saus" displayName="Tasaus" ref="A10:N303" totalsRowShown="0" headerRowDxfId="37" tableBorderDxfId="36">
  <autoFilter ref="A10:N30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Kunta-numero" dataDxfId="35"/>
    <tableColumn id="2" xr3:uid="{00000000-0010-0000-0900-000002000000}" name="Kunta" dataDxfId="34"/>
    <tableColumn id="3" xr3:uid="{00000000-0010-0000-0900-000003000000}" name="Asukasluku 31.12.2023" dataDxfId="33"/>
    <tableColumn id="7" xr3:uid="{00000000-0010-0000-0900-000007000000}" name="Tuloveroprosentti 2024" dataDxfId="32">
      <calculatedColumnFormula>#REF!-12.64</calculatedColumnFormula>
    </tableColumn>
    <tableColumn id="5" xr3:uid="{00000000-0010-0000-0900-000005000000}" name="Kunnallisvero (maksuunpantu), €" dataDxfId="31"/>
    <tableColumn id="6" xr3:uid="{00000000-0010-0000-0900-000006000000}" name="Verotettava tulo (kunnallisvero), €" dataDxfId="30"/>
    <tableColumn id="8" xr3:uid="{00000000-0010-0000-0900-000008000000}" name="Laskennallinen kunnallisvero, €" dataDxfId="29"/>
    <tableColumn id="9" xr3:uid="{00000000-0010-0000-0900-000009000000}" name="Maksettava yhteisövero, €" dataDxfId="28"/>
    <tableColumn id="10" xr3:uid="{00000000-0010-0000-0900-00000A000000}" name="Laskennallinen kiinteistövero, €" dataDxfId="27"/>
    <tableColumn id="11" xr3:uid="{00000000-0010-0000-0900-00000B000000}" name="Laskennallinen verotulo yhteensä, €" dataDxfId="26"/>
    <tableColumn id="12" xr3:uid="{00000000-0010-0000-0900-00000C000000}" name="Laskennallinen verotulo yhteensä, €/asukas (=tasausraja)" dataDxfId="25"/>
    <tableColumn id="13" xr3:uid="{00000000-0010-0000-0900-00000D000000}" name="Erotus = tasausraja - laskennallinen verotulo, €/asukas" dataDxfId="24"/>
    <tableColumn id="16" xr3:uid="{00000000-0010-0000-0900-000010000000}" name="Tasaus,  €/asukas" dataDxfId="23"/>
    <tableColumn id="17" xr3:uid="{00000000-0010-0000-0900-000011000000}" name="Tasaus, €" dataDxfId="2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Verokompensaatiot" displayName="Verokompensaatiot" ref="A3:G296" totalsRowShown="0" headerRowDxfId="21" dataDxfId="20" tableBorderDxfId="19">
  <tableColumns count="7">
    <tableColumn id="1" xr3:uid="{00000000-0010-0000-0A00-000001000000}" name="Kunta-numero" dataDxfId="18"/>
    <tableColumn id="2" xr3:uid="{00000000-0010-0000-0A00-000002000000}" name="Kunta" dataDxfId="17"/>
    <tableColumn id="4" xr3:uid="{00000000-0010-0000-0A00-000004000000}" name="Korvaukset vuosilta 2010-2023, €" dataDxfId="16"/>
    <tableColumn id="6" xr3:uid="{00000000-0010-0000-0A00-000006000000}" name="Veromenetysten korvaus 2024" dataDxfId="15"/>
    <tableColumn id="7" xr3:uid="{00000000-0010-0000-0A00-000007000000}" name="Veromenetysten korvaus 2025" dataDxfId="14"/>
    <tableColumn id="3" xr3:uid="{82260588-9875-4762-82D3-189BF25B9F27}" name="Veromenetysten korvaus 2026" dataDxfId="13"/>
    <tableColumn id="5" xr3:uid="{00000000-0010-0000-0A00-000005000000}" name="Veromenetysten korvaus 2010-2025 yhteensä, €" dataDxfId="12">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Kotikuntakorvaukset" displayName="Kotikuntakorvaukset" ref="A6:F375" totalsRowShown="0" headerRowDxfId="11" dataDxfId="10">
  <autoFilter ref="A6:F375"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Kuntanumero /opetuksen järjestäjän tunnus" dataDxfId="9"/>
    <tableColumn id="2" xr3:uid="{00000000-0010-0000-0B00-000002000000}" name="Kunta /opetuksen järjestäjä" dataDxfId="8"/>
    <tableColumn id="4" xr3:uid="{00000000-0010-0000-0B00-000004000000}" name="Kotikuntakorvaukset, tulot" dataDxfId="7"/>
    <tableColumn id="5" xr3:uid="{00000000-0010-0000-0B00-000005000000}" name="Alv" dataDxfId="6"/>
    <tableColumn id="6" xr3:uid="{00000000-0010-0000-0B00-000006000000}" name="Kotikuntakorvaukset, menot" dataDxfId="5"/>
    <tableColumn id="7" xr3:uid="{00000000-0010-0000-0B00-000007000000}" name="Kotikuntakorvaukset, netto" dataDxfId="4">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ulukko10" displayName="Taulukko10" ref="A4:B4" headerRowCount="0" totalsRowShown="0">
  <tableColumns count="2">
    <tableColumn id="1" xr3:uid="{00000000-0010-0000-0C00-000001000000}" name="Sarake1" headerRowDxfId="3" dataDxfId="2"/>
    <tableColumn id="2" xr3:uid="{00000000-0010-0000-0C00-000002000000}" name="Sarake2" headerRowDxfId="1"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zoomScale="90" zoomScaleNormal="90" workbookViewId="0"/>
  </sheetViews>
  <sheetFormatPr defaultRowHeight="14.25" x14ac:dyDescent="0.2"/>
  <cols>
    <col min="1" max="1" width="95.5" customWidth="1"/>
  </cols>
  <sheetData>
    <row r="1" spans="1:2" ht="23.25" x14ac:dyDescent="0.35">
      <c r="A1" s="483" t="s">
        <v>1084</v>
      </c>
    </row>
    <row r="2" spans="1:2" ht="30" x14ac:dyDescent="0.25">
      <c r="A2" s="482" t="s">
        <v>1085</v>
      </c>
    </row>
    <row r="3" spans="1:2" ht="28.5" x14ac:dyDescent="0.2">
      <c r="A3" s="441" t="s">
        <v>1125</v>
      </c>
    </row>
    <row r="4" spans="1:2" ht="48" customHeight="1" x14ac:dyDescent="0.2">
      <c r="A4" s="441" t="s">
        <v>1126</v>
      </c>
      <c r="B4" s="327"/>
    </row>
    <row r="5" spans="1:2" ht="71.25" x14ac:dyDescent="0.2">
      <c r="A5" s="441" t="s">
        <v>1127</v>
      </c>
      <c r="B5" s="327"/>
    </row>
    <row r="6" spans="1:2" ht="42.75" x14ac:dyDescent="0.2">
      <c r="A6" s="441" t="s">
        <v>1128</v>
      </c>
      <c r="B6" s="327"/>
    </row>
    <row r="7" spans="1:2" x14ac:dyDescent="0.2">
      <c r="A7" s="441" t="s">
        <v>1086</v>
      </c>
      <c r="B7" s="327"/>
    </row>
    <row r="8" spans="1:2" x14ac:dyDescent="0.2">
      <c r="A8" s="355" t="s">
        <v>1079</v>
      </c>
      <c r="B8" s="327"/>
    </row>
    <row r="9" spans="1:2" ht="42.75" x14ac:dyDescent="0.2">
      <c r="A9" s="469" t="s">
        <v>1129</v>
      </c>
      <c r="B9" s="327"/>
    </row>
    <row r="10" spans="1:2" x14ac:dyDescent="0.2">
      <c r="A10" s="355"/>
      <c r="B10" s="327"/>
    </row>
    <row r="11" spans="1:2" ht="28.5" x14ac:dyDescent="0.2">
      <c r="A11" s="469" t="s">
        <v>1130</v>
      </c>
      <c r="B11" s="327"/>
    </row>
    <row r="12" spans="1:2" ht="28.5" customHeight="1" x14ac:dyDescent="0.2">
      <c r="B12" s="327"/>
    </row>
    <row r="13" spans="1:2" ht="15" x14ac:dyDescent="0.25">
      <c r="A13" s="484" t="s">
        <v>715</v>
      </c>
    </row>
    <row r="14" spans="1:2" x14ac:dyDescent="0.2">
      <c r="A14" s="355" t="s">
        <v>1087</v>
      </c>
    </row>
    <row r="15" spans="1:2" x14ac:dyDescent="0.2">
      <c r="A15" s="355" t="s">
        <v>730</v>
      </c>
    </row>
    <row r="16" spans="1:2" x14ac:dyDescent="0.2">
      <c r="A16" s="355" t="s">
        <v>720</v>
      </c>
    </row>
    <row r="18" spans="1:1" x14ac:dyDescent="0.2">
      <c r="A18" s="355" t="s">
        <v>1082</v>
      </c>
    </row>
    <row r="19" spans="1:1" x14ac:dyDescent="0.2">
      <c r="A19" s="355" t="s">
        <v>730</v>
      </c>
    </row>
    <row r="20" spans="1:1" x14ac:dyDescent="0.2">
      <c r="A20" s="355" t="s">
        <v>1083</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T402"/>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x14ac:dyDescent="0.2"/>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x14ac:dyDescent="0.35">
      <c r="A1" s="311" t="s">
        <v>1088</v>
      </c>
      <c r="E1" s="4"/>
      <c r="F1" s="3"/>
      <c r="G1" s="4"/>
      <c r="H1" s="5"/>
      <c r="I1" s="6"/>
      <c r="R1" s="70"/>
    </row>
    <row r="2" spans="1:20" ht="15" x14ac:dyDescent="0.25">
      <c r="A2" s="130" t="s">
        <v>1089</v>
      </c>
      <c r="B2" s="321" t="s">
        <v>737</v>
      </c>
      <c r="C2" s="14"/>
      <c r="D2" s="14"/>
      <c r="E2" s="14"/>
      <c r="F2" s="15"/>
      <c r="G2" s="16"/>
      <c r="H2" s="17"/>
      <c r="I2" s="17"/>
      <c r="J2" s="15"/>
      <c r="K2" s="15"/>
      <c r="L2" s="18"/>
      <c r="M2" s="15"/>
      <c r="N2" s="121"/>
      <c r="O2" s="121"/>
      <c r="P2" s="15"/>
      <c r="Q2" s="121"/>
      <c r="R2" s="123"/>
      <c r="S2" s="19"/>
      <c r="T2" s="10"/>
    </row>
    <row r="3" spans="1:20" ht="15" x14ac:dyDescent="0.25">
      <c r="A3" s="22" t="s">
        <v>0</v>
      </c>
      <c r="B3" s="307">
        <v>0.25819999999999999</v>
      </c>
      <c r="C3" s="14"/>
      <c r="E3" s="14"/>
      <c r="F3" s="15"/>
      <c r="G3" s="14"/>
      <c r="H3" s="17"/>
      <c r="I3" s="17"/>
      <c r="J3" s="23"/>
      <c r="K3" s="15"/>
      <c r="L3" s="18"/>
      <c r="M3" s="24"/>
      <c r="N3" s="122"/>
      <c r="O3" s="122"/>
      <c r="P3" s="15"/>
      <c r="Q3" s="356"/>
      <c r="R3" s="34"/>
      <c r="S3" s="15"/>
      <c r="T3" s="10"/>
    </row>
    <row r="4" spans="1:20" ht="15" x14ac:dyDescent="0.25">
      <c r="A4" s="12" t="s">
        <v>690</v>
      </c>
      <c r="B4" s="308">
        <v>292</v>
      </c>
      <c r="C4" s="15"/>
      <c r="D4" s="321"/>
      <c r="E4" s="321"/>
      <c r="F4" s="321"/>
      <c r="G4" s="321"/>
      <c r="H4" s="321"/>
      <c r="I4" s="321"/>
      <c r="J4" s="321"/>
      <c r="K4" s="321"/>
      <c r="L4" s="321"/>
      <c r="M4" s="321"/>
      <c r="N4" s="321"/>
      <c r="O4" s="321"/>
      <c r="P4" s="321"/>
      <c r="Q4" s="357"/>
      <c r="R4" s="357"/>
      <c r="S4" s="357"/>
      <c r="T4" s="10"/>
    </row>
    <row r="5" spans="1:20" s="306" customFormat="1" ht="71.25" x14ac:dyDescent="0.2">
      <c r="A5" s="214" t="s">
        <v>2</v>
      </c>
      <c r="B5" s="213" t="s">
        <v>3</v>
      </c>
      <c r="C5" s="215" t="s">
        <v>1131</v>
      </c>
      <c r="D5" s="215" t="s">
        <v>4</v>
      </c>
      <c r="E5" s="215" t="s">
        <v>703</v>
      </c>
      <c r="F5" s="201" t="s">
        <v>5</v>
      </c>
      <c r="G5" s="304" t="s">
        <v>6</v>
      </c>
      <c r="H5" s="304" t="s">
        <v>7</v>
      </c>
      <c r="I5" s="304" t="s">
        <v>8</v>
      </c>
      <c r="J5" s="215" t="s">
        <v>9</v>
      </c>
      <c r="K5" s="215" t="s">
        <v>10</v>
      </c>
      <c r="L5" s="215" t="s">
        <v>734</v>
      </c>
      <c r="M5" s="215" t="s">
        <v>735</v>
      </c>
      <c r="N5" s="201" t="s">
        <v>699</v>
      </c>
      <c r="O5" s="201" t="s">
        <v>702</v>
      </c>
      <c r="P5" s="213" t="s">
        <v>727</v>
      </c>
      <c r="Q5" s="213" t="s">
        <v>1066</v>
      </c>
      <c r="R5" s="213" t="s">
        <v>725</v>
      </c>
      <c r="S5" s="305"/>
    </row>
    <row r="6" spans="1:20" s="31" customFormat="1" ht="15" x14ac:dyDescent="0.25">
      <c r="A6" s="13"/>
      <c r="B6" s="13" t="s">
        <v>11</v>
      </c>
      <c r="C6" s="310">
        <f>SUM(C7:C298)</f>
        <v>5605317</v>
      </c>
      <c r="D6" s="310">
        <f>SUM(D7:D298)</f>
        <v>9013235783.1900063</v>
      </c>
      <c r="E6" s="310">
        <f>SUM(E7:E298)</f>
        <v>2444914125.066246</v>
      </c>
      <c r="F6" s="303">
        <f>SUM(F7:F298)</f>
        <v>11458149908.256241</v>
      </c>
      <c r="G6" s="451">
        <v>1516.36</v>
      </c>
      <c r="H6" s="310">
        <f t="shared" ref="H6:M6" si="0">SUM(H7:H298)</f>
        <v>8499678486.1199989</v>
      </c>
      <c r="I6" s="303">
        <f t="shared" si="0"/>
        <v>2958471422.1362467</v>
      </c>
      <c r="J6" s="310">
        <f t="shared" si="0"/>
        <v>315536805.22911102</v>
      </c>
      <c r="K6" s="310">
        <f t="shared" si="0"/>
        <v>-644626763.37089849</v>
      </c>
      <c r="L6" s="303">
        <f t="shared" si="0"/>
        <v>2629381463.9944592</v>
      </c>
      <c r="M6" s="310">
        <f t="shared" si="0"/>
        <v>834186343.07599854</v>
      </c>
      <c r="N6" s="303">
        <f>SUM(N7:N373)</f>
        <v>3463567807.0704575</v>
      </c>
      <c r="O6" s="241">
        <f>SUM(O7:O373)</f>
        <v>571000000.00000179</v>
      </c>
      <c r="P6" s="371">
        <f>SUM(P7:P373)</f>
        <v>4034567807.0704551</v>
      </c>
      <c r="Q6" s="310">
        <f>SUM(Q7:Q373)</f>
        <v>34084327.763370663</v>
      </c>
      <c r="R6" s="341">
        <f>SUM(R7:R373)</f>
        <v>4068652134.8338256</v>
      </c>
      <c r="S6" s="30"/>
    </row>
    <row r="7" spans="1:20" ht="15" x14ac:dyDescent="0.25">
      <c r="A7" s="32">
        <v>5</v>
      </c>
      <c r="B7" s="13" t="s">
        <v>12</v>
      </c>
      <c r="C7" s="15">
        <v>9078</v>
      </c>
      <c r="D7" s="15">
        <f>Ikärakenne[[#This Row],[Laskennalliset kustannukset, IKÄRAKENNE yhteensä, €]]</f>
        <v>15959957.470000003</v>
      </c>
      <c r="E7" s="15">
        <f>'Lask. kustannukset MUUT'!AD13</f>
        <v>2671688.0382329407</v>
      </c>
      <c r="F7" s="231">
        <f>Yhteenveto[[#This Row],[Ikärakenne, laskennallinen kustannus]]+Yhteenveto[[#This Row],[Muut laskennalliset kustannukset ]]</f>
        <v>18631645.508232944</v>
      </c>
      <c r="G7" s="451">
        <v>1516.36</v>
      </c>
      <c r="H7" s="17">
        <v>13765516.079999998</v>
      </c>
      <c r="I7" s="339">
        <f>Yhteenveto[[#This Row],[Laskennalliset kustannukset yhteensä]]-Yhteenveto[[#This Row],[Omarahoitusosuus, €]]</f>
        <v>4866129.4282329455</v>
      </c>
      <c r="J7" s="33">
        <f>Lisäosat!U8</f>
        <v>640046.99719184719</v>
      </c>
      <c r="K7" s="34">
        <f>'Muut lis_väh'!Q5</f>
        <v>214524.75298796283</v>
      </c>
      <c r="L7" s="231">
        <f>Yhteenveto[[#This Row],[Valtionosuus omarahoitusosuuden jälkeen (välisumma)]]+Yhteenveto[[#This Row],[Lisäosat yhteensä]]+Yhteenveto[[#This Row],[Valtionosuuteen tehtävät vähennykset ja lisäykset, netto]]</f>
        <v>5720701.178412756</v>
      </c>
      <c r="M7" s="34">
        <f>'Verotuloihin perust tasaus'!N12</f>
        <v>5332322.5389065761</v>
      </c>
      <c r="N7" s="303">
        <f>SUM(Yhteenveto[[#This Row],[Valtionosuus ennen verotuloihin perustuvaa valtionosuuden tasausta]]+Yhteenveto[[#This Row],[Verotuloihin perustuva valtionosuuden tasaus]])</f>
        <v>11053023.717319332</v>
      </c>
      <c r="O7" s="241">
        <f>Verokorvaukset!G5</f>
        <v>1490774.5010709288</v>
      </c>
      <c r="P7" s="372">
        <f>SUM(Yhteenveto[[#This Row],[Kunnan  peruspalvelujen valtionosuus ]:[Veroperustemuutoksista johtuvien veromenetysten korvaus]])</f>
        <v>12543798.21839026</v>
      </c>
      <c r="Q7" s="34">
        <f>Kotikuntakorvaus!F9</f>
        <v>2562278.4092999995</v>
      </c>
      <c r="R7" s="341">
        <f>+Yhteenveto[[#This Row],[Kunnan  peruspalvelujen valtionosuus ]]+Yhteenveto[[#This Row],[Veroperustemuutoksista johtuvien veromenetysten korvaus]]+Yhteenveto[[#This Row],[Kotikuntakorvaus, netto]]</f>
        <v>15106076.627690259</v>
      </c>
      <c r="S7" s="11"/>
      <c r="T7"/>
    </row>
    <row r="8" spans="1:20" ht="15" x14ac:dyDescent="0.25">
      <c r="A8" s="32">
        <v>9</v>
      </c>
      <c r="B8" s="13" t="s">
        <v>13</v>
      </c>
      <c r="C8" s="15">
        <v>2410</v>
      </c>
      <c r="D8" s="15">
        <f>Ikärakenne[[#This Row],[Laskennalliset kustannukset, IKÄRAKENNE yhteensä, €]]</f>
        <v>4782221.55</v>
      </c>
      <c r="E8" s="15">
        <f>'Lask. kustannukset MUUT'!AD14</f>
        <v>621354.70654161461</v>
      </c>
      <c r="F8" s="231">
        <f>Yhteenveto[[#This Row],[Ikärakenne, laskennallinen kustannus]]+Yhteenveto[[#This Row],[Muut laskennalliset kustannukset ]]</f>
        <v>5403576.2565416144</v>
      </c>
      <c r="G8" s="451">
        <v>1516.36</v>
      </c>
      <c r="H8" s="17">
        <v>3654427.5999999996</v>
      </c>
      <c r="I8" s="339">
        <f>Yhteenveto[[#This Row],[Laskennalliset kustannukset yhteensä]]-Yhteenveto[[#This Row],[Omarahoitusosuus, €]]</f>
        <v>1749148.6565416148</v>
      </c>
      <c r="J8" s="33">
        <f>Lisäosat!U9</f>
        <v>79797.777445304062</v>
      </c>
      <c r="K8" s="34">
        <f>'Muut lis_väh'!Q6</f>
        <v>233932.93747678556</v>
      </c>
      <c r="L8" s="231">
        <f>Yhteenveto[[#This Row],[Valtionosuus omarahoitusosuuden jälkeen (välisumma)]]+Yhteenveto[[#This Row],[Lisäosat yhteensä]]+Yhteenveto[[#This Row],[Valtionosuuteen tehtävät vähennykset ja lisäykset, netto]]</f>
        <v>2062879.3714637044</v>
      </c>
      <c r="M8" s="34">
        <f>'Verotuloihin perust tasaus'!N13</f>
        <v>1885123.9763382312</v>
      </c>
      <c r="N8" s="303">
        <f>SUM(Yhteenveto[[#This Row],[Valtionosuus ennen verotuloihin perustuvaa valtionosuuden tasausta]]+Yhteenveto[[#This Row],[Verotuloihin perustuva valtionosuuden tasaus]])</f>
        <v>3948003.3478019359</v>
      </c>
      <c r="O8" s="241">
        <f>Verokorvaukset!G6</f>
        <v>383018.1105221688</v>
      </c>
      <c r="P8" s="372">
        <f>SUM(Yhteenveto[[#This Row],[Kunnan  peruspalvelujen valtionosuus ]:[Veroperustemuutoksista johtuvien veromenetysten korvaus]])</f>
        <v>4331021.4583241045</v>
      </c>
      <c r="Q8" s="34">
        <f>Kotikuntakorvaus!F10</f>
        <v>83345.099999999991</v>
      </c>
      <c r="R8" s="341">
        <f>+Yhteenveto[[#This Row],[Kunnan  peruspalvelujen valtionosuus ]]+Yhteenveto[[#This Row],[Veroperustemuutoksista johtuvien veromenetysten korvaus]]+Yhteenveto[[#This Row],[Kotikuntakorvaus, netto]]</f>
        <v>4414366.5583241042</v>
      </c>
      <c r="S8" s="11"/>
      <c r="T8"/>
    </row>
    <row r="9" spans="1:20" ht="15" x14ac:dyDescent="0.25">
      <c r="A9" s="32">
        <v>10</v>
      </c>
      <c r="B9" s="13" t="s">
        <v>14</v>
      </c>
      <c r="C9" s="15">
        <v>10780</v>
      </c>
      <c r="D9" s="15">
        <f>Ikärakenne[[#This Row],[Laskennalliset kustannukset, IKÄRAKENNE yhteensä, €]]</f>
        <v>18182954.080000002</v>
      </c>
      <c r="E9" s="15">
        <f>'Lask. kustannukset MUUT'!AD15</f>
        <v>2948433.1536262417</v>
      </c>
      <c r="F9" s="231">
        <f>Yhteenveto[[#This Row],[Ikärakenne, laskennallinen kustannus]]+Yhteenveto[[#This Row],[Muut laskennalliset kustannukset ]]</f>
        <v>21131387.233626243</v>
      </c>
      <c r="G9" s="451">
        <v>1516.36</v>
      </c>
      <c r="H9" s="17">
        <v>16346360.799999999</v>
      </c>
      <c r="I9" s="339">
        <f>Yhteenveto[[#This Row],[Laskennalliset kustannukset yhteensä]]-Yhteenveto[[#This Row],[Omarahoitusosuus, €]]</f>
        <v>4785026.4336262438</v>
      </c>
      <c r="J9" s="33">
        <f>Lisäosat!U10</f>
        <v>739061.65135652607</v>
      </c>
      <c r="K9" s="34">
        <f>'Muut lis_väh'!Q7</f>
        <v>-1946763.2309005295</v>
      </c>
      <c r="L9" s="231">
        <f>Yhteenveto[[#This Row],[Valtionosuus omarahoitusosuuden jälkeen (välisumma)]]+Yhteenveto[[#This Row],[Lisäosat yhteensä]]+Yhteenveto[[#This Row],[Valtionosuuteen tehtävät vähennykset ja lisäykset, netto]]</f>
        <v>3577324.8540822398</v>
      </c>
      <c r="M9" s="34">
        <f>'Verotuloihin perust tasaus'!N14</f>
        <v>7211038.9709827723</v>
      </c>
      <c r="N9" s="303">
        <f>SUM(Yhteenveto[[#This Row],[Valtionosuus ennen verotuloihin perustuvaa valtionosuuden tasausta]]+Yhteenveto[[#This Row],[Verotuloihin perustuva valtionosuuden tasaus]])</f>
        <v>10788363.825065013</v>
      </c>
      <c r="O9" s="241">
        <f>Verokorvaukset!G7</f>
        <v>1764575.5409511016</v>
      </c>
      <c r="P9" s="372">
        <f>SUM(Yhteenveto[[#This Row],[Kunnan  peruspalvelujen valtionosuus ]:[Veroperustemuutoksista johtuvien veromenetysten korvaus]])</f>
        <v>12552939.366016114</v>
      </c>
      <c r="Q9" s="34">
        <f>Kotikuntakorvaus!F11</f>
        <v>9918.0668999999762</v>
      </c>
      <c r="R9" s="341">
        <f>+Yhteenveto[[#This Row],[Kunnan  peruspalvelujen valtionosuus ]]+Yhteenveto[[#This Row],[Veroperustemuutoksista johtuvien veromenetysten korvaus]]+Yhteenveto[[#This Row],[Kotikuntakorvaus, netto]]</f>
        <v>12562857.432916114</v>
      </c>
      <c r="S9" s="11"/>
      <c r="T9"/>
    </row>
    <row r="10" spans="1:20" ht="15" x14ac:dyDescent="0.25">
      <c r="A10" s="32">
        <v>16</v>
      </c>
      <c r="B10" s="13" t="s">
        <v>15</v>
      </c>
      <c r="C10" s="15">
        <v>7889</v>
      </c>
      <c r="D10" s="15">
        <f>Ikärakenne[[#This Row],[Laskennalliset kustannukset, IKÄRAKENNE yhteensä, €]]</f>
        <v>11108125.359999999</v>
      </c>
      <c r="E10" s="15">
        <f>'Lask. kustannukset MUUT'!AD16</f>
        <v>2306159.0095823677</v>
      </c>
      <c r="F10" s="231">
        <f>Yhteenveto[[#This Row],[Ikärakenne, laskennallinen kustannus]]+Yhteenveto[[#This Row],[Muut laskennalliset kustannukset ]]</f>
        <v>13414284.369582366</v>
      </c>
      <c r="G10" s="451">
        <v>1516.36</v>
      </c>
      <c r="H10" s="17">
        <v>11962564.039999999</v>
      </c>
      <c r="I10" s="339">
        <f>Yhteenveto[[#This Row],[Laskennalliset kustannukset yhteensä]]-Yhteenveto[[#This Row],[Omarahoitusosuus, €]]</f>
        <v>1451720.3295823671</v>
      </c>
      <c r="J10" s="33">
        <f>Lisäosat!U11</f>
        <v>251400.07177257264</v>
      </c>
      <c r="K10" s="34">
        <f>'Muut lis_väh'!Q8</f>
        <v>3202111.517351496</v>
      </c>
      <c r="L10" s="231">
        <f>Yhteenveto[[#This Row],[Valtionosuus omarahoitusosuuden jälkeen (välisumma)]]+Yhteenveto[[#This Row],[Lisäosat yhteensä]]+Yhteenveto[[#This Row],[Valtionosuuteen tehtävät vähennykset ja lisäykset, netto]]</f>
        <v>4905231.9187064357</v>
      </c>
      <c r="M10" s="34">
        <f>'Verotuloihin perust tasaus'!N15</f>
        <v>2733408.8324590633</v>
      </c>
      <c r="N10" s="303">
        <f>SUM(Yhteenveto[[#This Row],[Valtionosuus ennen verotuloihin perustuvaa valtionosuuden tasausta]]+Yhteenveto[[#This Row],[Verotuloihin perustuva valtionosuuden tasaus]])</f>
        <v>7638640.751165499</v>
      </c>
      <c r="O10" s="241">
        <f>Verokorvaukset!G8</f>
        <v>1043049.1263165754</v>
      </c>
      <c r="P10" s="372">
        <f>SUM(Yhteenveto[[#This Row],[Kunnan  peruspalvelujen valtionosuus ]:[Veroperustemuutoksista johtuvien veromenetysten korvaus]])</f>
        <v>8681689.8774820752</v>
      </c>
      <c r="Q10" s="34">
        <f>Kotikuntakorvaus!F12</f>
        <v>544235.16849000007</v>
      </c>
      <c r="R10" s="341">
        <f>+Yhteenveto[[#This Row],[Kunnan  peruspalvelujen valtionosuus ]]+Yhteenveto[[#This Row],[Veroperustemuutoksista johtuvien veromenetysten korvaus]]+Yhteenveto[[#This Row],[Kotikuntakorvaus, netto]]</f>
        <v>9225925.0459720753</v>
      </c>
      <c r="S10" s="11"/>
      <c r="T10"/>
    </row>
    <row r="11" spans="1:20" ht="15" x14ac:dyDescent="0.25">
      <c r="A11" s="32">
        <v>18</v>
      </c>
      <c r="B11" s="13" t="s">
        <v>16</v>
      </c>
      <c r="C11" s="15">
        <v>4651</v>
      </c>
      <c r="D11" s="15">
        <f>Ikärakenne[[#This Row],[Laskennalliset kustannukset, IKÄRAKENNE yhteensä, €]]</f>
        <v>8695270.8399999999</v>
      </c>
      <c r="E11" s="15">
        <f>'Lask. kustannukset MUUT'!AD17</f>
        <v>1030656.9291011299</v>
      </c>
      <c r="F11" s="231">
        <f>Yhteenveto[[#This Row],[Ikärakenne, laskennallinen kustannus]]+Yhteenveto[[#This Row],[Muut laskennalliset kustannukset ]]</f>
        <v>9725927.7691011298</v>
      </c>
      <c r="G11" s="451">
        <v>1516.36</v>
      </c>
      <c r="H11" s="17">
        <v>7052590.3599999994</v>
      </c>
      <c r="I11" s="339">
        <f>Yhteenveto[[#This Row],[Laskennalliset kustannukset yhteensä]]-Yhteenveto[[#This Row],[Omarahoitusosuus, €]]</f>
        <v>2673337.4091011304</v>
      </c>
      <c r="J11" s="33">
        <f>Lisäosat!U12</f>
        <v>126878.98655887446</v>
      </c>
      <c r="K11" s="34">
        <f>'Muut lis_väh'!Q9</f>
        <v>-1004806.8784804769</v>
      </c>
      <c r="L11" s="231">
        <f>Yhteenveto[[#This Row],[Valtionosuus omarahoitusosuuden jälkeen (välisumma)]]+Yhteenveto[[#This Row],[Lisäosat yhteensä]]+Yhteenveto[[#This Row],[Valtionosuuteen tehtävät vähennykset ja lisäykset, netto]]</f>
        <v>1795409.5171795283</v>
      </c>
      <c r="M11" s="34">
        <f>'Verotuloihin perust tasaus'!N16</f>
        <v>1402548.7992572815</v>
      </c>
      <c r="N11" s="303">
        <f>SUM(Yhteenveto[[#This Row],[Valtionosuus ennen verotuloihin perustuvaa valtionosuuden tasausta]]+Yhteenveto[[#This Row],[Verotuloihin perustuva valtionosuuden tasaus]])</f>
        <v>3197958.3164368095</v>
      </c>
      <c r="O11" s="241">
        <f>Verokorvaukset!G9</f>
        <v>467898.9149518265</v>
      </c>
      <c r="P11" s="372">
        <f>SUM(Yhteenveto[[#This Row],[Kunnan  peruspalvelujen valtionosuus ]:[Veroperustemuutoksista johtuvien veromenetysten korvaus]])</f>
        <v>3665857.2313886359</v>
      </c>
      <c r="Q11" s="34">
        <f>Kotikuntakorvaus!F13</f>
        <v>577464.85985999997</v>
      </c>
      <c r="R11" s="341">
        <f>+Yhteenveto[[#This Row],[Kunnan  peruspalvelujen valtionosuus ]]+Yhteenveto[[#This Row],[Veroperustemuutoksista johtuvien veromenetysten korvaus]]+Yhteenveto[[#This Row],[Kotikuntakorvaus, netto]]</f>
        <v>4243322.0912486361</v>
      </c>
      <c r="S11" s="11"/>
      <c r="T11"/>
    </row>
    <row r="12" spans="1:20" ht="15" x14ac:dyDescent="0.25">
      <c r="A12" s="32">
        <v>19</v>
      </c>
      <c r="B12" s="13" t="s">
        <v>17</v>
      </c>
      <c r="C12" s="15">
        <v>3966</v>
      </c>
      <c r="D12" s="15">
        <f>Ikärakenne[[#This Row],[Laskennalliset kustannukset, IKÄRAKENNE yhteensä, €]]</f>
        <v>7585194.0500000007</v>
      </c>
      <c r="E12" s="15">
        <f>'Lask. kustannukset MUUT'!AD18</f>
        <v>736466.93366684881</v>
      </c>
      <c r="F12" s="231">
        <f>Yhteenveto[[#This Row],[Ikärakenne, laskennallinen kustannus]]+Yhteenveto[[#This Row],[Muut laskennalliset kustannukset ]]</f>
        <v>8321660.9836668493</v>
      </c>
      <c r="G12" s="451">
        <v>1516.36</v>
      </c>
      <c r="H12" s="17">
        <v>6013883.7599999998</v>
      </c>
      <c r="I12" s="339">
        <f>Yhteenveto[[#This Row],[Laskennalliset kustannukset yhteensä]]-Yhteenveto[[#This Row],[Omarahoitusosuus, €]]</f>
        <v>2307777.2236668495</v>
      </c>
      <c r="J12" s="33">
        <f>Lisäosat!U13</f>
        <v>107254.91077362484</v>
      </c>
      <c r="K12" s="34">
        <f>'Muut lis_väh'!Q10</f>
        <v>-1177542.2115645322</v>
      </c>
      <c r="L12" s="231">
        <f>Yhteenveto[[#This Row],[Valtionosuus omarahoitusosuuden jälkeen (välisumma)]]+Yhteenveto[[#This Row],[Lisäosat yhteensä]]+Yhteenveto[[#This Row],[Valtionosuuteen tehtävät vähennykset ja lisäykset, netto]]</f>
        <v>1237489.922875942</v>
      </c>
      <c r="M12" s="34">
        <f>'Verotuloihin perust tasaus'!N17</f>
        <v>1750417.0789066402</v>
      </c>
      <c r="N12" s="303">
        <f>SUM(Yhteenveto[[#This Row],[Valtionosuus ennen verotuloihin perustuvaa valtionosuuden tasausta]]+Yhteenveto[[#This Row],[Verotuloihin perustuva valtionosuuden tasaus]])</f>
        <v>2987907.0017825821</v>
      </c>
      <c r="O12" s="241">
        <f>Verokorvaukset!G10</f>
        <v>340114.75728479435</v>
      </c>
      <c r="P12" s="372">
        <f>SUM(Yhteenveto[[#This Row],[Kunnan  peruspalvelujen valtionosuus ]:[Veroperustemuutoksista johtuvien veromenetysten korvaus]])</f>
        <v>3328021.7590673766</v>
      </c>
      <c r="Q12" s="34">
        <f>Kotikuntakorvaus!F14</f>
        <v>96763.661100000027</v>
      </c>
      <c r="R12" s="341">
        <f>+Yhteenveto[[#This Row],[Kunnan  peruspalvelujen valtionosuus ]]+Yhteenveto[[#This Row],[Veroperustemuutoksista johtuvien veromenetysten korvaus]]+Yhteenveto[[#This Row],[Kotikuntakorvaus, netto]]</f>
        <v>3424785.4201673768</v>
      </c>
      <c r="S12" s="11"/>
      <c r="T12"/>
    </row>
    <row r="13" spans="1:20" ht="15" x14ac:dyDescent="0.25">
      <c r="A13" s="32">
        <v>20</v>
      </c>
      <c r="B13" s="13" t="s">
        <v>18</v>
      </c>
      <c r="C13" s="15">
        <v>16387</v>
      </c>
      <c r="D13" s="15">
        <f>Ikärakenne[[#This Row],[Laskennalliset kustannukset, IKÄRAKENNE yhteensä, €]]</f>
        <v>27606128.560000002</v>
      </c>
      <c r="E13" s="15">
        <f>'Lask. kustannukset MUUT'!AD19</f>
        <v>3546893.1080053002</v>
      </c>
      <c r="F13" s="231">
        <f>Yhteenveto[[#This Row],[Ikärakenne, laskennallinen kustannus]]+Yhteenveto[[#This Row],[Muut laskennalliset kustannukset ]]</f>
        <v>31153021.668005303</v>
      </c>
      <c r="G13" s="451">
        <v>1516.36</v>
      </c>
      <c r="H13" s="17">
        <v>24848591.319999997</v>
      </c>
      <c r="I13" s="339">
        <f>Yhteenveto[[#This Row],[Laskennalliset kustannukset yhteensä]]-Yhteenveto[[#This Row],[Omarahoitusosuus, €]]</f>
        <v>6304430.348005306</v>
      </c>
      <c r="J13" s="33">
        <f>Lisäosat!U14</f>
        <v>450733.07026292756</v>
      </c>
      <c r="K13" s="34">
        <f>'Muut lis_väh'!Q11</f>
        <v>-6013228.4004177349</v>
      </c>
      <c r="L13" s="231">
        <f>Yhteenveto[[#This Row],[Valtionosuus omarahoitusosuuden jälkeen (välisumma)]]+Yhteenveto[[#This Row],[Lisäosat yhteensä]]+Yhteenveto[[#This Row],[Valtionosuuteen tehtävät vähennykset ja lisäykset, netto]]</f>
        <v>741935.01785049867</v>
      </c>
      <c r="M13" s="34">
        <f>'Verotuloihin perust tasaus'!N18</f>
        <v>6532405.9183702981</v>
      </c>
      <c r="N13" s="303">
        <f>SUM(Yhteenveto[[#This Row],[Valtionosuus ennen verotuloihin perustuvaa valtionosuuden tasausta]]+Yhteenveto[[#This Row],[Verotuloihin perustuva valtionosuuden tasaus]])</f>
        <v>7274340.9362207968</v>
      </c>
      <c r="O13" s="241">
        <f>Verokorvaukset!G11</f>
        <v>1320283.9482013346</v>
      </c>
      <c r="P13" s="372">
        <f>SUM(Yhteenveto[[#This Row],[Kunnan  peruspalvelujen valtionosuus ]:[Veroperustemuutoksista johtuvien veromenetysten korvaus]])</f>
        <v>8594624.8844221309</v>
      </c>
      <c r="Q13" s="34">
        <f>Kotikuntakorvaus!F15</f>
        <v>-408174.29274000006</v>
      </c>
      <c r="R13" s="341">
        <f>+Yhteenveto[[#This Row],[Kunnan  peruspalvelujen valtionosuus ]]+Yhteenveto[[#This Row],[Veroperustemuutoksista johtuvien veromenetysten korvaus]]+Yhteenveto[[#This Row],[Kotikuntakorvaus, netto]]</f>
        <v>8186450.5916821305</v>
      </c>
      <c r="S13" s="11"/>
      <c r="T13"/>
    </row>
    <row r="14" spans="1:20" ht="15" x14ac:dyDescent="0.25">
      <c r="A14" s="32">
        <v>46</v>
      </c>
      <c r="B14" s="13" t="s">
        <v>19</v>
      </c>
      <c r="C14" s="15">
        <v>1288</v>
      </c>
      <c r="D14" s="15">
        <f>Ikärakenne[[#This Row],[Laskennalliset kustannukset, IKÄRAKENNE yhteensä, €]]</f>
        <v>1732023.1300000001</v>
      </c>
      <c r="E14" s="15">
        <f>'Lask. kustannukset MUUT'!AD20</f>
        <v>1092463.595014187</v>
      </c>
      <c r="F14" s="231">
        <f>Yhteenveto[[#This Row],[Ikärakenne, laskennallinen kustannus]]+Yhteenveto[[#This Row],[Muut laskennalliset kustannukset ]]</f>
        <v>2824486.7250141874</v>
      </c>
      <c r="G14" s="451">
        <v>1516.36</v>
      </c>
      <c r="H14" s="17">
        <v>1953071.68</v>
      </c>
      <c r="I14" s="339">
        <f>Yhteenveto[[#This Row],[Laskennalliset kustannukset yhteensä]]-Yhteenveto[[#This Row],[Omarahoitusosuus, €]]</f>
        <v>871415.04501418746</v>
      </c>
      <c r="J14" s="33">
        <f>Lisäosat!U15</f>
        <v>202960.48328269913</v>
      </c>
      <c r="K14" s="34">
        <f>'Muut lis_väh'!Q12</f>
        <v>500558.73336082522</v>
      </c>
      <c r="L14" s="231">
        <f>Yhteenveto[[#This Row],[Valtionosuus omarahoitusosuuden jälkeen (välisumma)]]+Yhteenveto[[#This Row],[Lisäosat yhteensä]]+Yhteenveto[[#This Row],[Valtionosuuteen tehtävät vähennykset ja lisäykset, netto]]</f>
        <v>1574934.2616577116</v>
      </c>
      <c r="M14" s="34">
        <f>'Verotuloihin perust tasaus'!N19</f>
        <v>611229.93438881182</v>
      </c>
      <c r="N14" s="303">
        <f>SUM(Yhteenveto[[#This Row],[Valtionosuus ennen verotuloihin perustuvaa valtionosuuden tasausta]]+Yhteenveto[[#This Row],[Verotuloihin perustuva valtionosuuden tasaus]])</f>
        <v>2186164.1960465233</v>
      </c>
      <c r="O14" s="241">
        <f>Verokorvaukset!G12</f>
        <v>256314.06876380785</v>
      </c>
      <c r="P14" s="372">
        <f>SUM(Yhteenveto[[#This Row],[Kunnan  peruspalvelujen valtionosuus ]:[Veroperustemuutoksista johtuvien veromenetysten korvaus]])</f>
        <v>2442478.2648103312</v>
      </c>
      <c r="Q14" s="34">
        <f>Kotikuntakorvaus!F16</f>
        <v>365301.57330000005</v>
      </c>
      <c r="R14" s="341">
        <f>+Yhteenveto[[#This Row],[Kunnan  peruspalvelujen valtionosuus ]]+Yhteenveto[[#This Row],[Veroperustemuutoksista johtuvien veromenetysten korvaus]]+Yhteenveto[[#This Row],[Kotikuntakorvaus, netto]]</f>
        <v>2807779.8381103314</v>
      </c>
      <c r="S14" s="11"/>
      <c r="T14"/>
    </row>
    <row r="15" spans="1:20" ht="15" x14ac:dyDescent="0.25">
      <c r="A15" s="32">
        <v>47</v>
      </c>
      <c r="B15" s="13" t="s">
        <v>20</v>
      </c>
      <c r="C15" s="15">
        <v>1762</v>
      </c>
      <c r="D15" s="15">
        <f>Ikärakenne[[#This Row],[Laskennalliset kustannukset, IKÄRAKENNE yhteensä, €]]</f>
        <v>2315416.4699999997</v>
      </c>
      <c r="E15" s="15">
        <f>'Lask. kustannukset MUUT'!AD21</f>
        <v>1952407.5061809877</v>
      </c>
      <c r="F15" s="231">
        <f>Yhteenveto[[#This Row],[Ikärakenne, laskennallinen kustannus]]+Yhteenveto[[#This Row],[Muut laskennalliset kustannukset ]]</f>
        <v>4267823.9761809874</v>
      </c>
      <c r="G15" s="451">
        <v>1516.36</v>
      </c>
      <c r="H15" s="17">
        <v>2671826.3199999998</v>
      </c>
      <c r="I15" s="339">
        <f>Yhteenveto[[#This Row],[Laskennalliset kustannukset yhteensä]]-Yhteenveto[[#This Row],[Omarahoitusosuus, €]]</f>
        <v>1595997.6561809876</v>
      </c>
      <c r="J15" s="33">
        <f>Lisäosat!U16</f>
        <v>918849.13143336191</v>
      </c>
      <c r="K15" s="34">
        <f>'Muut lis_väh'!Q13</f>
        <v>204836.05548347408</v>
      </c>
      <c r="L15" s="231">
        <f>Yhteenveto[[#This Row],[Valtionosuus omarahoitusosuuden jälkeen (välisumma)]]+Yhteenveto[[#This Row],[Lisäosat yhteensä]]+Yhteenveto[[#This Row],[Valtionosuuteen tehtävät vähennykset ja lisäykset, netto]]</f>
        <v>2719682.8430978232</v>
      </c>
      <c r="M15" s="34">
        <f>'Verotuloihin perust tasaus'!N20</f>
        <v>531953.5001996794</v>
      </c>
      <c r="N15" s="303">
        <f>SUM(Yhteenveto[[#This Row],[Valtionosuus ennen verotuloihin perustuvaa valtionosuuden tasausta]]+Yhteenveto[[#This Row],[Verotuloihin perustuva valtionosuuden tasaus]])</f>
        <v>3251636.3432975025</v>
      </c>
      <c r="O15" s="241">
        <f>Verokorvaukset!G13</f>
        <v>298882.18047279009</v>
      </c>
      <c r="P15" s="372">
        <f>SUM(Yhteenveto[[#This Row],[Kunnan  peruspalvelujen valtionosuus ]:[Veroperustemuutoksista johtuvien veromenetysten korvaus]])</f>
        <v>3550518.5237702928</v>
      </c>
      <c r="Q15" s="34">
        <f>Kotikuntakorvaus!F17</f>
        <v>-48340.158000000003</v>
      </c>
      <c r="R15" s="341">
        <f>+Yhteenveto[[#This Row],[Kunnan  peruspalvelujen valtionosuus ]]+Yhteenveto[[#This Row],[Veroperustemuutoksista johtuvien veromenetysten korvaus]]+Yhteenveto[[#This Row],[Kotikuntakorvaus, netto]]</f>
        <v>3502178.3657702929</v>
      </c>
      <c r="S15" s="11"/>
      <c r="T15"/>
    </row>
    <row r="16" spans="1:20" ht="15" x14ac:dyDescent="0.25">
      <c r="A16" s="32">
        <v>49</v>
      </c>
      <c r="B16" s="13" t="s">
        <v>21</v>
      </c>
      <c r="C16" s="15">
        <v>320931</v>
      </c>
      <c r="D16" s="15">
        <f>Ikärakenne[[#This Row],[Laskennalliset kustannukset, IKÄRAKENNE yhteensä, €]]</f>
        <v>606202929.1500001</v>
      </c>
      <c r="E16" s="15">
        <f>'Lask. kustannukset MUUT'!AD22</f>
        <v>222042785.88499874</v>
      </c>
      <c r="F16" s="231">
        <f>Yhteenveto[[#This Row],[Ikärakenne, laskennallinen kustannus]]+Yhteenveto[[#This Row],[Muut laskennalliset kustannukset ]]</f>
        <v>828245715.03499889</v>
      </c>
      <c r="G16" s="451">
        <v>1516.36</v>
      </c>
      <c r="H16" s="17">
        <v>486646931.15999997</v>
      </c>
      <c r="I16" s="339">
        <f>Yhteenveto[[#This Row],[Laskennalliset kustannukset yhteensä]]-Yhteenveto[[#This Row],[Omarahoitusosuus, €]]</f>
        <v>341598783.87499893</v>
      </c>
      <c r="J16" s="33">
        <f>Lisäosat!U17</f>
        <v>20378059.673084415</v>
      </c>
      <c r="K16" s="34">
        <f>'Muut lis_väh'!Q14</f>
        <v>98946982.931804836</v>
      </c>
      <c r="L16" s="231">
        <f>Yhteenveto[[#This Row],[Valtionosuus omarahoitusosuuden jälkeen (välisumma)]]+Yhteenveto[[#This Row],[Lisäosat yhteensä]]+Yhteenveto[[#This Row],[Valtionosuuteen tehtävät vähennykset ja lisäykset, netto]]</f>
        <v>460923826.4798882</v>
      </c>
      <c r="M16" s="34">
        <f>'Verotuloihin perust tasaus'!N21</f>
        <v>-27793859.684612103</v>
      </c>
      <c r="N16" s="303">
        <f>SUM(Yhteenveto[[#This Row],[Valtionosuus ennen verotuloihin perustuvaa valtionosuuden tasausta]]+Yhteenveto[[#This Row],[Verotuloihin perustuva valtionosuuden tasaus]])</f>
        <v>433129966.79527611</v>
      </c>
      <c r="O16" s="241">
        <f>Verokorvaukset!G14</f>
        <v>23115140.944110669</v>
      </c>
      <c r="P16" s="372">
        <f>SUM(Yhteenveto[[#This Row],[Kunnan  peruspalvelujen valtionosuus ]:[Veroperustemuutoksista johtuvien veromenetysten korvaus]])</f>
        <v>456245107.7393868</v>
      </c>
      <c r="Q16" s="34">
        <f>Kotikuntakorvaus!F18</f>
        <v>-17647640.245003492</v>
      </c>
      <c r="R16" s="341">
        <f>+Yhteenveto[[#This Row],[Kunnan  peruspalvelujen valtionosuus ]]+Yhteenveto[[#This Row],[Veroperustemuutoksista johtuvien veromenetysten korvaus]]+Yhteenveto[[#This Row],[Kotikuntakorvaus, netto]]</f>
        <v>438597467.49438334</v>
      </c>
      <c r="S16" s="11"/>
      <c r="T16"/>
    </row>
    <row r="17" spans="1:20" ht="15" x14ac:dyDescent="0.25">
      <c r="A17" s="32">
        <v>50</v>
      </c>
      <c r="B17" s="13" t="s">
        <v>22</v>
      </c>
      <c r="C17" s="15">
        <v>11084</v>
      </c>
      <c r="D17" s="15">
        <f>Ikärakenne[[#This Row],[Laskennalliset kustannukset, IKÄRAKENNE yhteensä, €]]</f>
        <v>17615487.689999998</v>
      </c>
      <c r="E17" s="15">
        <f>'Lask. kustannukset MUUT'!AD23</f>
        <v>2788757.54612331</v>
      </c>
      <c r="F17" s="231">
        <f>Yhteenveto[[#This Row],[Ikärakenne, laskennallinen kustannus]]+Yhteenveto[[#This Row],[Muut laskennalliset kustannukset ]]</f>
        <v>20404245.236123309</v>
      </c>
      <c r="G17" s="451">
        <v>1516.36</v>
      </c>
      <c r="H17" s="17">
        <v>16807334.239999998</v>
      </c>
      <c r="I17" s="339">
        <f>Yhteenveto[[#This Row],[Laskennalliset kustannukset yhteensä]]-Yhteenveto[[#This Row],[Omarahoitusosuus, €]]</f>
        <v>3596910.9961233102</v>
      </c>
      <c r="J17" s="33">
        <f>Lisäosat!U18</f>
        <v>303960.12149255548</v>
      </c>
      <c r="K17" s="34">
        <f>'Muut lis_väh'!Q15</f>
        <v>-2060688.1300655645</v>
      </c>
      <c r="L17" s="231">
        <f>Yhteenveto[[#This Row],[Valtionosuus omarahoitusosuuden jälkeen (välisumma)]]+Yhteenveto[[#This Row],[Lisäosat yhteensä]]+Yhteenveto[[#This Row],[Valtionosuuteen tehtävät vähennykset ja lisäykset, netto]]</f>
        <v>1840182.987550301</v>
      </c>
      <c r="M17" s="34">
        <f>'Verotuloihin perust tasaus'!N22</f>
        <v>3480507.234242551</v>
      </c>
      <c r="N17" s="303">
        <f>SUM(Yhteenveto[[#This Row],[Valtionosuus ennen verotuloihin perustuvaa valtionosuuden tasausta]]+Yhteenveto[[#This Row],[Verotuloihin perustuva valtionosuuden tasaus]])</f>
        <v>5320690.2217928525</v>
      </c>
      <c r="O17" s="241">
        <f>Verokorvaukset!G15</f>
        <v>1210539.9385378822</v>
      </c>
      <c r="P17" s="372">
        <f>SUM(Yhteenveto[[#This Row],[Kunnan  peruspalvelujen valtionosuus ]:[Veroperustemuutoksista johtuvien veromenetysten korvaus]])</f>
        <v>6531230.1603307351</v>
      </c>
      <c r="Q17" s="34">
        <f>Kotikuntakorvaus!F19</f>
        <v>262420.38186000002</v>
      </c>
      <c r="R17" s="341">
        <f>+Yhteenveto[[#This Row],[Kunnan  peruspalvelujen valtionosuus ]]+Yhteenveto[[#This Row],[Veroperustemuutoksista johtuvien veromenetysten korvaus]]+Yhteenveto[[#This Row],[Kotikuntakorvaus, netto]]</f>
        <v>6793650.5421907352</v>
      </c>
      <c r="S17" s="11"/>
      <c r="T17"/>
    </row>
    <row r="18" spans="1:20" ht="15" x14ac:dyDescent="0.25">
      <c r="A18" s="32">
        <v>51</v>
      </c>
      <c r="B18" s="13" t="s">
        <v>23</v>
      </c>
      <c r="C18" s="15">
        <v>9052</v>
      </c>
      <c r="D18" s="15">
        <f>Ikärakenne[[#This Row],[Laskennalliset kustannukset, IKÄRAKENNE yhteensä, €]]</f>
        <v>15506364.839999998</v>
      </c>
      <c r="E18" s="15">
        <f>'Lask. kustannukset MUUT'!AD24</f>
        <v>2006470.7060606268</v>
      </c>
      <c r="F18" s="231">
        <f>Yhteenveto[[#This Row],[Ikärakenne, laskennallinen kustannus]]+Yhteenveto[[#This Row],[Muut laskennalliset kustannukset ]]</f>
        <v>17512835.546060625</v>
      </c>
      <c r="G18" s="451">
        <v>1516.36</v>
      </c>
      <c r="H18" s="17">
        <v>13726090.719999999</v>
      </c>
      <c r="I18" s="339">
        <f>Yhteenveto[[#This Row],[Laskennalliset kustannukset yhteensä]]-Yhteenveto[[#This Row],[Omarahoitusosuus, €]]</f>
        <v>3786744.8260606267</v>
      </c>
      <c r="J18" s="33">
        <f>Lisäosat!U19</f>
        <v>321911.94386569539</v>
      </c>
      <c r="K18" s="34">
        <f>'Muut lis_väh'!Q16</f>
        <v>-8911790.1802863553</v>
      </c>
      <c r="L18" s="231">
        <f>Yhteenveto[[#This Row],[Valtionosuus omarahoitusosuuden jälkeen (välisumma)]]+Yhteenveto[[#This Row],[Lisäosat yhteensä]]+Yhteenveto[[#This Row],[Valtionosuuteen tehtävät vähennykset ja lisäykset, netto]]</f>
        <v>-4803133.4103600327</v>
      </c>
      <c r="M18" s="34">
        <f>'Verotuloihin perust tasaus'!N23</f>
        <v>-210947.07076904847</v>
      </c>
      <c r="N18" s="303">
        <f>SUM(Yhteenveto[[#This Row],[Valtionosuus ennen verotuloihin perustuvaa valtionosuuden tasausta]]+Yhteenveto[[#This Row],[Verotuloihin perustuva valtionosuuden tasaus]])</f>
        <v>-5014080.481129081</v>
      </c>
      <c r="O18" s="241">
        <f>Verokorvaukset!G16</f>
        <v>1352849.2092937648</v>
      </c>
      <c r="P18" s="372">
        <f>SUM(Yhteenveto[[#This Row],[Kunnan  peruspalvelujen valtionosuus ]:[Veroperustemuutoksista johtuvien veromenetysten korvaus]])</f>
        <v>-3661231.271835316</v>
      </c>
      <c r="Q18" s="34">
        <f>Kotikuntakorvaus!F20</f>
        <v>-38022.034619999991</v>
      </c>
      <c r="R18" s="341">
        <f>+Yhteenveto[[#This Row],[Kunnan  peruspalvelujen valtionosuus ]]+Yhteenveto[[#This Row],[Veroperustemuutoksista johtuvien veromenetysten korvaus]]+Yhteenveto[[#This Row],[Kotikuntakorvaus, netto]]</f>
        <v>-3699253.306455316</v>
      </c>
      <c r="S18" s="11"/>
      <c r="T18"/>
    </row>
    <row r="19" spans="1:20" ht="15" x14ac:dyDescent="0.25">
      <c r="A19" s="32">
        <v>52</v>
      </c>
      <c r="B19" s="13" t="s">
        <v>24</v>
      </c>
      <c r="C19" s="15">
        <v>2272</v>
      </c>
      <c r="D19" s="15">
        <f>Ikärakenne[[#This Row],[Laskennalliset kustannukset, IKÄRAKENNE yhteensä, €]]</f>
        <v>3840663.74</v>
      </c>
      <c r="E19" s="15">
        <f>'Lask. kustannukset MUUT'!AD25</f>
        <v>694597.30464960309</v>
      </c>
      <c r="F19" s="231">
        <f>Yhteenveto[[#This Row],[Ikärakenne, laskennallinen kustannus]]+Yhteenveto[[#This Row],[Muut laskennalliset kustannukset ]]</f>
        <v>4535261.0446496028</v>
      </c>
      <c r="G19" s="451">
        <v>1516.36</v>
      </c>
      <c r="H19" s="17">
        <v>3445169.92</v>
      </c>
      <c r="I19" s="339">
        <f>Yhteenveto[[#This Row],[Laskennalliset kustannukset yhteensä]]-Yhteenveto[[#This Row],[Omarahoitusosuus, €]]</f>
        <v>1090091.1246496029</v>
      </c>
      <c r="J19" s="33">
        <f>Lisäosat!U20</f>
        <v>189605.73752724915</v>
      </c>
      <c r="K19" s="34">
        <f>'Muut lis_väh'!Q17</f>
        <v>299332.56552775088</v>
      </c>
      <c r="L19" s="231">
        <f>Yhteenveto[[#This Row],[Valtionosuus omarahoitusosuuden jälkeen (välisumma)]]+Yhteenveto[[#This Row],[Lisäosat yhteensä]]+Yhteenveto[[#This Row],[Valtionosuuteen tehtävät vähennykset ja lisäykset, netto]]</f>
        <v>1579029.4277046029</v>
      </c>
      <c r="M19" s="34">
        <f>'Verotuloihin perust tasaus'!N24</f>
        <v>1185553.144860371</v>
      </c>
      <c r="N19" s="303">
        <f>SUM(Yhteenveto[[#This Row],[Valtionosuus ennen verotuloihin perustuvaa valtionosuuden tasausta]]+Yhteenveto[[#This Row],[Verotuloihin perustuva valtionosuuden tasaus]])</f>
        <v>2764582.572564974</v>
      </c>
      <c r="O19" s="241">
        <f>Verokorvaukset!G17</f>
        <v>388817.8478949751</v>
      </c>
      <c r="P19" s="372">
        <f>SUM(Yhteenveto[[#This Row],[Kunnan  peruspalvelujen valtionosuus ]:[Veroperustemuutoksista johtuvien veromenetysten korvaus]])</f>
        <v>3153400.4204599489</v>
      </c>
      <c r="Q19" s="34">
        <f>Kotikuntakorvaus!F21</f>
        <v>-41372.507639999996</v>
      </c>
      <c r="R19" s="341">
        <f>+Yhteenveto[[#This Row],[Kunnan  peruspalvelujen valtionosuus ]]+Yhteenveto[[#This Row],[Veroperustemuutoksista johtuvien veromenetysten korvaus]]+Yhteenveto[[#This Row],[Kotikuntakorvaus, netto]]</f>
        <v>3112027.912819949</v>
      </c>
      <c r="S19" s="11"/>
      <c r="T19"/>
    </row>
    <row r="20" spans="1:20" ht="15" x14ac:dyDescent="0.25">
      <c r="A20" s="32">
        <v>61</v>
      </c>
      <c r="B20" s="13" t="s">
        <v>25</v>
      </c>
      <c r="C20" s="15">
        <v>16478</v>
      </c>
      <c r="D20" s="15">
        <f>Ikärakenne[[#This Row],[Laskennalliset kustannukset, IKÄRAKENNE yhteensä, €]]</f>
        <v>20640128.469999999</v>
      </c>
      <c r="E20" s="15">
        <f>'Lask. kustannukset MUUT'!AD26</f>
        <v>6538819.7479952006</v>
      </c>
      <c r="F20" s="231">
        <f>Yhteenveto[[#This Row],[Ikärakenne, laskennallinen kustannus]]+Yhteenveto[[#This Row],[Muut laskennalliset kustannukset ]]</f>
        <v>27178948.2179952</v>
      </c>
      <c r="G20" s="451">
        <v>1516.36</v>
      </c>
      <c r="H20" s="17">
        <v>24986580.079999998</v>
      </c>
      <c r="I20" s="339">
        <f>Yhteenveto[[#This Row],[Laskennalliset kustannukset yhteensä]]-Yhteenveto[[#This Row],[Omarahoitusosuus, €]]</f>
        <v>2192368.1379952021</v>
      </c>
      <c r="J20" s="33">
        <f>Lisäosat!U21</f>
        <v>568214.44570768287</v>
      </c>
      <c r="K20" s="34">
        <f>'Muut lis_väh'!Q18</f>
        <v>105567.40765563439</v>
      </c>
      <c r="L20" s="231">
        <f>Yhteenveto[[#This Row],[Valtionosuus omarahoitusosuuden jälkeen (välisumma)]]+Yhteenveto[[#This Row],[Lisäosat yhteensä]]+Yhteenveto[[#This Row],[Valtionosuuteen tehtävät vähennykset ja lisäykset, netto]]</f>
        <v>2866149.9913585195</v>
      </c>
      <c r="M20" s="34">
        <f>'Verotuloihin perust tasaus'!N25</f>
        <v>6867577.4692806909</v>
      </c>
      <c r="N20" s="303">
        <f>SUM(Yhteenveto[[#This Row],[Valtionosuus ennen verotuloihin perustuvaa valtionosuuden tasausta]]+Yhteenveto[[#This Row],[Verotuloihin perustuva valtionosuuden tasaus]])</f>
        <v>9733727.4606392104</v>
      </c>
      <c r="O20" s="241">
        <f>Verokorvaukset!G18</f>
        <v>2066955.0613730007</v>
      </c>
      <c r="P20" s="372">
        <f>SUM(Yhteenveto[[#This Row],[Kunnan  peruspalvelujen valtionosuus ]:[Veroperustemuutoksista johtuvien veromenetysten korvaus]])</f>
        <v>11800682.522012211</v>
      </c>
      <c r="Q20" s="34">
        <f>Kotikuntakorvaus!F22</f>
        <v>350399.46941999992</v>
      </c>
      <c r="R20" s="341">
        <f>+Yhteenveto[[#This Row],[Kunnan  peruspalvelujen valtionosuus ]]+Yhteenveto[[#This Row],[Veroperustemuutoksista johtuvien veromenetysten korvaus]]+Yhteenveto[[#This Row],[Kotikuntakorvaus, netto]]</f>
        <v>12151081.99143221</v>
      </c>
      <c r="S20" s="11"/>
      <c r="T20"/>
    </row>
    <row r="21" spans="1:20" ht="15" x14ac:dyDescent="0.25">
      <c r="A21" s="32">
        <v>69</v>
      </c>
      <c r="B21" s="13" t="s">
        <v>26</v>
      </c>
      <c r="C21" s="15">
        <v>6492</v>
      </c>
      <c r="D21" s="15">
        <f>Ikärakenne[[#This Row],[Laskennalliset kustannukset, IKÄRAKENNE yhteensä, €]]</f>
        <v>12048406.73</v>
      </c>
      <c r="E21" s="15">
        <f>'Lask. kustannukset MUUT'!AD27</f>
        <v>1789777.0454323126</v>
      </c>
      <c r="F21" s="231">
        <f>Yhteenveto[[#This Row],[Ikärakenne, laskennallinen kustannus]]+Yhteenveto[[#This Row],[Muut laskennalliset kustannukset ]]</f>
        <v>13838183.775432313</v>
      </c>
      <c r="G21" s="451">
        <v>1516.36</v>
      </c>
      <c r="H21" s="17">
        <v>9844209.1199999992</v>
      </c>
      <c r="I21" s="339">
        <f>Yhteenveto[[#This Row],[Laskennalliset kustannukset yhteensä]]-Yhteenveto[[#This Row],[Omarahoitusosuus, €]]</f>
        <v>3993974.6554323137</v>
      </c>
      <c r="J21" s="33">
        <f>Lisäosat!U22</f>
        <v>543281.74333004002</v>
      </c>
      <c r="K21" s="34">
        <f>'Muut lis_väh'!Q19</f>
        <v>-4089569.5619260618</v>
      </c>
      <c r="L21" s="231">
        <f>Yhteenveto[[#This Row],[Valtionosuus omarahoitusosuuden jälkeen (välisumma)]]+Yhteenveto[[#This Row],[Lisäosat yhteensä]]+Yhteenveto[[#This Row],[Valtionosuuteen tehtävät vähennykset ja lisäykset, netto]]</f>
        <v>447686.83683629194</v>
      </c>
      <c r="M21" s="34">
        <f>'Verotuloihin perust tasaus'!N26</f>
        <v>3196331.6733998372</v>
      </c>
      <c r="N21" s="303">
        <f>SUM(Yhteenveto[[#This Row],[Valtionosuus ennen verotuloihin perustuvaa valtionosuuden tasausta]]+Yhteenveto[[#This Row],[Verotuloihin perustuva valtionosuuden tasaus]])</f>
        <v>3644018.5102361292</v>
      </c>
      <c r="O21" s="241">
        <f>Verokorvaukset!G19</f>
        <v>850701.09413809865</v>
      </c>
      <c r="P21" s="372">
        <f>SUM(Yhteenveto[[#This Row],[Kunnan  peruspalvelujen valtionosuus ]:[Veroperustemuutoksista johtuvien veromenetysten korvaus]])</f>
        <v>4494719.604374228</v>
      </c>
      <c r="Q21" s="34">
        <f>Kotikuntakorvaus!F23</f>
        <v>36588.498900000006</v>
      </c>
      <c r="R21" s="341">
        <f>+Yhteenveto[[#This Row],[Kunnan  peruspalvelujen valtionosuus ]]+Yhteenveto[[#This Row],[Veroperustemuutoksista johtuvien veromenetysten korvaus]]+Yhteenveto[[#This Row],[Kotikuntakorvaus, netto]]</f>
        <v>4531308.1032742281</v>
      </c>
      <c r="S21" s="11"/>
      <c r="T21"/>
    </row>
    <row r="22" spans="1:20" ht="15" x14ac:dyDescent="0.25">
      <c r="A22" s="32">
        <v>71</v>
      </c>
      <c r="B22" s="13" t="s">
        <v>27</v>
      </c>
      <c r="C22" s="15">
        <v>6365</v>
      </c>
      <c r="D22" s="15">
        <f>Ikärakenne[[#This Row],[Laskennalliset kustannukset, IKÄRAKENNE yhteensä, €]]</f>
        <v>12659820.119999999</v>
      </c>
      <c r="E22" s="15">
        <f>'Lask. kustannukset MUUT'!AD28</f>
        <v>2145628.1251469259</v>
      </c>
      <c r="F22" s="231">
        <f>Yhteenveto[[#This Row],[Ikärakenne, laskennallinen kustannus]]+Yhteenveto[[#This Row],[Muut laskennalliset kustannukset ]]</f>
        <v>14805448.245146925</v>
      </c>
      <c r="G22" s="451">
        <v>1516.36</v>
      </c>
      <c r="H22" s="17">
        <v>9651631.3999999985</v>
      </c>
      <c r="I22" s="339">
        <f>Yhteenveto[[#This Row],[Laskennalliset kustannukset yhteensä]]-Yhteenveto[[#This Row],[Omarahoitusosuus, €]]</f>
        <v>5153816.8451469261</v>
      </c>
      <c r="J22" s="33">
        <f>Lisäosat!U23</f>
        <v>475637.0663864158</v>
      </c>
      <c r="K22" s="34">
        <f>'Muut lis_väh'!Q20</f>
        <v>-1549492.058059365</v>
      </c>
      <c r="L22" s="231">
        <f>Yhteenveto[[#This Row],[Valtionosuus omarahoitusosuuden jälkeen (välisumma)]]+Yhteenveto[[#This Row],[Lisäosat yhteensä]]+Yhteenveto[[#This Row],[Valtionosuuteen tehtävät vähennykset ja lisäykset, netto]]</f>
        <v>4079961.8534739767</v>
      </c>
      <c r="M22" s="34">
        <f>'Verotuloihin perust tasaus'!N27</f>
        <v>4040317.1839453708</v>
      </c>
      <c r="N22" s="303">
        <f>SUM(Yhteenveto[[#This Row],[Valtionosuus ennen verotuloihin perustuvaa valtionosuuden tasausta]]+Yhteenveto[[#This Row],[Verotuloihin perustuva valtionosuuden tasaus]])</f>
        <v>8120279.0374193471</v>
      </c>
      <c r="O22" s="241">
        <f>Verokorvaukset!G20</f>
        <v>995901.78773142037</v>
      </c>
      <c r="P22" s="372">
        <f>SUM(Yhteenveto[[#This Row],[Kunnan  peruspalvelujen valtionosuus ]:[Veroperustemuutoksista johtuvien veromenetysten korvaus]])</f>
        <v>9116180.8251507673</v>
      </c>
      <c r="Q22" s="34">
        <f>Kotikuntakorvaus!F24</f>
        <v>-11835.004199999996</v>
      </c>
      <c r="R22" s="341">
        <f>+Yhteenveto[[#This Row],[Kunnan  peruspalvelujen valtionosuus ]]+Yhteenveto[[#This Row],[Veroperustemuutoksista johtuvien veromenetysten korvaus]]+Yhteenveto[[#This Row],[Kotikuntakorvaus, netto]]</f>
        <v>9104345.820950767</v>
      </c>
      <c r="S22" s="11"/>
      <c r="T22"/>
    </row>
    <row r="23" spans="1:20" ht="15" x14ac:dyDescent="0.25">
      <c r="A23" s="32">
        <v>72</v>
      </c>
      <c r="B23" s="13" t="s">
        <v>28</v>
      </c>
      <c r="C23" s="15">
        <v>927</v>
      </c>
      <c r="D23" s="15">
        <f>Ikärakenne[[#This Row],[Laskennalliset kustannukset, IKÄRAKENNE yhteensä, €]]</f>
        <v>1179604.32</v>
      </c>
      <c r="E23" s="15">
        <f>'Lask. kustannukset MUUT'!AD29</f>
        <v>1518012.3646651877</v>
      </c>
      <c r="F23" s="231">
        <f>Yhteenveto[[#This Row],[Ikärakenne, laskennallinen kustannus]]+Yhteenveto[[#This Row],[Muut laskennalliset kustannukset ]]</f>
        <v>2697616.6846651877</v>
      </c>
      <c r="G23" s="451">
        <v>1516.36</v>
      </c>
      <c r="H23" s="17">
        <v>1405665.72</v>
      </c>
      <c r="I23" s="339">
        <f>Yhteenveto[[#This Row],[Laskennalliset kustannukset yhteensä]]-Yhteenveto[[#This Row],[Omarahoitusosuus, €]]</f>
        <v>1291950.9646651878</v>
      </c>
      <c r="J23" s="33">
        <f>Lisäosat!U24</f>
        <v>90807.040818414855</v>
      </c>
      <c r="K23" s="34">
        <f>'Muut lis_väh'!Q21</f>
        <v>-292458.66749430785</v>
      </c>
      <c r="L23" s="231">
        <f>Yhteenveto[[#This Row],[Valtionosuus omarahoitusosuuden jälkeen (välisumma)]]+Yhteenveto[[#This Row],[Lisäosat yhteensä]]+Yhteenveto[[#This Row],[Valtionosuuteen tehtävät vähennykset ja lisäykset, netto]]</f>
        <v>1090299.3379892949</v>
      </c>
      <c r="M23" s="34">
        <f>'Verotuloihin perust tasaus'!N28</f>
        <v>341973.6017633591</v>
      </c>
      <c r="N23" s="303">
        <f>SUM(Yhteenveto[[#This Row],[Valtionosuus ennen verotuloihin perustuvaa valtionosuuden tasausta]]+Yhteenveto[[#This Row],[Verotuloihin perustuva valtionosuuden tasaus]])</f>
        <v>1432272.9397526539</v>
      </c>
      <c r="O23" s="241">
        <f>Verokorvaukset!G21</f>
        <v>114668.50086729118</v>
      </c>
      <c r="P23" s="372">
        <f>SUM(Yhteenveto[[#This Row],[Kunnan  peruspalvelujen valtionosuus ]:[Veroperustemuutoksista johtuvien veromenetysten korvaus]])</f>
        <v>1546941.4406199451</v>
      </c>
      <c r="Q23" s="34">
        <f>Kotikuntakorvaus!F25</f>
        <v>-25003.53</v>
      </c>
      <c r="R23" s="341">
        <f>+Yhteenveto[[#This Row],[Kunnan  peruspalvelujen valtionosuus ]]+Yhteenveto[[#This Row],[Veroperustemuutoksista johtuvien veromenetysten korvaus]]+Yhteenveto[[#This Row],[Kotikuntakorvaus, netto]]</f>
        <v>1521937.910619945</v>
      </c>
      <c r="S23" s="11"/>
      <c r="T23"/>
    </row>
    <row r="24" spans="1:20" ht="15" x14ac:dyDescent="0.25">
      <c r="A24" s="32">
        <v>74</v>
      </c>
      <c r="B24" s="13" t="s">
        <v>29</v>
      </c>
      <c r="C24" s="15">
        <v>985</v>
      </c>
      <c r="D24" s="15">
        <f>Ikärakenne[[#This Row],[Laskennalliset kustannukset, IKÄRAKENNE yhteensä, €]]</f>
        <v>1469390.69</v>
      </c>
      <c r="E24" s="15">
        <f>'Lask. kustannukset MUUT'!AD30</f>
        <v>574495.59227140981</v>
      </c>
      <c r="F24" s="231">
        <f>Yhteenveto[[#This Row],[Ikärakenne, laskennallinen kustannus]]+Yhteenveto[[#This Row],[Muut laskennalliset kustannukset ]]</f>
        <v>2043886.2822714099</v>
      </c>
      <c r="G24" s="451">
        <v>1516.36</v>
      </c>
      <c r="H24" s="17">
        <v>1493614.5999999999</v>
      </c>
      <c r="I24" s="339">
        <f>Yhteenveto[[#This Row],[Laskennalliset kustannukset yhteensä]]-Yhteenveto[[#This Row],[Omarahoitusosuus, €]]</f>
        <v>550271.68227141001</v>
      </c>
      <c r="J24" s="33">
        <f>Lisäosat!U25</f>
        <v>172937.29857795007</v>
      </c>
      <c r="K24" s="34">
        <f>'Muut lis_väh'!Q22</f>
        <v>116574.56950681192</v>
      </c>
      <c r="L24" s="231">
        <f>Yhteenveto[[#This Row],[Valtionosuus omarahoitusosuuden jälkeen (välisumma)]]+Yhteenveto[[#This Row],[Lisäosat yhteensä]]+Yhteenveto[[#This Row],[Valtionosuuteen tehtävät vähennykset ja lisäykset, netto]]</f>
        <v>839783.55035617203</v>
      </c>
      <c r="M24" s="34">
        <f>'Verotuloihin perust tasaus'!N29</f>
        <v>592235.15898637741</v>
      </c>
      <c r="N24" s="303">
        <f>SUM(Yhteenveto[[#This Row],[Valtionosuus ennen verotuloihin perustuvaa valtionosuuden tasausta]]+Yhteenveto[[#This Row],[Verotuloihin perustuva valtionosuuden tasaus]])</f>
        <v>1432018.7093425496</v>
      </c>
      <c r="O24" s="241">
        <f>Verokorvaukset!G22</f>
        <v>222518.10660809153</v>
      </c>
      <c r="P24" s="372">
        <f>SUM(Yhteenveto[[#This Row],[Kunnan  peruspalvelujen valtionosuus ]:[Veroperustemuutoksista johtuvien veromenetysten korvaus]])</f>
        <v>1654536.8159506412</v>
      </c>
      <c r="Q24" s="34">
        <f>Kotikuntakorvaus!F26</f>
        <v>48423.503100000002</v>
      </c>
      <c r="R24" s="341">
        <f>+Yhteenveto[[#This Row],[Kunnan  peruspalvelujen valtionosuus ]]+Yhteenveto[[#This Row],[Veroperustemuutoksista johtuvien veromenetysten korvaus]]+Yhteenveto[[#This Row],[Kotikuntakorvaus, netto]]</f>
        <v>1702960.3190506413</v>
      </c>
      <c r="S24" s="11"/>
      <c r="T24"/>
    </row>
    <row r="25" spans="1:20" ht="15" x14ac:dyDescent="0.25">
      <c r="A25" s="32">
        <v>75</v>
      </c>
      <c r="B25" s="13" t="s">
        <v>30</v>
      </c>
      <c r="C25" s="15">
        <v>19311</v>
      </c>
      <c r="D25" s="15">
        <f>Ikärakenne[[#This Row],[Laskennalliset kustannukset, IKÄRAKENNE yhteensä, €]]</f>
        <v>26110331.91</v>
      </c>
      <c r="E25" s="15">
        <f>'Lask. kustannukset MUUT'!AD31</f>
        <v>7070088.4896532604</v>
      </c>
      <c r="F25" s="231">
        <f>Yhteenveto[[#This Row],[Ikärakenne, laskennallinen kustannus]]+Yhteenveto[[#This Row],[Muut laskennalliset kustannukset ]]</f>
        <v>33180420.39965326</v>
      </c>
      <c r="G25" s="451">
        <v>1516.36</v>
      </c>
      <c r="H25" s="17">
        <v>29282427.959999997</v>
      </c>
      <c r="I25" s="339">
        <f>Yhteenveto[[#This Row],[Laskennalliset kustannukset yhteensä]]-Yhteenveto[[#This Row],[Omarahoitusosuus, €]]</f>
        <v>3897992.4396532625</v>
      </c>
      <c r="J25" s="33">
        <f>Lisäosat!U26</f>
        <v>598627.1705810664</v>
      </c>
      <c r="K25" s="34">
        <f>'Muut lis_väh'!Q23</f>
        <v>-5642259.9938898291</v>
      </c>
      <c r="L25" s="231">
        <f>Yhteenveto[[#This Row],[Valtionosuus omarahoitusosuuden jälkeen (välisumma)]]+Yhteenveto[[#This Row],[Lisäosat yhteensä]]+Yhteenveto[[#This Row],[Valtionosuuteen tehtävät vähennykset ja lisäykset, netto]]</f>
        <v>-1145640.3836555006</v>
      </c>
      <c r="M25" s="34">
        <f>'Verotuloihin perust tasaus'!N30</f>
        <v>2954451.8046306293</v>
      </c>
      <c r="N25" s="303">
        <f>SUM(Yhteenveto[[#This Row],[Valtionosuus ennen verotuloihin perustuvaa valtionosuuden tasausta]]+Yhteenveto[[#This Row],[Verotuloihin perustuva valtionosuuden tasaus]])</f>
        <v>1808811.4209751287</v>
      </c>
      <c r="O25" s="241">
        <f>Verokorvaukset!G23</f>
        <v>1744980.6358161434</v>
      </c>
      <c r="P25" s="372">
        <f>SUM(Yhteenveto[[#This Row],[Kunnan  peruspalvelujen valtionosuus ]:[Veroperustemuutoksista johtuvien veromenetysten korvaus]])</f>
        <v>3553792.056791272</v>
      </c>
      <c r="Q25" s="34">
        <f>Kotikuntakorvaus!F27</f>
        <v>-7067.6644800000358</v>
      </c>
      <c r="R25" s="341">
        <f>+Yhteenveto[[#This Row],[Kunnan  peruspalvelujen valtionosuus ]]+Yhteenveto[[#This Row],[Veroperustemuutoksista johtuvien veromenetysten korvaus]]+Yhteenveto[[#This Row],[Kotikuntakorvaus, netto]]</f>
        <v>3546724.3923112722</v>
      </c>
      <c r="S25" s="11"/>
      <c r="T25"/>
    </row>
    <row r="26" spans="1:20" ht="15" x14ac:dyDescent="0.25">
      <c r="A26" s="32">
        <v>77</v>
      </c>
      <c r="B26" s="13" t="s">
        <v>31</v>
      </c>
      <c r="C26" s="15">
        <v>4509</v>
      </c>
      <c r="D26" s="15">
        <f>Ikärakenne[[#This Row],[Laskennalliset kustannukset, IKÄRAKENNE yhteensä, €]]</f>
        <v>6436466.4299999997</v>
      </c>
      <c r="E26" s="15">
        <f>'Lask. kustannukset MUUT'!AD32</f>
        <v>1398341.1510557951</v>
      </c>
      <c r="F26" s="231">
        <f>Yhteenveto[[#This Row],[Ikärakenne, laskennallinen kustannus]]+Yhteenveto[[#This Row],[Muut laskennalliset kustannukset ]]</f>
        <v>7834807.5810557948</v>
      </c>
      <c r="G26" s="451">
        <v>1516.36</v>
      </c>
      <c r="H26" s="17">
        <v>6837267.2399999993</v>
      </c>
      <c r="I26" s="339">
        <f>Yhteenveto[[#This Row],[Laskennalliset kustannukset yhteensä]]-Yhteenveto[[#This Row],[Omarahoitusosuus, €]]</f>
        <v>997540.34105579555</v>
      </c>
      <c r="J26" s="33">
        <f>Lisäosat!U27</f>
        <v>335515.91751099337</v>
      </c>
      <c r="K26" s="34">
        <f>'Muut lis_väh'!Q24</f>
        <v>-823820.98204890708</v>
      </c>
      <c r="L26" s="231">
        <f>Yhteenveto[[#This Row],[Valtionosuus omarahoitusosuuden jälkeen (välisumma)]]+Yhteenveto[[#This Row],[Lisäosat yhteensä]]+Yhteenveto[[#This Row],[Valtionosuuteen tehtävät vähennykset ja lisäykset, netto]]</f>
        <v>509235.27651788178</v>
      </c>
      <c r="M26" s="34">
        <f>'Verotuloihin perust tasaus'!N31</f>
        <v>2557308.370041756</v>
      </c>
      <c r="N26" s="303">
        <f>SUM(Yhteenveto[[#This Row],[Valtionosuus ennen verotuloihin perustuvaa valtionosuuden tasausta]]+Yhteenveto[[#This Row],[Verotuloihin perustuva valtionosuuden tasaus]])</f>
        <v>3066543.646559638</v>
      </c>
      <c r="O26" s="241">
        <f>Verokorvaukset!G24</f>
        <v>791235.4766919316</v>
      </c>
      <c r="P26" s="372">
        <f>SUM(Yhteenveto[[#This Row],[Kunnan  peruspalvelujen valtionosuus ]:[Veroperustemuutoksista johtuvien veromenetysten korvaus]])</f>
        <v>3857779.1232515695</v>
      </c>
      <c r="Q26" s="34">
        <f>Kotikuntakorvaus!F28</f>
        <v>2775.3918300000369</v>
      </c>
      <c r="R26" s="341">
        <f>+Yhteenveto[[#This Row],[Kunnan  peruspalvelujen valtionosuus ]]+Yhteenveto[[#This Row],[Veroperustemuutoksista johtuvien veromenetysten korvaus]]+Yhteenveto[[#This Row],[Kotikuntakorvaus, netto]]</f>
        <v>3860554.5150815696</v>
      </c>
      <c r="S26" s="11"/>
      <c r="T26"/>
    </row>
    <row r="27" spans="1:20" ht="15" x14ac:dyDescent="0.25">
      <c r="A27" s="32">
        <v>78</v>
      </c>
      <c r="B27" s="13" t="s">
        <v>32</v>
      </c>
      <c r="C27" s="15">
        <v>7702</v>
      </c>
      <c r="D27" s="15">
        <f>Ikärakenne[[#This Row],[Laskennalliset kustannukset, IKÄRAKENNE yhteensä, €]]</f>
        <v>9591579.8499999996</v>
      </c>
      <c r="E27" s="15">
        <f>'Lask. kustannukset MUUT'!AD33</f>
        <v>3356966.0135514904</v>
      </c>
      <c r="F27" s="231">
        <f>Yhteenveto[[#This Row],[Ikärakenne, laskennallinen kustannus]]+Yhteenveto[[#This Row],[Muut laskennalliset kustannukset ]]</f>
        <v>12948545.86355149</v>
      </c>
      <c r="G27" s="451">
        <v>1516.36</v>
      </c>
      <c r="H27" s="17">
        <v>11679004.719999999</v>
      </c>
      <c r="I27" s="339">
        <f>Yhteenveto[[#This Row],[Laskennalliset kustannukset yhteensä]]-Yhteenveto[[#This Row],[Omarahoitusosuus, €]]</f>
        <v>1269541.1435514912</v>
      </c>
      <c r="J27" s="33">
        <f>Lisäosat!U28</f>
        <v>772043.30788806826</v>
      </c>
      <c r="K27" s="34">
        <f>'Muut lis_väh'!Q25</f>
        <v>-3398289.3268284216</v>
      </c>
      <c r="L27" s="231">
        <f>Yhteenveto[[#This Row],[Valtionosuus omarahoitusosuuden jälkeen (välisumma)]]+Yhteenveto[[#This Row],[Lisäosat yhteensä]]+Yhteenveto[[#This Row],[Valtionosuuteen tehtävät vähennykset ja lisäykset, netto]]</f>
        <v>-1356704.8753888621</v>
      </c>
      <c r="M27" s="34">
        <f>'Verotuloihin perust tasaus'!N32</f>
        <v>-51430.458558988539</v>
      </c>
      <c r="N27" s="303">
        <f>SUM(Yhteenveto[[#This Row],[Valtionosuus ennen verotuloihin perustuvaa valtionosuuden tasausta]]+Yhteenveto[[#This Row],[Verotuloihin perustuva valtionosuuden tasaus]])</f>
        <v>-1408135.3339478506</v>
      </c>
      <c r="O27" s="241">
        <f>Verokorvaukset!G25</f>
        <v>687735.68224470445</v>
      </c>
      <c r="P27" s="372">
        <f>SUM(Yhteenveto[[#This Row],[Kunnan  peruspalvelujen valtionosuus ]:[Veroperustemuutoksista johtuvien veromenetysten korvaus]])</f>
        <v>-720399.65170314617</v>
      </c>
      <c r="Q27" s="34">
        <f>Kotikuntakorvaus!F29</f>
        <v>45464.75205000001</v>
      </c>
      <c r="R27" s="341">
        <f>+Yhteenveto[[#This Row],[Kunnan  peruspalvelujen valtionosuus ]]+Yhteenveto[[#This Row],[Veroperustemuutoksista johtuvien veromenetysten korvaus]]+Yhteenveto[[#This Row],[Kotikuntakorvaus, netto]]</f>
        <v>-674934.89965314616</v>
      </c>
      <c r="S27" s="11"/>
      <c r="T27"/>
    </row>
    <row r="28" spans="1:20" ht="15" x14ac:dyDescent="0.25">
      <c r="A28" s="32">
        <v>79</v>
      </c>
      <c r="B28" s="13" t="s">
        <v>33</v>
      </c>
      <c r="C28" s="15">
        <v>6647</v>
      </c>
      <c r="D28" s="15">
        <f>Ikärakenne[[#This Row],[Laskennalliset kustannukset, IKÄRAKENNE yhteensä, €]]</f>
        <v>9533596.4900000002</v>
      </c>
      <c r="E28" s="15">
        <f>'Lask. kustannukset MUUT'!AD34</f>
        <v>1912082.6543525765</v>
      </c>
      <c r="F28" s="231">
        <f>Yhteenveto[[#This Row],[Ikärakenne, laskennallinen kustannus]]+Yhteenveto[[#This Row],[Muut laskennalliset kustannukset ]]</f>
        <v>11445679.144352578</v>
      </c>
      <c r="G28" s="451">
        <v>1516.36</v>
      </c>
      <c r="H28" s="17">
        <v>10079244.92</v>
      </c>
      <c r="I28" s="339">
        <f>Yhteenveto[[#This Row],[Laskennalliset kustannukset yhteensä]]-Yhteenveto[[#This Row],[Omarahoitusosuus, €]]</f>
        <v>1366434.2243525777</v>
      </c>
      <c r="J28" s="33">
        <f>Lisäosat!U29</f>
        <v>247950.28471865493</v>
      </c>
      <c r="K28" s="34">
        <f>'Muut lis_väh'!Q26</f>
        <v>-2214310.6966653196</v>
      </c>
      <c r="L28" s="231">
        <f>Yhteenveto[[#This Row],[Valtionosuus omarahoitusosuuden jälkeen (välisumma)]]+Yhteenveto[[#This Row],[Lisäosat yhteensä]]+Yhteenveto[[#This Row],[Valtionosuuteen tehtävät vähennykset ja lisäykset, netto]]</f>
        <v>-599926.18759408686</v>
      </c>
      <c r="M28" s="34">
        <f>'Verotuloihin perust tasaus'!N33</f>
        <v>-330769.99460066005</v>
      </c>
      <c r="N28" s="303">
        <f>SUM(Yhteenveto[[#This Row],[Valtionosuus ennen verotuloihin perustuvaa valtionosuuden tasausta]]+Yhteenveto[[#This Row],[Verotuloihin perustuva valtionosuuden tasaus]])</f>
        <v>-930696.18219474691</v>
      </c>
      <c r="O28" s="241">
        <f>Verokorvaukset!G26</f>
        <v>644866.78150360694</v>
      </c>
      <c r="P28" s="372">
        <f>SUM(Yhteenveto[[#This Row],[Kunnan  peruspalvelujen valtionosuus ]:[Veroperustemuutoksista johtuvien veromenetysten korvaus]])</f>
        <v>-285829.40069113998</v>
      </c>
      <c r="Q28" s="34">
        <f>Kotikuntakorvaus!F30</f>
        <v>53340.864000000089</v>
      </c>
      <c r="R28" s="341">
        <f>+Yhteenveto[[#This Row],[Kunnan  peruspalvelujen valtionosuus ]]+Yhteenveto[[#This Row],[Veroperustemuutoksista johtuvien veromenetysten korvaus]]+Yhteenveto[[#This Row],[Kotikuntakorvaus, netto]]</f>
        <v>-232488.53669113989</v>
      </c>
      <c r="S28" s="11"/>
      <c r="T28"/>
    </row>
    <row r="29" spans="1:20" ht="15" x14ac:dyDescent="0.25">
      <c r="A29" s="32">
        <v>81</v>
      </c>
      <c r="B29" s="13" t="s">
        <v>34</v>
      </c>
      <c r="C29" s="15">
        <v>2482</v>
      </c>
      <c r="D29" s="15">
        <f>Ikärakenne[[#This Row],[Laskennalliset kustannukset, IKÄRAKENNE yhteensä, €]]</f>
        <v>2591605.75</v>
      </c>
      <c r="E29" s="15">
        <f>'Lask. kustannukset MUUT'!AD35</f>
        <v>1069450.0721035402</v>
      </c>
      <c r="F29" s="231">
        <f>Yhteenveto[[#This Row],[Ikärakenne, laskennallinen kustannus]]+Yhteenveto[[#This Row],[Muut laskennalliset kustannukset ]]</f>
        <v>3661055.8221035404</v>
      </c>
      <c r="G29" s="451">
        <v>1516.36</v>
      </c>
      <c r="H29" s="17">
        <v>3763605.5199999996</v>
      </c>
      <c r="I29" s="339">
        <f>Yhteenveto[[#This Row],[Laskennalliset kustannukset yhteensä]]-Yhteenveto[[#This Row],[Omarahoitusosuus, €]]</f>
        <v>-102549.69789645914</v>
      </c>
      <c r="J29" s="33">
        <f>Lisäosat!U30</f>
        <v>338230.96991451661</v>
      </c>
      <c r="K29" s="34">
        <f>'Muut lis_väh'!Q27</f>
        <v>-284480.80241865147</v>
      </c>
      <c r="L29" s="231">
        <f>Yhteenveto[[#This Row],[Valtionosuus omarahoitusosuuden jälkeen (välisumma)]]+Yhteenveto[[#This Row],[Lisäosat yhteensä]]+Yhteenveto[[#This Row],[Valtionosuuteen tehtävät vähennykset ja lisäykset, netto]]</f>
        <v>-48799.530400593998</v>
      </c>
      <c r="M29" s="34">
        <f>'Verotuloihin perust tasaus'!N34</f>
        <v>355237.5271028846</v>
      </c>
      <c r="N29" s="303">
        <f>SUM(Yhteenveto[[#This Row],[Valtionosuus ennen verotuloihin perustuvaa valtionosuuden tasausta]]+Yhteenveto[[#This Row],[Verotuloihin perustuva valtionosuuden tasaus]])</f>
        <v>306437.99670229061</v>
      </c>
      <c r="O29" s="241">
        <f>Verokorvaukset!G27</f>
        <v>491360.19863831357</v>
      </c>
      <c r="P29" s="372">
        <f>SUM(Yhteenveto[[#This Row],[Kunnan  peruspalvelujen valtionosuus ]:[Veroperustemuutoksista johtuvien veromenetysten korvaus]])</f>
        <v>797798.19534060417</v>
      </c>
      <c r="Q29" s="34">
        <f>Kotikuntakorvaus!F31</f>
        <v>-120100.28910000001</v>
      </c>
      <c r="R29" s="341">
        <f>+Yhteenveto[[#This Row],[Kunnan  peruspalvelujen valtionosuus ]]+Yhteenveto[[#This Row],[Veroperustemuutoksista johtuvien veromenetysten korvaus]]+Yhteenveto[[#This Row],[Kotikuntakorvaus, netto]]</f>
        <v>677697.90624060412</v>
      </c>
      <c r="S29" s="11"/>
      <c r="T29"/>
    </row>
    <row r="30" spans="1:20" ht="15" x14ac:dyDescent="0.25">
      <c r="A30" s="32">
        <v>82</v>
      </c>
      <c r="B30" s="36" t="s">
        <v>35</v>
      </c>
      <c r="C30" s="15">
        <v>9361</v>
      </c>
      <c r="D30" s="15">
        <f>Ikärakenne[[#This Row],[Laskennalliset kustannukset, IKÄRAKENNE yhteensä, €]]</f>
        <v>16249297.560000001</v>
      </c>
      <c r="E30" s="15">
        <f>'Lask. kustannukset MUUT'!AD36</f>
        <v>1723563.5482010469</v>
      </c>
      <c r="F30" s="231">
        <f>Yhteenveto[[#This Row],[Ikärakenne, laskennallinen kustannus]]+Yhteenveto[[#This Row],[Muut laskennalliset kustannukset ]]</f>
        <v>17972861.108201049</v>
      </c>
      <c r="G30" s="451">
        <v>1516.36</v>
      </c>
      <c r="H30" s="17">
        <v>14194645.959999999</v>
      </c>
      <c r="I30" s="339">
        <f>Yhteenveto[[#This Row],[Laskennalliset kustannukset yhteensä]]-Yhteenveto[[#This Row],[Omarahoitusosuus, €]]</f>
        <v>3778215.1482010502</v>
      </c>
      <c r="J30" s="33">
        <f>Lisäosat!U31</f>
        <v>291444.40257878334</v>
      </c>
      <c r="K30" s="34">
        <f>'Muut lis_väh'!Q28</f>
        <v>-646317.46827875706</v>
      </c>
      <c r="L30" s="231">
        <f>Yhteenveto[[#This Row],[Valtionosuus omarahoitusosuuden jälkeen (välisumma)]]+Yhteenveto[[#This Row],[Lisäosat yhteensä]]+Yhteenveto[[#This Row],[Valtionosuuteen tehtävät vähennykset ja lisäykset, netto]]</f>
        <v>3423342.0825010762</v>
      </c>
      <c r="M30" s="34">
        <f>'Verotuloihin perust tasaus'!N35</f>
        <v>480262.36808281916</v>
      </c>
      <c r="N30" s="303">
        <f>SUM(Yhteenveto[[#This Row],[Valtionosuus ennen verotuloihin perustuvaa valtionosuuden tasausta]]+Yhteenveto[[#This Row],[Verotuloihin perustuva valtionosuuden tasaus]])</f>
        <v>3903604.4505838952</v>
      </c>
      <c r="O30" s="241">
        <f>Verokorvaukset!G28</f>
        <v>738349.50140428625</v>
      </c>
      <c r="P30" s="372">
        <f>SUM(Yhteenveto[[#This Row],[Kunnan  peruspalvelujen valtionosuus ]:[Veroperustemuutoksista johtuvien veromenetysten korvaus]])</f>
        <v>4641953.9519881811</v>
      </c>
      <c r="Q30" s="34">
        <f>Kotikuntakorvaus!F32</f>
        <v>80161.317180000013</v>
      </c>
      <c r="R30" s="341">
        <f>+Yhteenveto[[#This Row],[Kunnan  peruspalvelujen valtionosuus ]]+Yhteenveto[[#This Row],[Veroperustemuutoksista johtuvien veromenetysten korvaus]]+Yhteenveto[[#This Row],[Kotikuntakorvaus, netto]]</f>
        <v>4722115.2691681813</v>
      </c>
      <c r="S30" s="11"/>
      <c r="T30"/>
    </row>
    <row r="31" spans="1:20" ht="15" x14ac:dyDescent="0.25">
      <c r="A31" s="32">
        <v>86</v>
      </c>
      <c r="B31" s="13" t="s">
        <v>36</v>
      </c>
      <c r="C31" s="15">
        <v>7901</v>
      </c>
      <c r="D31" s="15">
        <f>Ikärakenne[[#This Row],[Laskennalliset kustannukset, IKÄRAKENNE yhteensä, €]]</f>
        <v>13206188.17</v>
      </c>
      <c r="E31" s="15">
        <f>'Lask. kustannukset MUUT'!AD37</f>
        <v>1816573.254939954</v>
      </c>
      <c r="F31" s="231">
        <f>Yhteenveto[[#This Row],[Ikärakenne, laskennallinen kustannus]]+Yhteenveto[[#This Row],[Muut laskennalliset kustannukset ]]</f>
        <v>15022761.424939955</v>
      </c>
      <c r="G31" s="451">
        <v>1516.36</v>
      </c>
      <c r="H31" s="17">
        <v>11980760.359999999</v>
      </c>
      <c r="I31" s="339">
        <f>Yhteenveto[[#This Row],[Laskennalliset kustannukset yhteensä]]-Yhteenveto[[#This Row],[Omarahoitusosuus, €]]</f>
        <v>3042001.0649399552</v>
      </c>
      <c r="J31" s="33">
        <f>Lisäosat!U32</f>
        <v>201519.91895140707</v>
      </c>
      <c r="K31" s="34">
        <f>'Muut lis_väh'!Q29</f>
        <v>-1102981.6155114598</v>
      </c>
      <c r="L31" s="231">
        <f>Yhteenveto[[#This Row],[Valtionosuus omarahoitusosuuden jälkeen (välisumma)]]+Yhteenveto[[#This Row],[Lisäosat yhteensä]]+Yhteenveto[[#This Row],[Valtionosuuteen tehtävät vähennykset ja lisäykset, netto]]</f>
        <v>2140539.3683799026</v>
      </c>
      <c r="M31" s="34">
        <f>'Verotuloihin perust tasaus'!N36</f>
        <v>2698365.3875806895</v>
      </c>
      <c r="N31" s="303">
        <f>SUM(Yhteenveto[[#This Row],[Valtionosuus ennen verotuloihin perustuvaa valtionosuuden tasausta]]+Yhteenveto[[#This Row],[Verotuloihin perustuva valtionosuuden tasaus]])</f>
        <v>4838904.7559605921</v>
      </c>
      <c r="O31" s="241">
        <f>Verokorvaukset!G29</f>
        <v>783822.01470357366</v>
      </c>
      <c r="P31" s="372">
        <f>SUM(Yhteenveto[[#This Row],[Kunnan  peruspalvelujen valtionosuus ]:[Veroperustemuutoksista johtuvien veromenetysten korvaus]])</f>
        <v>5622726.7706641657</v>
      </c>
      <c r="Q31" s="34">
        <f>Kotikuntakorvaus!F33</f>
        <v>-585832.70790000015</v>
      </c>
      <c r="R31" s="341">
        <f>+Yhteenveto[[#This Row],[Kunnan  peruspalvelujen valtionosuus ]]+Yhteenveto[[#This Row],[Veroperustemuutoksista johtuvien veromenetysten korvaus]]+Yhteenveto[[#This Row],[Kotikuntakorvaus, netto]]</f>
        <v>5036894.0627641659</v>
      </c>
      <c r="S31" s="11"/>
      <c r="T31"/>
    </row>
    <row r="32" spans="1:20" ht="15" x14ac:dyDescent="0.25">
      <c r="A32" s="32">
        <v>90</v>
      </c>
      <c r="B32" s="13" t="s">
        <v>37</v>
      </c>
      <c r="C32" s="15">
        <v>2929</v>
      </c>
      <c r="D32" s="15">
        <f>Ikärakenne[[#This Row],[Laskennalliset kustannukset, IKÄRAKENNE yhteensä, €]]</f>
        <v>3084524.4199999995</v>
      </c>
      <c r="E32" s="15">
        <f>'Lask. kustannukset MUUT'!AD38</f>
        <v>1607536.9752742616</v>
      </c>
      <c r="F32" s="231">
        <f>Yhteenveto[[#This Row],[Ikärakenne, laskennallinen kustannus]]+Yhteenveto[[#This Row],[Muut laskennalliset kustannukset ]]</f>
        <v>4692061.395274261</v>
      </c>
      <c r="G32" s="451">
        <v>1516.36</v>
      </c>
      <c r="H32" s="17">
        <v>4441418.4399999995</v>
      </c>
      <c r="I32" s="339">
        <f>Yhteenveto[[#This Row],[Laskennalliset kustannukset yhteensä]]-Yhteenveto[[#This Row],[Omarahoitusosuus, €]]</f>
        <v>250642.95527426153</v>
      </c>
      <c r="J32" s="33">
        <f>Lisäosat!U33</f>
        <v>1093038.4693471408</v>
      </c>
      <c r="K32" s="34">
        <f>'Muut lis_väh'!Q30</f>
        <v>-1588128.4084964218</v>
      </c>
      <c r="L32" s="231">
        <f>Yhteenveto[[#This Row],[Valtionosuus omarahoitusosuuden jälkeen (välisumma)]]+Yhteenveto[[#This Row],[Lisäosat yhteensä]]+Yhteenveto[[#This Row],[Valtionosuuteen tehtävät vähennykset ja lisäykset, netto]]</f>
        <v>-244446.98387501948</v>
      </c>
      <c r="M32" s="34">
        <f>'Verotuloihin perust tasaus'!N37</f>
        <v>967805.95609581273</v>
      </c>
      <c r="N32" s="303">
        <f>SUM(Yhteenveto[[#This Row],[Valtionosuus ennen verotuloihin perustuvaa valtionosuuden tasausta]]+Yhteenveto[[#This Row],[Verotuloihin perustuva valtionosuuden tasaus]])</f>
        <v>723358.97222079325</v>
      </c>
      <c r="O32" s="241">
        <f>Verokorvaukset!G30</f>
        <v>553283.38204413035</v>
      </c>
      <c r="P32" s="372">
        <f>SUM(Yhteenveto[[#This Row],[Kunnan  peruspalvelujen valtionosuus ]:[Veroperustemuutoksista johtuvien veromenetysten korvaus]])</f>
        <v>1276642.3542649236</v>
      </c>
      <c r="Q32" s="34">
        <f>Kotikuntakorvaus!F34</f>
        <v>-48423.503099999987</v>
      </c>
      <c r="R32" s="341">
        <f>+Yhteenveto[[#This Row],[Kunnan  peruspalvelujen valtionosuus ]]+Yhteenveto[[#This Row],[Veroperustemuutoksista johtuvien veromenetysten korvaus]]+Yhteenveto[[#This Row],[Kotikuntakorvaus, netto]]</f>
        <v>1228218.8511649235</v>
      </c>
      <c r="S32" s="11"/>
      <c r="T32"/>
    </row>
    <row r="33" spans="1:20" ht="15" x14ac:dyDescent="0.25">
      <c r="A33" s="32">
        <v>91</v>
      </c>
      <c r="B33" s="13" t="s">
        <v>38</v>
      </c>
      <c r="C33" s="15">
        <v>684018</v>
      </c>
      <c r="D33" s="15">
        <f>Ikärakenne[[#This Row],[Laskennalliset kustannukset, IKÄRAKENNE yhteensä, €]]</f>
        <v>1042603058.74</v>
      </c>
      <c r="E33" s="15">
        <f>'Lask. kustannukset MUUT'!AD39</f>
        <v>421984980.30585229</v>
      </c>
      <c r="F33" s="231">
        <f>Yhteenveto[[#This Row],[Ikärakenne, laskennallinen kustannus]]+Yhteenveto[[#This Row],[Muut laskennalliset kustannukset ]]</f>
        <v>1464588039.0458522</v>
      </c>
      <c r="G33" s="451">
        <v>1516.36</v>
      </c>
      <c r="H33" s="17">
        <v>1037217534.4799999</v>
      </c>
      <c r="I33" s="339">
        <f>Yhteenveto[[#This Row],[Laskennalliset kustannukset yhteensä]]-Yhteenveto[[#This Row],[Omarahoitusosuus, €]]</f>
        <v>427370504.56585228</v>
      </c>
      <c r="J33" s="33">
        <f>Lisäosat!U34</f>
        <v>38202324.582230002</v>
      </c>
      <c r="K33" s="34">
        <f>'Muut lis_väh'!Q31</f>
        <v>-69889345.952498734</v>
      </c>
      <c r="L33" s="231">
        <f>Yhteenveto[[#This Row],[Valtionosuus omarahoitusosuuden jälkeen (välisumma)]]+Yhteenveto[[#This Row],[Lisäosat yhteensä]]+Yhteenveto[[#This Row],[Valtionosuuteen tehtävät vähennykset ja lisäykset, netto]]</f>
        <v>395683483.19558352</v>
      </c>
      <c r="M33" s="34">
        <f>'Verotuloihin perust tasaus'!N38</f>
        <v>-60420366.979143903</v>
      </c>
      <c r="N33" s="303">
        <f>SUM(Yhteenveto[[#This Row],[Valtionosuus ennen verotuloihin perustuvaa valtionosuuden tasausta]]+Yhteenveto[[#This Row],[Verotuloihin perustuva valtionosuuden tasaus]])</f>
        <v>335263116.2164396</v>
      </c>
      <c r="O33" s="241">
        <f>Verokorvaukset!G31</f>
        <v>73422406.978055447</v>
      </c>
      <c r="P33" s="372">
        <f>SUM(Yhteenveto[[#This Row],[Kunnan  peruspalvelujen valtionosuus ]:[Veroperustemuutoksista johtuvien veromenetysten korvaus]])</f>
        <v>408685523.19449508</v>
      </c>
      <c r="Q33" s="34">
        <f>Kotikuntakorvaus!F35</f>
        <v>-107484712.61542059</v>
      </c>
      <c r="R33" s="341">
        <f>+Yhteenveto[[#This Row],[Kunnan  peruspalvelujen valtionosuus ]]+Yhteenveto[[#This Row],[Veroperustemuutoksista johtuvien veromenetysten korvaus]]+Yhteenveto[[#This Row],[Kotikuntakorvaus, netto]]</f>
        <v>301200810.5790745</v>
      </c>
      <c r="S33" s="11"/>
      <c r="T33"/>
    </row>
    <row r="34" spans="1:20" ht="15" x14ac:dyDescent="0.25">
      <c r="A34" s="32">
        <v>92</v>
      </c>
      <c r="B34" s="13" t="s">
        <v>39</v>
      </c>
      <c r="C34" s="15">
        <v>251269</v>
      </c>
      <c r="D34" s="15">
        <f>Ikärakenne[[#This Row],[Laskennalliset kustannukset, IKÄRAKENNE yhteensä, €]]</f>
        <v>442908639.96000004</v>
      </c>
      <c r="E34" s="15">
        <f>'Lask. kustannukset MUUT'!AD40</f>
        <v>201186360.47917408</v>
      </c>
      <c r="F34" s="231">
        <f>Yhteenveto[[#This Row],[Ikärakenne, laskennallinen kustannus]]+Yhteenveto[[#This Row],[Muut laskennalliset kustannukset ]]</f>
        <v>644095000.43917418</v>
      </c>
      <c r="G34" s="451">
        <v>1516.36</v>
      </c>
      <c r="H34" s="17">
        <v>381014260.83999997</v>
      </c>
      <c r="I34" s="339">
        <f>Yhteenveto[[#This Row],[Laskennalliset kustannukset yhteensä]]-Yhteenveto[[#This Row],[Omarahoitusosuus, €]]</f>
        <v>263080739.5991742</v>
      </c>
      <c r="J34" s="33">
        <f>Lisäosat!U35</f>
        <v>13700317.666689079</v>
      </c>
      <c r="K34" s="34">
        <f>'Muut lis_väh'!Q32</f>
        <v>-71811474.50912115</v>
      </c>
      <c r="L34" s="231">
        <f>Yhteenveto[[#This Row],[Valtionosuus omarahoitusosuuden jälkeen (välisumma)]]+Yhteenveto[[#This Row],[Lisäosat yhteensä]]+Yhteenveto[[#This Row],[Valtionosuuteen tehtävät vähennykset ja lisäykset, netto]]</f>
        <v>204969582.75674215</v>
      </c>
      <c r="M34" s="34">
        <f>'Verotuloihin perust tasaus'!N39</f>
        <v>-2934683.101665149</v>
      </c>
      <c r="N34" s="303">
        <f>SUM(Yhteenveto[[#This Row],[Valtionosuus ennen verotuloihin perustuvaa valtionosuuden tasausta]]+Yhteenveto[[#This Row],[Verotuloihin perustuva valtionosuuden tasaus]])</f>
        <v>202034899.65507701</v>
      </c>
      <c r="O34" s="241">
        <f>Verokorvaukset!G32</f>
        <v>20195157.702178806</v>
      </c>
      <c r="P34" s="372">
        <f>SUM(Yhteenveto[[#This Row],[Kunnan  peruspalvelujen valtionosuus ]:[Veroperustemuutoksista johtuvien veromenetysten korvaus]])</f>
        <v>222230057.35725582</v>
      </c>
      <c r="Q34" s="34">
        <f>Kotikuntakorvaus!F36</f>
        <v>-6029814.6229559956</v>
      </c>
      <c r="R34" s="341">
        <f>+Yhteenveto[[#This Row],[Kunnan  peruspalvelujen valtionosuus ]]+Yhteenveto[[#This Row],[Veroperustemuutoksista johtuvien veromenetysten korvaus]]+Yhteenveto[[#This Row],[Kotikuntakorvaus, netto]]</f>
        <v>216200242.73429981</v>
      </c>
      <c r="S34" s="11"/>
      <c r="T34"/>
    </row>
    <row r="35" spans="1:20" ht="15" x14ac:dyDescent="0.25">
      <c r="A35" s="32">
        <v>97</v>
      </c>
      <c r="B35" s="13" t="s">
        <v>40</v>
      </c>
      <c r="C35" s="15">
        <v>2059</v>
      </c>
      <c r="D35" s="15">
        <f>Ikärakenne[[#This Row],[Laskennalliset kustannukset, IKÄRAKENNE yhteensä, €]]</f>
        <v>2371899.91</v>
      </c>
      <c r="E35" s="15">
        <f>'Lask. kustannukset MUUT'!AD41</f>
        <v>1306392.9636555198</v>
      </c>
      <c r="F35" s="231">
        <f>Yhteenveto[[#This Row],[Ikärakenne, laskennallinen kustannus]]+Yhteenveto[[#This Row],[Muut laskennalliset kustannukset ]]</f>
        <v>3678292.8736555199</v>
      </c>
      <c r="G35" s="451">
        <v>1516.36</v>
      </c>
      <c r="H35" s="17">
        <v>3122185.2399999998</v>
      </c>
      <c r="I35" s="339">
        <f>Yhteenveto[[#This Row],[Laskennalliset kustannukset yhteensä]]-Yhteenveto[[#This Row],[Omarahoitusosuus, €]]</f>
        <v>556107.63365552016</v>
      </c>
      <c r="J35" s="33">
        <f>Lisäosat!U36</f>
        <v>157852.21028076415</v>
      </c>
      <c r="K35" s="34">
        <f>'Muut lis_väh'!Q33</f>
        <v>-444959.04206885415</v>
      </c>
      <c r="L35" s="231">
        <f>Yhteenveto[[#This Row],[Valtionosuus omarahoitusosuuden jälkeen (välisumma)]]+Yhteenveto[[#This Row],[Lisäosat yhteensä]]+Yhteenveto[[#This Row],[Valtionosuuteen tehtävät vähennykset ja lisäykset, netto]]</f>
        <v>269000.80186743016</v>
      </c>
      <c r="M35" s="34">
        <f>'Verotuloihin perust tasaus'!N40</f>
        <v>329104.71387668024</v>
      </c>
      <c r="N35" s="303">
        <f>SUM(Yhteenveto[[#This Row],[Valtionosuus ennen verotuloihin perustuvaa valtionosuuden tasausta]]+Yhteenveto[[#This Row],[Verotuloihin perustuva valtionosuuden tasaus]])</f>
        <v>598105.51574411034</v>
      </c>
      <c r="O35" s="241">
        <f>Verokorvaukset!G33</f>
        <v>370969.03282891575</v>
      </c>
      <c r="P35" s="372">
        <f>SUM(Yhteenveto[[#This Row],[Kunnan  peruspalvelujen valtionosuus ]:[Veroperustemuutoksista johtuvien veromenetysten korvaus]])</f>
        <v>969074.54857302608</v>
      </c>
      <c r="Q35" s="34">
        <f>Kotikuntakorvaus!F37</f>
        <v>35721.709860000017</v>
      </c>
      <c r="R35" s="341">
        <f>+Yhteenveto[[#This Row],[Kunnan  peruspalvelujen valtionosuus ]]+Yhteenveto[[#This Row],[Veroperustemuutoksista johtuvien veromenetysten korvaus]]+Yhteenveto[[#This Row],[Kotikuntakorvaus, netto]]</f>
        <v>1004796.2584330261</v>
      </c>
      <c r="S35" s="11"/>
      <c r="T35"/>
    </row>
    <row r="36" spans="1:20" ht="15" x14ac:dyDescent="0.25">
      <c r="A36" s="32">
        <v>98</v>
      </c>
      <c r="B36" s="13" t="s">
        <v>41</v>
      </c>
      <c r="C36" s="15">
        <v>22849</v>
      </c>
      <c r="D36" s="15">
        <f>Ikärakenne[[#This Row],[Laskennalliset kustannukset, IKÄRAKENNE yhteensä, €]]</f>
        <v>39549044.410000011</v>
      </c>
      <c r="E36" s="15">
        <f>'Lask. kustannukset MUUT'!AD42</f>
        <v>4758648.1011093529</v>
      </c>
      <c r="F36" s="231">
        <f>Yhteenveto[[#This Row],[Ikärakenne, laskennallinen kustannus]]+Yhteenveto[[#This Row],[Muut laskennalliset kustannukset ]]</f>
        <v>44307692.511109367</v>
      </c>
      <c r="G36" s="451">
        <v>1516.36</v>
      </c>
      <c r="H36" s="17">
        <v>34647309.640000001</v>
      </c>
      <c r="I36" s="339">
        <f>Yhteenveto[[#This Row],[Laskennalliset kustannukset yhteensä]]-Yhteenveto[[#This Row],[Omarahoitusosuus, €]]</f>
        <v>9660382.8711093664</v>
      </c>
      <c r="J36" s="33">
        <f>Lisäosat!U37</f>
        <v>653418.36908061639</v>
      </c>
      <c r="K36" s="34">
        <f>'Muut lis_väh'!Q34</f>
        <v>4213145.2805720251</v>
      </c>
      <c r="L36" s="231">
        <f>Yhteenveto[[#This Row],[Valtionosuus omarahoitusosuuden jälkeen (välisumma)]]+Yhteenveto[[#This Row],[Lisäosat yhteensä]]+Yhteenveto[[#This Row],[Valtionosuuteen tehtävät vähennykset ja lisäykset, netto]]</f>
        <v>14526946.520762008</v>
      </c>
      <c r="M36" s="34">
        <f>'Verotuloihin perust tasaus'!N41</f>
        <v>7179494.0936165014</v>
      </c>
      <c r="N36" s="303">
        <f>SUM(Yhteenveto[[#This Row],[Valtionosuus ennen verotuloihin perustuvaa valtionosuuden tasausta]]+Yhteenveto[[#This Row],[Verotuloihin perustuva valtionosuuden tasaus]])</f>
        <v>21706440.614378508</v>
      </c>
      <c r="O36" s="241">
        <f>Verokorvaukset!G34</f>
        <v>2007751.8467076276</v>
      </c>
      <c r="P36" s="372">
        <f>SUM(Yhteenveto[[#This Row],[Kunnan  peruspalvelujen valtionosuus ]:[Veroperustemuutoksista johtuvien veromenetysten korvaus]])</f>
        <v>23714192.461086135</v>
      </c>
      <c r="Q36" s="34">
        <f>Kotikuntakorvaus!F38</f>
        <v>-2572437.3435389996</v>
      </c>
      <c r="R36" s="341">
        <f>+Yhteenveto[[#This Row],[Kunnan  peruspalvelujen valtionosuus ]]+Yhteenveto[[#This Row],[Veroperustemuutoksista johtuvien veromenetysten korvaus]]+Yhteenveto[[#This Row],[Kotikuntakorvaus, netto]]</f>
        <v>21141755.117547136</v>
      </c>
      <c r="S36" s="11"/>
      <c r="T36"/>
    </row>
    <row r="37" spans="1:20" ht="15" x14ac:dyDescent="0.25">
      <c r="A37" s="32">
        <v>102</v>
      </c>
      <c r="B37" s="13" t="s">
        <v>42</v>
      </c>
      <c r="C37" s="15">
        <v>9555</v>
      </c>
      <c r="D37" s="15">
        <f>Ikärakenne[[#This Row],[Laskennalliset kustannukset, IKÄRAKENNE yhteensä, €]]</f>
        <v>13933495.219999999</v>
      </c>
      <c r="E37" s="15">
        <f>'Lask. kustannukset MUUT'!AD43</f>
        <v>2708362.5328221302</v>
      </c>
      <c r="F37" s="231">
        <f>Yhteenveto[[#This Row],[Ikärakenne, laskennallinen kustannus]]+Yhteenveto[[#This Row],[Muut laskennalliset kustannukset ]]</f>
        <v>16641857.752822129</v>
      </c>
      <c r="G37" s="451">
        <v>1516.36</v>
      </c>
      <c r="H37" s="17">
        <v>14488819.799999999</v>
      </c>
      <c r="I37" s="339">
        <f>Yhteenveto[[#This Row],[Laskennalliset kustannukset yhteensä]]-Yhteenveto[[#This Row],[Omarahoitusosuus, €]]</f>
        <v>2153037.9528221302</v>
      </c>
      <c r="J37" s="33">
        <f>Lisäosat!U38</f>
        <v>308401.25382918876</v>
      </c>
      <c r="K37" s="34">
        <f>'Muut lis_väh'!Q35</f>
        <v>-344769.48757201241</v>
      </c>
      <c r="L37" s="231">
        <f>Yhteenveto[[#This Row],[Valtionosuus omarahoitusosuuden jälkeen (välisumma)]]+Yhteenveto[[#This Row],[Lisäosat yhteensä]]+Yhteenveto[[#This Row],[Valtionosuuteen tehtävät vähennykset ja lisäykset, netto]]</f>
        <v>2116669.7190793063</v>
      </c>
      <c r="M37" s="34">
        <f>'Verotuloihin perust tasaus'!N42</f>
        <v>4436040.6529858187</v>
      </c>
      <c r="N37" s="303">
        <f>SUM(Yhteenveto[[#This Row],[Valtionosuus ennen verotuloihin perustuvaa valtionosuuden tasausta]]+Yhteenveto[[#This Row],[Verotuloihin perustuva valtionosuuden tasaus]])</f>
        <v>6552710.372065125</v>
      </c>
      <c r="O37" s="241">
        <f>Verokorvaukset!G35</f>
        <v>1527964.0238848082</v>
      </c>
      <c r="P37" s="372">
        <f>SUM(Yhteenveto[[#This Row],[Kunnan  peruspalvelujen valtionosuus ]:[Veroperustemuutoksista johtuvien veromenetysten korvaus]])</f>
        <v>8080674.3959499337</v>
      </c>
      <c r="Q37" s="34">
        <f>Kotikuntakorvaus!F39</f>
        <v>217247.33766000011</v>
      </c>
      <c r="R37" s="341">
        <f>+Yhteenveto[[#This Row],[Kunnan  peruspalvelujen valtionosuus ]]+Yhteenveto[[#This Row],[Veroperustemuutoksista johtuvien veromenetysten korvaus]]+Yhteenveto[[#This Row],[Kotikuntakorvaus, netto]]</f>
        <v>8297921.7336099334</v>
      </c>
      <c r="S37" s="11"/>
      <c r="T37"/>
    </row>
    <row r="38" spans="1:20" ht="15" x14ac:dyDescent="0.25">
      <c r="A38" s="32">
        <v>103</v>
      </c>
      <c r="B38" s="13" t="s">
        <v>43</v>
      </c>
      <c r="C38" s="15">
        <v>2094</v>
      </c>
      <c r="D38" s="15">
        <f>Ikärakenne[[#This Row],[Laskennalliset kustannukset, IKÄRAKENNE yhteensä, €]]</f>
        <v>2859481.68</v>
      </c>
      <c r="E38" s="15">
        <f>'Lask. kustannukset MUUT'!AD44</f>
        <v>537131.31480201462</v>
      </c>
      <c r="F38" s="231">
        <f>Yhteenveto[[#This Row],[Ikärakenne, laskennallinen kustannus]]+Yhteenveto[[#This Row],[Muut laskennalliset kustannukset ]]</f>
        <v>3396612.9948020149</v>
      </c>
      <c r="G38" s="451">
        <v>1516.36</v>
      </c>
      <c r="H38" s="17">
        <v>3175257.84</v>
      </c>
      <c r="I38" s="339">
        <f>Yhteenveto[[#This Row],[Laskennalliset kustannukset yhteensä]]-Yhteenveto[[#This Row],[Omarahoitusosuus, €]]</f>
        <v>221355.15480201505</v>
      </c>
      <c r="J38" s="33">
        <f>Lisäosat!U39</f>
        <v>52110.436235404442</v>
      </c>
      <c r="K38" s="34">
        <f>'Muut lis_väh'!Q36</f>
        <v>-11020.507565931854</v>
      </c>
      <c r="L38" s="231">
        <f>Yhteenveto[[#This Row],[Valtionosuus omarahoitusosuuden jälkeen (välisumma)]]+Yhteenveto[[#This Row],[Lisäosat yhteensä]]+Yhteenveto[[#This Row],[Valtionosuuteen tehtävät vähennykset ja lisäykset, netto]]</f>
        <v>262445.08347148763</v>
      </c>
      <c r="M38" s="34">
        <f>'Verotuloihin perust tasaus'!N43</f>
        <v>1168978.4495256664</v>
      </c>
      <c r="N38" s="303">
        <f>SUM(Yhteenveto[[#This Row],[Valtionosuus ennen verotuloihin perustuvaa valtionosuuden tasausta]]+Yhteenveto[[#This Row],[Verotuloihin perustuva valtionosuuden tasaus]])</f>
        <v>1431423.5329971542</v>
      </c>
      <c r="O38" s="241">
        <f>Verokorvaukset!G36</f>
        <v>369718.04728867603</v>
      </c>
      <c r="P38" s="372">
        <f>SUM(Yhteenveto[[#This Row],[Kunnan  peruspalvelujen valtionosuus ]:[Veroperustemuutoksista johtuvien veromenetysten korvaus]])</f>
        <v>1801141.5802858302</v>
      </c>
      <c r="Q38" s="34">
        <f>Kotikuntakorvaus!F40</f>
        <v>-24920.184899999993</v>
      </c>
      <c r="R38" s="341">
        <f>+Yhteenveto[[#This Row],[Kunnan  peruspalvelujen valtionosuus ]]+Yhteenveto[[#This Row],[Veroperustemuutoksista johtuvien veromenetysten korvaus]]+Yhteenveto[[#This Row],[Kotikuntakorvaus, netto]]</f>
        <v>1776221.3953858302</v>
      </c>
      <c r="S38" s="11"/>
      <c r="T38"/>
    </row>
    <row r="39" spans="1:20" ht="15" x14ac:dyDescent="0.25">
      <c r="A39" s="32">
        <v>105</v>
      </c>
      <c r="B39" s="13" t="s">
        <v>44</v>
      </c>
      <c r="C39" s="15">
        <v>2002</v>
      </c>
      <c r="D39" s="15">
        <f>Ikärakenne[[#This Row],[Laskennalliset kustannukset, IKÄRAKENNE yhteensä, €]]</f>
        <v>2015205.2099999997</v>
      </c>
      <c r="E39" s="15">
        <f>'Lask. kustannukset MUUT'!AD45</f>
        <v>1572967.5819606669</v>
      </c>
      <c r="F39" s="231">
        <f>Yhteenveto[[#This Row],[Ikärakenne, laskennallinen kustannus]]+Yhteenveto[[#This Row],[Muut laskennalliset kustannukset ]]</f>
        <v>3588172.7919606669</v>
      </c>
      <c r="G39" s="451">
        <v>1516.36</v>
      </c>
      <c r="H39" s="17">
        <v>3035752.7199999997</v>
      </c>
      <c r="I39" s="339">
        <f>Yhteenveto[[#This Row],[Laskennalliset kustannukset yhteensä]]-Yhteenveto[[#This Row],[Omarahoitusosuus, €]]</f>
        <v>552420.07196066715</v>
      </c>
      <c r="J39" s="33">
        <f>Lisäosat!U40</f>
        <v>760997.42424021848</v>
      </c>
      <c r="K39" s="34">
        <f>'Muut lis_väh'!Q37</f>
        <v>567175.41220776178</v>
      </c>
      <c r="L39" s="231">
        <f>Yhteenveto[[#This Row],[Valtionosuus omarahoitusosuuden jälkeen (välisumma)]]+Yhteenveto[[#This Row],[Lisäosat yhteensä]]+Yhteenveto[[#This Row],[Valtionosuuteen tehtävät vähennykset ja lisäykset, netto]]</f>
        <v>1880592.9084086474</v>
      </c>
      <c r="M39" s="34">
        <f>'Verotuloihin perust tasaus'!N44</f>
        <v>1179618.5124505695</v>
      </c>
      <c r="N39" s="303">
        <f>SUM(Yhteenveto[[#This Row],[Valtionosuus ennen verotuloihin perustuvaa valtionosuuden tasausta]]+Yhteenveto[[#This Row],[Verotuloihin perustuva valtionosuuden tasaus]])</f>
        <v>3060211.4208592167</v>
      </c>
      <c r="O39" s="241">
        <f>Verokorvaukset!G37</f>
        <v>386044.70679849142</v>
      </c>
      <c r="P39" s="372">
        <f>SUM(Yhteenveto[[#This Row],[Kunnan  peruspalvelujen valtionosuus ]:[Veroperustemuutoksista johtuvien veromenetysten korvaus]])</f>
        <v>3446256.1276577082</v>
      </c>
      <c r="Q39" s="34">
        <f>Kotikuntakorvaus!F41</f>
        <v>-33504.730200000005</v>
      </c>
      <c r="R39" s="341">
        <f>+Yhteenveto[[#This Row],[Kunnan  peruspalvelujen valtionosuus ]]+Yhteenveto[[#This Row],[Veroperustemuutoksista johtuvien veromenetysten korvaus]]+Yhteenveto[[#This Row],[Kotikuntakorvaus, netto]]</f>
        <v>3412751.3974577081</v>
      </c>
      <c r="S39" s="11"/>
      <c r="T39"/>
    </row>
    <row r="40" spans="1:20" ht="15" x14ac:dyDescent="0.25">
      <c r="A40" s="32">
        <v>106</v>
      </c>
      <c r="B40" s="13" t="s">
        <v>45</v>
      </c>
      <c r="C40" s="15">
        <v>47031</v>
      </c>
      <c r="D40" s="15">
        <f>Ikärakenne[[#This Row],[Laskennalliset kustannukset, IKÄRAKENNE yhteensä, €]]</f>
        <v>73705874.610000014</v>
      </c>
      <c r="E40" s="15">
        <f>'Lask. kustannukset MUUT'!AD46</f>
        <v>15829639.561206564</v>
      </c>
      <c r="F40" s="231">
        <f>Yhteenveto[[#This Row],[Ikärakenne, laskennallinen kustannus]]+Yhteenveto[[#This Row],[Muut laskennalliset kustannukset ]]</f>
        <v>89535514.171206579</v>
      </c>
      <c r="G40" s="451">
        <v>1516.36</v>
      </c>
      <c r="H40" s="17">
        <v>71315927.159999996</v>
      </c>
      <c r="I40" s="339">
        <f>Yhteenveto[[#This Row],[Laskennalliset kustannukset yhteensä]]-Yhteenveto[[#This Row],[Omarahoitusosuus, €]]</f>
        <v>18219587.011206582</v>
      </c>
      <c r="J40" s="33">
        <f>Lisäosat!U41</f>
        <v>1580155.2444889478</v>
      </c>
      <c r="K40" s="34">
        <f>'Muut lis_väh'!Q38</f>
        <v>-6735435.8736716313</v>
      </c>
      <c r="L40" s="231">
        <f>Yhteenveto[[#This Row],[Valtionosuus omarahoitusosuuden jälkeen (välisumma)]]+Yhteenveto[[#This Row],[Lisäosat yhteensä]]+Yhteenveto[[#This Row],[Valtionosuuteen tehtävät vähennykset ja lisäykset, netto]]</f>
        <v>13064306.382023897</v>
      </c>
      <c r="M40" s="34">
        <f>'Verotuloihin perust tasaus'!N45</f>
        <v>982174.61208358407</v>
      </c>
      <c r="N40" s="303">
        <f>SUM(Yhteenveto[[#This Row],[Valtionosuus ennen verotuloihin perustuvaa valtionosuuden tasausta]]+Yhteenveto[[#This Row],[Verotuloihin perustuva valtionosuuden tasaus]])</f>
        <v>14046480.994107481</v>
      </c>
      <c r="O40" s="241">
        <f>Verokorvaukset!G38</f>
        <v>3906344.7738615233</v>
      </c>
      <c r="P40" s="372">
        <f>SUM(Yhteenveto[[#This Row],[Kunnan  peruspalvelujen valtionosuus ]:[Veroperustemuutoksista johtuvien veromenetysten korvaus]])</f>
        <v>17952825.767969005</v>
      </c>
      <c r="Q40" s="34">
        <f>Kotikuntakorvaus!F42</f>
        <v>-27870.601440000348</v>
      </c>
      <c r="R40" s="341">
        <f>+Yhteenveto[[#This Row],[Kunnan  peruspalvelujen valtionosuus ]]+Yhteenveto[[#This Row],[Veroperustemuutoksista johtuvien veromenetysten korvaus]]+Yhteenveto[[#This Row],[Kotikuntakorvaus, netto]]</f>
        <v>17924955.166529004</v>
      </c>
      <c r="S40" s="11"/>
      <c r="T40"/>
    </row>
    <row r="41" spans="1:20" ht="15" x14ac:dyDescent="0.25">
      <c r="A41" s="32">
        <v>108</v>
      </c>
      <c r="B41" s="13" t="s">
        <v>46</v>
      </c>
      <c r="C41" s="15">
        <v>10348</v>
      </c>
      <c r="D41" s="15">
        <f>Ikärakenne[[#This Row],[Laskennalliset kustannukset, IKÄRAKENNE yhteensä, €]]</f>
        <v>18169280.490000002</v>
      </c>
      <c r="E41" s="15">
        <f>'Lask. kustannukset MUUT'!AD47</f>
        <v>2327477.2236941638</v>
      </c>
      <c r="F41" s="231">
        <f>Yhteenveto[[#This Row],[Ikärakenne, laskennallinen kustannus]]+Yhteenveto[[#This Row],[Muut laskennalliset kustannukset ]]</f>
        <v>20496757.713694166</v>
      </c>
      <c r="G41" s="451">
        <v>1516.36</v>
      </c>
      <c r="H41" s="17">
        <v>15691293.279999999</v>
      </c>
      <c r="I41" s="339">
        <f>Yhteenveto[[#This Row],[Laskennalliset kustannukset yhteensä]]-Yhteenveto[[#This Row],[Omarahoitusosuus, €]]</f>
        <v>4805464.4336941671</v>
      </c>
      <c r="J41" s="33">
        <f>Lisäosat!U42</f>
        <v>310608.70907573251</v>
      </c>
      <c r="K41" s="34">
        <f>'Muut lis_väh'!Q39</f>
        <v>-153193.13670260258</v>
      </c>
      <c r="L41" s="231">
        <f>Yhteenveto[[#This Row],[Valtionosuus omarahoitusosuuden jälkeen (välisumma)]]+Yhteenveto[[#This Row],[Lisäosat yhteensä]]+Yhteenveto[[#This Row],[Valtionosuuteen tehtävät vähennykset ja lisäykset, netto]]</f>
        <v>4962880.0060672965</v>
      </c>
      <c r="M41" s="34">
        <f>'Verotuloihin perust tasaus'!N46</f>
        <v>4362856.3234899594</v>
      </c>
      <c r="N41" s="303">
        <f>SUM(Yhteenveto[[#This Row],[Valtionosuus ennen verotuloihin perustuvaa valtionosuuden tasausta]]+Yhteenveto[[#This Row],[Verotuloihin perustuva valtionosuuden tasaus]])</f>
        <v>9325736.3295572549</v>
      </c>
      <c r="O41" s="241">
        <f>Verokorvaukset!G39</f>
        <v>1003920.0031634908</v>
      </c>
      <c r="P41" s="372">
        <f>SUM(Yhteenveto[[#This Row],[Kunnan  peruspalvelujen valtionosuus ]:[Veroperustemuutoksista johtuvien veromenetysten korvaus]])</f>
        <v>10329656.332720745</v>
      </c>
      <c r="Q41" s="34">
        <f>Kotikuntakorvaus!F43</f>
        <v>-99464.042339999985</v>
      </c>
      <c r="R41" s="341">
        <f>+Yhteenveto[[#This Row],[Kunnan  peruspalvelujen valtionosuus ]]+Yhteenveto[[#This Row],[Veroperustemuutoksista johtuvien veromenetysten korvaus]]+Yhteenveto[[#This Row],[Kotikuntakorvaus, netto]]</f>
        <v>10230192.290380746</v>
      </c>
      <c r="S41" s="11"/>
      <c r="T41"/>
    </row>
    <row r="42" spans="1:20" ht="15" x14ac:dyDescent="0.25">
      <c r="A42" s="32">
        <v>109</v>
      </c>
      <c r="B42" s="36" t="s">
        <v>47</v>
      </c>
      <c r="C42" s="15">
        <v>68433</v>
      </c>
      <c r="D42" s="15">
        <f>Ikärakenne[[#This Row],[Laskennalliset kustannukset, IKÄRAKENNE yhteensä, €]]</f>
        <v>103269024.06999999</v>
      </c>
      <c r="E42" s="15">
        <f>'Lask. kustannukset MUUT'!AD48</f>
        <v>22413723.192748651</v>
      </c>
      <c r="F42" s="231">
        <f>Yhteenveto[[#This Row],[Ikärakenne, laskennallinen kustannus]]+Yhteenveto[[#This Row],[Muut laskennalliset kustannukset ]]</f>
        <v>125682747.26274864</v>
      </c>
      <c r="G42" s="451">
        <v>1516.36</v>
      </c>
      <c r="H42" s="17">
        <v>103769063.88</v>
      </c>
      <c r="I42" s="339">
        <f>Yhteenveto[[#This Row],[Laskennalliset kustannukset yhteensä]]-Yhteenveto[[#This Row],[Omarahoitusosuus, €]]</f>
        <v>21913683.382748649</v>
      </c>
      <c r="J42" s="33">
        <f>Lisäosat!U43</f>
        <v>2569910.4607662256</v>
      </c>
      <c r="K42" s="34">
        <f>'Muut lis_väh'!Q40</f>
        <v>-7381658.4965550127</v>
      </c>
      <c r="L42" s="231">
        <f>Yhteenveto[[#This Row],[Valtionosuus omarahoitusosuuden jälkeen (välisumma)]]+Yhteenveto[[#This Row],[Lisäosat yhteensä]]+Yhteenveto[[#This Row],[Valtionosuuteen tehtävät vähennykset ja lisäykset, netto]]</f>
        <v>17101935.346959863</v>
      </c>
      <c r="M42" s="34">
        <f>'Verotuloihin perust tasaus'!N47</f>
        <v>5794467.7616761168</v>
      </c>
      <c r="N42" s="303">
        <f>SUM(Yhteenveto[[#This Row],[Valtionosuus ennen verotuloihin perustuvaa valtionosuuden tasausta]]+Yhteenveto[[#This Row],[Verotuloihin perustuva valtionosuuden tasaus]])</f>
        <v>22896403.108635981</v>
      </c>
      <c r="O42" s="241">
        <f>Verokorvaukset!G40</f>
        <v>6525005.2306398107</v>
      </c>
      <c r="P42" s="372">
        <f>SUM(Yhteenveto[[#This Row],[Kunnan  peruspalvelujen valtionosuus ]:[Veroperustemuutoksista johtuvien veromenetysten korvaus]])</f>
        <v>29421408.339275792</v>
      </c>
      <c r="Q42" s="34">
        <f>Kotikuntakorvaus!F44</f>
        <v>83345.099999999162</v>
      </c>
      <c r="R42" s="341">
        <f>+Yhteenveto[[#This Row],[Kunnan  peruspalvelujen valtionosuus ]]+Yhteenveto[[#This Row],[Veroperustemuutoksista johtuvien veromenetysten korvaus]]+Yhteenveto[[#This Row],[Kotikuntakorvaus, netto]]</f>
        <v>29504753.43927579</v>
      </c>
      <c r="S42" s="11"/>
      <c r="T42"/>
    </row>
    <row r="43" spans="1:20" ht="15" x14ac:dyDescent="0.25">
      <c r="A43" s="32">
        <v>111</v>
      </c>
      <c r="B43" s="36" t="s">
        <v>48</v>
      </c>
      <c r="C43" s="15">
        <v>17829</v>
      </c>
      <c r="D43" s="15">
        <f>Ikärakenne[[#This Row],[Laskennalliset kustannukset, IKÄRAKENNE yhteensä, €]]</f>
        <v>20522522.110000003</v>
      </c>
      <c r="E43" s="15">
        <f>'Lask. kustannukset MUUT'!AD49</f>
        <v>6094810.4913723022</v>
      </c>
      <c r="F43" s="231">
        <f>Yhteenveto[[#This Row],[Ikärakenne, laskennallinen kustannus]]+Yhteenveto[[#This Row],[Muut laskennalliset kustannukset ]]</f>
        <v>26617332.601372305</v>
      </c>
      <c r="G43" s="451">
        <v>1516.36</v>
      </c>
      <c r="H43" s="17">
        <v>27035182.439999998</v>
      </c>
      <c r="I43" s="339">
        <f>Yhteenveto[[#This Row],[Laskennalliset kustannukset yhteensä]]-Yhteenveto[[#This Row],[Omarahoitusosuus, €]]</f>
        <v>-417849.83862769231</v>
      </c>
      <c r="J43" s="33">
        <f>Lisäosat!U44</f>
        <v>622946.16037349426</v>
      </c>
      <c r="K43" s="34">
        <f>'Muut lis_väh'!Q41</f>
        <v>4326300.3970587635</v>
      </c>
      <c r="L43" s="231">
        <f>Yhteenveto[[#This Row],[Valtionosuus omarahoitusosuuden jälkeen (välisumma)]]+Yhteenveto[[#This Row],[Lisäosat yhteensä]]+Yhteenveto[[#This Row],[Valtionosuuteen tehtävät vähennykset ja lisäykset, netto]]</f>
        <v>4531396.7188045653</v>
      </c>
      <c r="M43" s="34">
        <f>'Verotuloihin perust tasaus'!N48</f>
        <v>4659696.6893799286</v>
      </c>
      <c r="N43" s="303">
        <f>SUM(Yhteenveto[[#This Row],[Valtionosuus ennen verotuloihin perustuvaa valtionosuuden tasausta]]+Yhteenveto[[#This Row],[Verotuloihin perustuva valtionosuuden tasaus]])</f>
        <v>9191093.4081844948</v>
      </c>
      <c r="O43" s="241">
        <f>Verokorvaukset!G41</f>
        <v>2081636.843299624</v>
      </c>
      <c r="P43" s="372">
        <f>SUM(Yhteenveto[[#This Row],[Kunnan  peruspalvelujen valtionosuus ]:[Veroperustemuutoksista johtuvien veromenetysten korvaus]])</f>
        <v>11272730.251484118</v>
      </c>
      <c r="Q43" s="34">
        <f>Kotikuntakorvaus!F45</f>
        <v>164223.18504000001</v>
      </c>
      <c r="R43" s="341">
        <f>+Yhteenveto[[#This Row],[Kunnan  peruspalvelujen valtionosuus ]]+Yhteenveto[[#This Row],[Veroperustemuutoksista johtuvien veromenetysten korvaus]]+Yhteenveto[[#This Row],[Kotikuntakorvaus, netto]]</f>
        <v>11436953.436524119</v>
      </c>
      <c r="S43" s="11"/>
      <c r="T43"/>
    </row>
    <row r="44" spans="1:20" ht="15" x14ac:dyDescent="0.25">
      <c r="A44" s="32">
        <v>139</v>
      </c>
      <c r="B44" s="36" t="s">
        <v>49</v>
      </c>
      <c r="C44" s="15">
        <v>9806</v>
      </c>
      <c r="D44" s="15">
        <f>Ikärakenne[[#This Row],[Laskennalliset kustannukset, IKÄRAKENNE yhteensä, €]]</f>
        <v>21657468.800000001</v>
      </c>
      <c r="E44" s="15">
        <f>'Lask. kustannukset MUUT'!AD50</f>
        <v>3171568.8120869445</v>
      </c>
      <c r="F44" s="231">
        <f>Yhteenveto[[#This Row],[Ikärakenne, laskennallinen kustannus]]+Yhteenveto[[#This Row],[Muut laskennalliset kustannukset ]]</f>
        <v>24829037.612086944</v>
      </c>
      <c r="G44" s="451">
        <v>1516.36</v>
      </c>
      <c r="H44" s="17">
        <v>14869426.159999998</v>
      </c>
      <c r="I44" s="339">
        <f>Yhteenveto[[#This Row],[Laskennalliset kustannukset yhteensä]]-Yhteenveto[[#This Row],[Omarahoitusosuus, €]]</f>
        <v>9959611.452086946</v>
      </c>
      <c r="J44" s="33">
        <f>Lisäosat!U45</f>
        <v>254161.86287231283</v>
      </c>
      <c r="K44" s="34">
        <f>'Muut lis_väh'!Q42</f>
        <v>-2493217.7323822258</v>
      </c>
      <c r="L44" s="231">
        <f>Yhteenveto[[#This Row],[Valtionosuus omarahoitusosuuden jälkeen (välisumma)]]+Yhteenveto[[#This Row],[Lisäosat yhteensä]]+Yhteenveto[[#This Row],[Valtionosuuteen tehtävät vähennykset ja lisäykset, netto]]</f>
        <v>7720555.5825770339</v>
      </c>
      <c r="M44" s="34">
        <f>'Verotuloihin perust tasaus'!N49</f>
        <v>5684739.9243729431</v>
      </c>
      <c r="N44" s="303">
        <f>SUM(Yhteenveto[[#This Row],[Valtionosuus ennen verotuloihin perustuvaa valtionosuuden tasausta]]+Yhteenveto[[#This Row],[Verotuloihin perustuva valtionosuuden tasaus]])</f>
        <v>13405295.506949976</v>
      </c>
      <c r="O44" s="241">
        <f>Verokorvaukset!G42</f>
        <v>786867.13080035895</v>
      </c>
      <c r="P44" s="372">
        <f>SUM(Yhteenveto[[#This Row],[Kunnan  peruspalvelujen valtionosuus ]:[Veroperustemuutoksista johtuvien veromenetysten korvaus]])</f>
        <v>14192162.637750335</v>
      </c>
      <c r="Q44" s="34">
        <f>Kotikuntakorvaus!F46</f>
        <v>100855.90551000001</v>
      </c>
      <c r="R44" s="341">
        <f>+Yhteenveto[[#This Row],[Kunnan  peruspalvelujen valtionosuus ]]+Yhteenveto[[#This Row],[Veroperustemuutoksista johtuvien veromenetysten korvaus]]+Yhteenveto[[#This Row],[Kotikuntakorvaus, netto]]</f>
        <v>14293018.543260336</v>
      </c>
      <c r="S44" s="11"/>
      <c r="T44"/>
    </row>
    <row r="45" spans="1:20" ht="15" x14ac:dyDescent="0.25">
      <c r="A45" s="32">
        <v>140</v>
      </c>
      <c r="B45" s="36" t="s">
        <v>50</v>
      </c>
      <c r="C45" s="15">
        <v>20463</v>
      </c>
      <c r="D45" s="15">
        <f>Ikärakenne[[#This Row],[Laskennalliset kustannukset, IKÄRAKENNE yhteensä, €]]</f>
        <v>31577634.939999998</v>
      </c>
      <c r="E45" s="15">
        <f>'Lask. kustannukset MUUT'!AD51</f>
        <v>5884052.457882897</v>
      </c>
      <c r="F45" s="231">
        <f>Yhteenveto[[#This Row],[Ikärakenne, laskennallinen kustannus]]+Yhteenveto[[#This Row],[Muut laskennalliset kustannukset ]]</f>
        <v>37461687.397882894</v>
      </c>
      <c r="G45" s="451">
        <v>1516.36</v>
      </c>
      <c r="H45" s="17">
        <v>31029274.68</v>
      </c>
      <c r="I45" s="339">
        <f>Yhteenveto[[#This Row],[Laskennalliset kustannukset yhteensä]]-Yhteenveto[[#This Row],[Omarahoitusosuus, €]]</f>
        <v>6432412.717882894</v>
      </c>
      <c r="J45" s="33">
        <f>Lisäosat!U46</f>
        <v>1055687.7692377253</v>
      </c>
      <c r="K45" s="34">
        <f>'Muut lis_väh'!Q43</f>
        <v>5713536.8527734848</v>
      </c>
      <c r="L45" s="231">
        <f>Yhteenveto[[#This Row],[Valtionosuus omarahoitusosuuden jälkeen (välisumma)]]+Yhteenveto[[#This Row],[Lisäosat yhteensä]]+Yhteenveto[[#This Row],[Valtionosuuteen tehtävät vähennykset ja lisäykset, netto]]</f>
        <v>13201637.339894105</v>
      </c>
      <c r="M45" s="34">
        <f>'Verotuloihin perust tasaus'!N50</f>
        <v>8166033.8152502421</v>
      </c>
      <c r="N45" s="303">
        <f>SUM(Yhteenveto[[#This Row],[Valtionosuus ennen verotuloihin perustuvaa valtionosuuden tasausta]]+Yhteenveto[[#This Row],[Verotuloihin perustuva valtionosuuden tasaus]])</f>
        <v>21367671.155144349</v>
      </c>
      <c r="O45" s="241">
        <f>Verokorvaukset!G43</f>
        <v>2454170.8028353425</v>
      </c>
      <c r="P45" s="372">
        <f>SUM(Yhteenveto[[#This Row],[Kunnan  peruspalvelujen valtionosuus ]:[Veroperustemuutoksista johtuvien veromenetysten korvaus]])</f>
        <v>23821841.95797969</v>
      </c>
      <c r="Q45" s="34">
        <f>Kotikuntakorvaus!F47</f>
        <v>-35821.723979999893</v>
      </c>
      <c r="R45" s="341">
        <f>+Yhteenveto[[#This Row],[Kunnan  peruspalvelujen valtionosuus ]]+Yhteenveto[[#This Row],[Veroperustemuutoksista johtuvien veromenetysten korvaus]]+Yhteenveto[[#This Row],[Kotikuntakorvaus, netto]]</f>
        <v>23786020.233999692</v>
      </c>
      <c r="S45" s="11"/>
      <c r="T45"/>
    </row>
    <row r="46" spans="1:20" ht="15" x14ac:dyDescent="0.25">
      <c r="A46" s="32">
        <v>142</v>
      </c>
      <c r="B46" s="36" t="s">
        <v>51</v>
      </c>
      <c r="C46" s="15">
        <v>6401</v>
      </c>
      <c r="D46" s="15">
        <f>Ikärakenne[[#This Row],[Laskennalliset kustannukset, IKÄRAKENNE yhteensä, €]]</f>
        <v>9289310.3399999999</v>
      </c>
      <c r="E46" s="15">
        <f>'Lask. kustannukset MUUT'!AD52</f>
        <v>1753564.8131179558</v>
      </c>
      <c r="F46" s="231">
        <f>Yhteenveto[[#This Row],[Ikärakenne, laskennallinen kustannus]]+Yhteenveto[[#This Row],[Muut laskennalliset kustannukset ]]</f>
        <v>11042875.153117955</v>
      </c>
      <c r="G46" s="451">
        <v>1516.36</v>
      </c>
      <c r="H46" s="17">
        <v>9706220.3599999994</v>
      </c>
      <c r="I46" s="339">
        <f>Yhteenveto[[#This Row],[Laskennalliset kustannukset yhteensä]]-Yhteenveto[[#This Row],[Omarahoitusosuus, €]]</f>
        <v>1336654.7931179553</v>
      </c>
      <c r="J46" s="33">
        <f>Lisäosat!U47</f>
        <v>193101.9966376184</v>
      </c>
      <c r="K46" s="34">
        <f>'Muut lis_väh'!Q44</f>
        <v>-240298.30875196034</v>
      </c>
      <c r="L46" s="231">
        <f>Yhteenveto[[#This Row],[Valtionosuus omarahoitusosuuden jälkeen (välisumma)]]+Yhteenveto[[#This Row],[Lisäosat yhteensä]]+Yhteenveto[[#This Row],[Valtionosuuteen tehtävät vähennykset ja lisäykset, netto]]</f>
        <v>1289458.4810036134</v>
      </c>
      <c r="M46" s="34">
        <f>'Verotuloihin perust tasaus'!N51</f>
        <v>2930374.8559289938</v>
      </c>
      <c r="N46" s="303">
        <f>SUM(Yhteenveto[[#This Row],[Valtionosuus ennen verotuloihin perustuvaa valtionosuuden tasausta]]+Yhteenveto[[#This Row],[Verotuloihin perustuva valtionosuuden tasaus]])</f>
        <v>4219833.336932607</v>
      </c>
      <c r="O46" s="241">
        <f>Verokorvaukset!G44</f>
        <v>853093.74127698643</v>
      </c>
      <c r="P46" s="372">
        <f>SUM(Yhteenveto[[#This Row],[Kunnan  peruspalvelujen valtionosuus ]:[Veroperustemuutoksista johtuvien veromenetysten korvaus]])</f>
        <v>5072927.0782095939</v>
      </c>
      <c r="Q46" s="34">
        <f>Kotikuntakorvaus!F48</f>
        <v>561129.22026000009</v>
      </c>
      <c r="R46" s="341">
        <f>+Yhteenveto[[#This Row],[Kunnan  peruspalvelujen valtionosuus ]]+Yhteenveto[[#This Row],[Veroperustemuutoksista johtuvien veromenetysten korvaus]]+Yhteenveto[[#This Row],[Kotikuntakorvaus, netto]]</f>
        <v>5634056.2984695937</v>
      </c>
      <c r="S46" s="11"/>
      <c r="T46"/>
    </row>
    <row r="47" spans="1:20" ht="15" x14ac:dyDescent="0.25">
      <c r="A47" s="32">
        <v>143</v>
      </c>
      <c r="B47" s="13" t="s">
        <v>52</v>
      </c>
      <c r="C47" s="15">
        <v>6758</v>
      </c>
      <c r="D47" s="15">
        <f>Ikärakenne[[#This Row],[Laskennalliset kustannukset, IKÄRAKENNE yhteensä, €]]</f>
        <v>9819798.1500000004</v>
      </c>
      <c r="E47" s="15">
        <f>'Lask. kustannukset MUUT'!AD53</f>
        <v>2322392.5801182203</v>
      </c>
      <c r="F47" s="231">
        <f>Yhteenveto[[#This Row],[Ikärakenne, laskennallinen kustannus]]+Yhteenveto[[#This Row],[Muut laskennalliset kustannukset ]]</f>
        <v>12142190.730118221</v>
      </c>
      <c r="G47" s="451">
        <v>1516.36</v>
      </c>
      <c r="H47" s="17">
        <v>10247560.879999999</v>
      </c>
      <c r="I47" s="339">
        <f>Yhteenveto[[#This Row],[Laskennalliset kustannukset yhteensä]]-Yhteenveto[[#This Row],[Omarahoitusosuus, €]]</f>
        <v>1894629.8501182217</v>
      </c>
      <c r="J47" s="33">
        <f>Lisäosat!U48</f>
        <v>260259.74655689098</v>
      </c>
      <c r="K47" s="34">
        <f>'Muut lis_väh'!Q45</f>
        <v>-1175719.8698868495</v>
      </c>
      <c r="L47" s="231">
        <f>Yhteenveto[[#This Row],[Valtionosuus omarahoitusosuuden jälkeen (välisumma)]]+Yhteenveto[[#This Row],[Lisäosat yhteensä]]+Yhteenveto[[#This Row],[Valtionosuuteen tehtävät vähennykset ja lisäykset, netto]]</f>
        <v>979169.7267882633</v>
      </c>
      <c r="M47" s="34">
        <f>'Verotuloihin perust tasaus'!N52</f>
        <v>2561515.5638440941</v>
      </c>
      <c r="N47" s="303">
        <f>SUM(Yhteenveto[[#This Row],[Valtionosuus ennen verotuloihin perustuvaa valtionosuuden tasausta]]+Yhteenveto[[#This Row],[Verotuloihin perustuva valtionosuuden tasaus]])</f>
        <v>3540685.2906323574</v>
      </c>
      <c r="O47" s="241">
        <f>Verokorvaukset!G45</f>
        <v>916933.98736683442</v>
      </c>
      <c r="P47" s="372">
        <f>SUM(Yhteenveto[[#This Row],[Kunnan  peruspalvelujen valtionosuus ]:[Veroperustemuutoksista johtuvien veromenetysten korvaus]])</f>
        <v>4457619.2779991915</v>
      </c>
      <c r="Q47" s="34">
        <f>Kotikuntakorvaus!F49</f>
        <v>175324.75236000007</v>
      </c>
      <c r="R47" s="341">
        <f>+Yhteenveto[[#This Row],[Kunnan  peruspalvelujen valtionosuus ]]+Yhteenveto[[#This Row],[Veroperustemuutoksista johtuvien veromenetysten korvaus]]+Yhteenveto[[#This Row],[Kotikuntakorvaus, netto]]</f>
        <v>4632944.0303591918</v>
      </c>
      <c r="S47" s="11"/>
      <c r="T47"/>
    </row>
    <row r="48" spans="1:20" ht="15" x14ac:dyDescent="0.25">
      <c r="A48" s="32">
        <v>145</v>
      </c>
      <c r="B48" s="13" t="s">
        <v>53</v>
      </c>
      <c r="C48" s="15">
        <v>12429</v>
      </c>
      <c r="D48" s="15">
        <f>Ikärakenne[[#This Row],[Laskennalliset kustannukset, IKÄRAKENNE yhteensä, €]]</f>
        <v>24814108.52</v>
      </c>
      <c r="E48" s="15">
        <f>'Lask. kustannukset MUUT'!AD54</f>
        <v>2083316.1920843085</v>
      </c>
      <c r="F48" s="231">
        <f>Yhteenveto[[#This Row],[Ikärakenne, laskennallinen kustannus]]+Yhteenveto[[#This Row],[Muut laskennalliset kustannukset ]]</f>
        <v>26897424.712084308</v>
      </c>
      <c r="G48" s="451">
        <v>1516.36</v>
      </c>
      <c r="H48" s="17">
        <v>18846838.439999998</v>
      </c>
      <c r="I48" s="339">
        <f>Yhteenveto[[#This Row],[Laskennalliset kustannukset yhteensä]]-Yhteenveto[[#This Row],[Omarahoitusosuus, €]]</f>
        <v>8050586.2720843107</v>
      </c>
      <c r="J48" s="33">
        <f>Lisäosat!U49</f>
        <v>337037.10336150101</v>
      </c>
      <c r="K48" s="34">
        <f>'Muut lis_väh'!Q46</f>
        <v>-376431.10444035986</v>
      </c>
      <c r="L48" s="231">
        <f>Yhteenveto[[#This Row],[Valtionosuus omarahoitusosuuden jälkeen (välisumma)]]+Yhteenveto[[#This Row],[Lisäosat yhteensä]]+Yhteenveto[[#This Row],[Valtionosuuteen tehtävät vähennykset ja lisäykset, netto]]</f>
        <v>8011192.2710054517</v>
      </c>
      <c r="M48" s="34">
        <f>'Verotuloihin perust tasaus'!N53</f>
        <v>6285510.7469185358</v>
      </c>
      <c r="N48" s="303">
        <f>SUM(Yhteenveto[[#This Row],[Valtionosuus ennen verotuloihin perustuvaa valtionosuuden tasausta]]+Yhteenveto[[#This Row],[Verotuloihin perustuva valtionosuuden tasaus]])</f>
        <v>14296703.017923988</v>
      </c>
      <c r="O48" s="241">
        <f>Verokorvaukset!G46</f>
        <v>1217837.3063130216</v>
      </c>
      <c r="P48" s="372">
        <f>SUM(Yhteenveto[[#This Row],[Kunnan  peruspalvelujen valtionosuus ]:[Veroperustemuutoksista johtuvien veromenetysten korvaus]])</f>
        <v>15514540.32423701</v>
      </c>
      <c r="Q48" s="34">
        <f>Kotikuntakorvaus!F50</f>
        <v>167148.59805000003</v>
      </c>
      <c r="R48" s="341">
        <f>+Yhteenveto[[#This Row],[Kunnan  peruspalvelujen valtionosuus ]]+Yhteenveto[[#This Row],[Veroperustemuutoksista johtuvien veromenetysten korvaus]]+Yhteenveto[[#This Row],[Kotikuntakorvaus, netto]]</f>
        <v>15681688.92228701</v>
      </c>
      <c r="S48" s="11"/>
      <c r="T48"/>
    </row>
    <row r="49" spans="1:20" ht="15" x14ac:dyDescent="0.25">
      <c r="A49" s="32">
        <v>146</v>
      </c>
      <c r="B49" s="13" t="s">
        <v>54</v>
      </c>
      <c r="C49" s="15">
        <v>4382</v>
      </c>
      <c r="D49" s="15">
        <f>Ikärakenne[[#This Row],[Laskennalliset kustannukset, IKÄRAKENNE yhteensä, €]]</f>
        <v>4125363.1999999997</v>
      </c>
      <c r="E49" s="15">
        <f>'Lask. kustannukset MUUT'!AD55</f>
        <v>3617538.5762456008</v>
      </c>
      <c r="F49" s="231">
        <f>Yhteenveto[[#This Row],[Ikärakenne, laskennallinen kustannus]]+Yhteenveto[[#This Row],[Muut laskennalliset kustannukset ]]</f>
        <v>7742901.7762456005</v>
      </c>
      <c r="G49" s="451">
        <v>1516.36</v>
      </c>
      <c r="H49" s="17">
        <v>6644689.5199999996</v>
      </c>
      <c r="I49" s="339">
        <f>Yhteenveto[[#This Row],[Laskennalliset kustannukset yhteensä]]-Yhteenveto[[#This Row],[Omarahoitusosuus, €]]</f>
        <v>1098212.256245601</v>
      </c>
      <c r="J49" s="33">
        <f>Lisäosat!U50</f>
        <v>1503597.4352960219</v>
      </c>
      <c r="K49" s="34">
        <f>'Muut lis_väh'!Q47</f>
        <v>-33545.99430618991</v>
      </c>
      <c r="L49" s="231">
        <f>Yhteenveto[[#This Row],[Valtionosuus omarahoitusosuuden jälkeen (välisumma)]]+Yhteenveto[[#This Row],[Lisäosat yhteensä]]+Yhteenveto[[#This Row],[Valtionosuuteen tehtävät vähennykset ja lisäykset, netto]]</f>
        <v>2568263.6972354329</v>
      </c>
      <c r="M49" s="34">
        <f>'Verotuloihin perust tasaus'!N54</f>
        <v>1182261.6097146501</v>
      </c>
      <c r="N49" s="303">
        <f>SUM(Yhteenveto[[#This Row],[Valtionosuus ennen verotuloihin perustuvaa valtionosuuden tasausta]]+Yhteenveto[[#This Row],[Verotuloihin perustuva valtionosuuden tasaus]])</f>
        <v>3750525.306950083</v>
      </c>
      <c r="O49" s="241">
        <f>Verokorvaukset!G47</f>
        <v>795411.60481011565</v>
      </c>
      <c r="P49" s="372">
        <f>SUM(Yhteenveto[[#This Row],[Kunnan  peruspalvelujen valtionosuus ]:[Veroperustemuutoksista johtuvien veromenetysten korvaus]])</f>
        <v>4545936.9117601989</v>
      </c>
      <c r="Q49" s="34">
        <f>Kotikuntakorvaus!F51</f>
        <v>101764.36710000003</v>
      </c>
      <c r="R49" s="341">
        <f>+Yhteenveto[[#This Row],[Kunnan  peruspalvelujen valtionosuus ]]+Yhteenveto[[#This Row],[Veroperustemuutoksista johtuvien veromenetysten korvaus]]+Yhteenveto[[#This Row],[Kotikuntakorvaus, netto]]</f>
        <v>4647701.2788601993</v>
      </c>
      <c r="S49" s="11"/>
      <c r="T49"/>
    </row>
    <row r="50" spans="1:20" ht="15" x14ac:dyDescent="0.25">
      <c r="A50" s="32">
        <v>148</v>
      </c>
      <c r="B50" s="13" t="s">
        <v>55</v>
      </c>
      <c r="C50" s="15">
        <v>7224</v>
      </c>
      <c r="D50" s="15">
        <f>Ikärakenne[[#This Row],[Laskennalliset kustannukset, IKÄRAKENNE yhteensä, €]]</f>
        <v>9565915.9299999997</v>
      </c>
      <c r="E50" s="15">
        <f>'Lask. kustannukset MUUT'!AD56</f>
        <v>8284827.4695561957</v>
      </c>
      <c r="F50" s="231">
        <f>Yhteenveto[[#This Row],[Ikärakenne, laskennallinen kustannus]]+Yhteenveto[[#This Row],[Muut laskennalliset kustannukset ]]</f>
        <v>17850743.399556197</v>
      </c>
      <c r="G50" s="451">
        <v>1516.36</v>
      </c>
      <c r="H50" s="17">
        <v>10954184.639999999</v>
      </c>
      <c r="I50" s="339">
        <f>Yhteenveto[[#This Row],[Laskennalliset kustannukset yhteensä]]-Yhteenveto[[#This Row],[Omarahoitusosuus, €]]</f>
        <v>6896558.7595561985</v>
      </c>
      <c r="J50" s="33">
        <f>Lisäosat!U51</f>
        <v>3169339.026093639</v>
      </c>
      <c r="K50" s="34">
        <f>'Muut lis_väh'!Q48</f>
        <v>2313647.1561755883</v>
      </c>
      <c r="L50" s="231">
        <f>Yhteenveto[[#This Row],[Valtionosuus omarahoitusosuuden jälkeen (välisumma)]]+Yhteenveto[[#This Row],[Lisäosat yhteensä]]+Yhteenveto[[#This Row],[Valtionosuuteen tehtävät vähennykset ja lisäykset, netto]]</f>
        <v>12379544.941825427</v>
      </c>
      <c r="M50" s="34">
        <f>'Verotuloihin perust tasaus'!N55</f>
        <v>-62003.839586268339</v>
      </c>
      <c r="N50" s="303">
        <f>SUM(Yhteenveto[[#This Row],[Valtionosuus ennen verotuloihin perustuvaa valtionosuuden tasausta]]+Yhteenveto[[#This Row],[Verotuloihin perustuva valtionosuuden tasaus]])</f>
        <v>12317541.102239158</v>
      </c>
      <c r="O50" s="241">
        <f>Verokorvaukset!G48</f>
        <v>807056.68216537999</v>
      </c>
      <c r="P50" s="372">
        <f>SUM(Yhteenveto[[#This Row],[Kunnan  peruspalvelujen valtionosuus ]:[Veroperustemuutoksista johtuvien veromenetysten korvaus]])</f>
        <v>13124597.784404539</v>
      </c>
      <c r="Q50" s="34">
        <f>Kotikuntakorvaus!F52</f>
        <v>1966.944359999994</v>
      </c>
      <c r="R50" s="341">
        <f>+Yhteenveto[[#This Row],[Kunnan  peruspalvelujen valtionosuus ]]+Yhteenveto[[#This Row],[Veroperustemuutoksista johtuvien veromenetysten korvaus]]+Yhteenveto[[#This Row],[Kotikuntakorvaus, netto]]</f>
        <v>13126564.728764538</v>
      </c>
      <c r="S50" s="11"/>
      <c r="T50"/>
    </row>
    <row r="51" spans="1:20" ht="15" x14ac:dyDescent="0.25">
      <c r="A51" s="32">
        <v>149</v>
      </c>
      <c r="B51" s="13" t="s">
        <v>56</v>
      </c>
      <c r="C51" s="15">
        <v>5402</v>
      </c>
      <c r="D51" s="15">
        <f>Ikärakenne[[#This Row],[Laskennalliset kustannukset, IKÄRAKENNE yhteensä, €]]</f>
        <v>8400703.4399999995</v>
      </c>
      <c r="E51" s="15">
        <f>'Lask. kustannukset MUUT'!AD57</f>
        <v>2327658.2970046704</v>
      </c>
      <c r="F51" s="231">
        <f>Yhteenveto[[#This Row],[Ikärakenne, laskennallinen kustannus]]+Yhteenveto[[#This Row],[Muut laskennalliset kustannukset ]]</f>
        <v>10728361.737004669</v>
      </c>
      <c r="G51" s="451">
        <v>1516.36</v>
      </c>
      <c r="H51" s="17">
        <v>8191376.7199999997</v>
      </c>
      <c r="I51" s="339">
        <f>Yhteenveto[[#This Row],[Laskennalliset kustannukset yhteensä]]-Yhteenveto[[#This Row],[Omarahoitusosuus, €]]</f>
        <v>2536985.0170046696</v>
      </c>
      <c r="J51" s="33">
        <f>Lisäosat!U52</f>
        <v>169609.65281266489</v>
      </c>
      <c r="K51" s="34">
        <f>'Muut lis_väh'!Q49</f>
        <v>298510.06901697448</v>
      </c>
      <c r="L51" s="231">
        <f>Yhteenveto[[#This Row],[Valtionosuus omarahoitusosuuden jälkeen (välisumma)]]+Yhteenveto[[#This Row],[Lisäosat yhteensä]]+Yhteenveto[[#This Row],[Valtionosuuteen tehtävät vähennykset ja lisäykset, netto]]</f>
        <v>3005104.7388343089</v>
      </c>
      <c r="M51" s="34">
        <f>'Verotuloihin perust tasaus'!N56</f>
        <v>-66075.603000970485</v>
      </c>
      <c r="N51" s="303">
        <f>SUM(Yhteenveto[[#This Row],[Valtionosuus ennen verotuloihin perustuvaa valtionosuuden tasausta]]+Yhteenveto[[#This Row],[Verotuloihin perustuva valtionosuuden tasaus]])</f>
        <v>2939029.1358333384</v>
      </c>
      <c r="O51" s="241">
        <f>Verokorvaukset!G49</f>
        <v>586993.44220854552</v>
      </c>
      <c r="P51" s="372">
        <f>SUM(Yhteenveto[[#This Row],[Kunnan  peruspalvelujen valtionosuus ]:[Veroperustemuutoksista johtuvien veromenetysten korvaus]])</f>
        <v>3526022.5780418841</v>
      </c>
      <c r="Q51" s="34">
        <f>Kotikuntakorvaus!F53</f>
        <v>-2761506.5363399992</v>
      </c>
      <c r="R51" s="341">
        <f>+Yhteenveto[[#This Row],[Kunnan  peruspalvelujen valtionosuus ]]+Yhteenveto[[#This Row],[Veroperustemuutoksista johtuvien veromenetysten korvaus]]+Yhteenveto[[#This Row],[Kotikuntakorvaus, netto]]</f>
        <v>764516.04170188494</v>
      </c>
      <c r="S51" s="11"/>
      <c r="T51"/>
    </row>
    <row r="52" spans="1:20" ht="15" x14ac:dyDescent="0.25">
      <c r="A52" s="32">
        <v>151</v>
      </c>
      <c r="B52" s="13" t="s">
        <v>57</v>
      </c>
      <c r="C52" s="15">
        <v>1794</v>
      </c>
      <c r="D52" s="15">
        <f>Ikärakenne[[#This Row],[Laskennalliset kustannukset, IKÄRAKENNE yhteensä, €]]</f>
        <v>2359810.0999999996</v>
      </c>
      <c r="E52" s="15">
        <f>'Lask. kustannukset MUUT'!AD58</f>
        <v>887023.15107763733</v>
      </c>
      <c r="F52" s="231">
        <f>Yhteenveto[[#This Row],[Ikärakenne, laskennallinen kustannus]]+Yhteenveto[[#This Row],[Muut laskennalliset kustannukset ]]</f>
        <v>3246833.2510776371</v>
      </c>
      <c r="G52" s="451">
        <v>1516.36</v>
      </c>
      <c r="H52" s="17">
        <v>2720349.84</v>
      </c>
      <c r="I52" s="339">
        <f>Yhteenveto[[#This Row],[Laskennalliset kustannukset yhteensä]]-Yhteenveto[[#This Row],[Omarahoitusosuus, €]]</f>
        <v>526483.41107763723</v>
      </c>
      <c r="J52" s="33">
        <f>Lisäosat!U53</f>
        <v>251245.37134903111</v>
      </c>
      <c r="K52" s="34">
        <f>'Muut lis_väh'!Q50</f>
        <v>-567516.3249663742</v>
      </c>
      <c r="L52" s="231">
        <f>Yhteenveto[[#This Row],[Valtionosuus omarahoitusosuuden jälkeen (välisumma)]]+Yhteenveto[[#This Row],[Lisäosat yhteensä]]+Yhteenveto[[#This Row],[Valtionosuuteen tehtävät vähennykset ja lisäykset, netto]]</f>
        <v>210212.45746029413</v>
      </c>
      <c r="M52" s="34">
        <f>'Verotuloihin perust tasaus'!N57</f>
        <v>382453.43004668306</v>
      </c>
      <c r="N52" s="303">
        <f>SUM(Yhteenveto[[#This Row],[Valtionosuus ennen verotuloihin perustuvaa valtionosuuden tasausta]]+Yhteenveto[[#This Row],[Verotuloihin perustuva valtionosuuden tasaus]])</f>
        <v>592665.88750697719</v>
      </c>
      <c r="O52" s="241">
        <f>Verokorvaukset!G50</f>
        <v>385802.98401060351</v>
      </c>
      <c r="P52" s="372">
        <f>SUM(Yhteenveto[[#This Row],[Kunnan  peruspalvelujen valtionosuus ]:[Veroperustemuutoksista johtuvien veromenetysten korvaus]])</f>
        <v>978468.8715175807</v>
      </c>
      <c r="Q52" s="34">
        <f>Kotikuntakorvaus!F54</f>
        <v>70009.884000000005</v>
      </c>
      <c r="R52" s="341">
        <f>+Yhteenveto[[#This Row],[Kunnan  peruspalvelujen valtionosuus ]]+Yhteenveto[[#This Row],[Veroperustemuutoksista johtuvien veromenetysten korvaus]]+Yhteenveto[[#This Row],[Kotikuntakorvaus, netto]]</f>
        <v>1048478.7555175807</v>
      </c>
      <c r="S52" s="11"/>
      <c r="T52"/>
    </row>
    <row r="53" spans="1:20" ht="15" x14ac:dyDescent="0.25">
      <c r="A53" s="32">
        <v>152</v>
      </c>
      <c r="B53" s="13" t="s">
        <v>58</v>
      </c>
      <c r="C53" s="15">
        <v>4319</v>
      </c>
      <c r="D53" s="15">
        <f>Ikärakenne[[#This Row],[Laskennalliset kustannukset, IKÄRAKENNE yhteensä, €]]</f>
        <v>7068313.379999999</v>
      </c>
      <c r="E53" s="15">
        <f>'Lask. kustannukset MUUT'!AD59</f>
        <v>899129.97929184197</v>
      </c>
      <c r="F53" s="231">
        <f>Yhteenveto[[#This Row],[Ikärakenne, laskennallinen kustannus]]+Yhteenveto[[#This Row],[Muut laskennalliset kustannukset ]]</f>
        <v>7967443.3592918413</v>
      </c>
      <c r="G53" s="451">
        <v>1516.36</v>
      </c>
      <c r="H53" s="17">
        <v>6549158.8399999999</v>
      </c>
      <c r="I53" s="339">
        <f>Yhteenveto[[#This Row],[Laskennalliset kustannukset yhteensä]]-Yhteenveto[[#This Row],[Omarahoitusosuus, €]]</f>
        <v>1418284.5192918414</v>
      </c>
      <c r="J53" s="33">
        <f>Lisäosat!U54</f>
        <v>131359.54215144942</v>
      </c>
      <c r="K53" s="34">
        <f>'Muut lis_väh'!Q51</f>
        <v>-233130.53407862532</v>
      </c>
      <c r="L53" s="231">
        <f>Yhteenveto[[#This Row],[Valtionosuus omarahoitusosuuden jälkeen (välisumma)]]+Yhteenveto[[#This Row],[Lisäosat yhteensä]]+Yhteenveto[[#This Row],[Valtionosuuteen tehtävät vähennykset ja lisäykset, netto]]</f>
        <v>1316513.5273646656</v>
      </c>
      <c r="M53" s="34">
        <f>'Verotuloihin perust tasaus'!N58</f>
        <v>2199476.3567518592</v>
      </c>
      <c r="N53" s="303">
        <f>SUM(Yhteenveto[[#This Row],[Valtionosuus ennen verotuloihin perustuvaa valtionosuuden tasausta]]+Yhteenveto[[#This Row],[Verotuloihin perustuva valtionosuuden tasaus]])</f>
        <v>3515989.8841165248</v>
      </c>
      <c r="O53" s="241">
        <f>Verokorvaukset!G51</f>
        <v>664550.66462666681</v>
      </c>
      <c r="P53" s="372">
        <f>SUM(Yhteenveto[[#This Row],[Kunnan  peruspalvelujen valtionosuus ]:[Veroperustemuutoksista johtuvien veromenetysten korvaus]])</f>
        <v>4180540.5487431916</v>
      </c>
      <c r="Q53" s="34">
        <f>Kotikuntakorvaus!F55</f>
        <v>353591.58675000013</v>
      </c>
      <c r="R53" s="341">
        <f>+Yhteenveto[[#This Row],[Kunnan  peruspalvelujen valtionosuus ]]+Yhteenveto[[#This Row],[Veroperustemuutoksista johtuvien veromenetysten korvaus]]+Yhteenveto[[#This Row],[Kotikuntakorvaus, netto]]</f>
        <v>4534132.1354931919</v>
      </c>
      <c r="S53" s="11"/>
      <c r="T53"/>
    </row>
    <row r="54" spans="1:20" ht="15" x14ac:dyDescent="0.25">
      <c r="A54" s="32">
        <v>153</v>
      </c>
      <c r="B54" s="13" t="s">
        <v>59</v>
      </c>
      <c r="C54" s="15">
        <v>24724</v>
      </c>
      <c r="D54" s="15">
        <f>Ikärakenne[[#This Row],[Laskennalliset kustannukset, IKÄRAKENNE yhteensä, €]]</f>
        <v>31397379.990000002</v>
      </c>
      <c r="E54" s="15">
        <f>'Lask. kustannukset MUUT'!AD60</f>
        <v>10143020.412579259</v>
      </c>
      <c r="F54" s="231">
        <f>Yhteenveto[[#This Row],[Ikärakenne, laskennallinen kustannus]]+Yhteenveto[[#This Row],[Muut laskennalliset kustannukset ]]</f>
        <v>41540400.402579263</v>
      </c>
      <c r="G54" s="451">
        <v>1516.36</v>
      </c>
      <c r="H54" s="17">
        <v>37490484.640000001</v>
      </c>
      <c r="I54" s="339">
        <f>Yhteenveto[[#This Row],[Laskennalliset kustannukset yhteensä]]-Yhteenveto[[#This Row],[Omarahoitusosuus, €]]</f>
        <v>4049915.7625792623</v>
      </c>
      <c r="J54" s="33">
        <f>Lisäosat!U55</f>
        <v>821142.96228711982</v>
      </c>
      <c r="K54" s="34">
        <f>'Muut lis_väh'!Q52</f>
        <v>6570694.3072530115</v>
      </c>
      <c r="L54" s="231">
        <f>Yhteenveto[[#This Row],[Valtionosuus omarahoitusosuuden jälkeen (välisumma)]]+Yhteenveto[[#This Row],[Lisäosat yhteensä]]+Yhteenveto[[#This Row],[Valtionosuuteen tehtävät vähennykset ja lisäykset, netto]]</f>
        <v>11441753.032119393</v>
      </c>
      <c r="M54" s="34">
        <f>'Verotuloihin perust tasaus'!N59</f>
        <v>7769209.4382265573</v>
      </c>
      <c r="N54" s="303">
        <f>SUM(Yhteenveto[[#This Row],[Valtionosuus ennen verotuloihin perustuvaa valtionosuuden tasausta]]+Yhteenveto[[#This Row],[Verotuloihin perustuva valtionosuuden tasaus]])</f>
        <v>19210962.470345952</v>
      </c>
      <c r="O54" s="241">
        <f>Verokorvaukset!G52</f>
        <v>2239436.7162525817</v>
      </c>
      <c r="P54" s="372">
        <f>SUM(Yhteenveto[[#This Row],[Kunnan  peruspalvelujen valtionosuus ]:[Veroperustemuutoksista johtuvien veromenetysten korvaus]])</f>
        <v>21450399.186598532</v>
      </c>
      <c r="Q54" s="34">
        <f>Kotikuntakorvaus!F56</f>
        <v>-876772.11607800005</v>
      </c>
      <c r="R54" s="341">
        <f>+Yhteenveto[[#This Row],[Kunnan  peruspalvelujen valtionosuus ]]+Yhteenveto[[#This Row],[Veroperustemuutoksista johtuvien veromenetysten korvaus]]+Yhteenveto[[#This Row],[Kotikuntakorvaus, netto]]</f>
        <v>20573627.070520531</v>
      </c>
      <c r="S54" s="11"/>
      <c r="T54"/>
    </row>
    <row r="55" spans="1:20" ht="15" x14ac:dyDescent="0.25">
      <c r="A55" s="32">
        <v>165</v>
      </c>
      <c r="B55" s="13" t="s">
        <v>60</v>
      </c>
      <c r="C55" s="15">
        <v>16015</v>
      </c>
      <c r="D55" s="15">
        <f>Ikärakenne[[#This Row],[Laskennalliset kustannukset, IKÄRAKENNE yhteensä, €]]</f>
        <v>26925991.380000003</v>
      </c>
      <c r="E55" s="15">
        <f>'Lask. kustannukset MUUT'!AD61</f>
        <v>3692934.5802707071</v>
      </c>
      <c r="F55" s="231">
        <f>Yhteenveto[[#This Row],[Ikärakenne, laskennallinen kustannus]]+Yhteenveto[[#This Row],[Muut laskennalliset kustannukset ]]</f>
        <v>30618925.96027071</v>
      </c>
      <c r="G55" s="451">
        <v>1516.36</v>
      </c>
      <c r="H55" s="17">
        <v>24284505.399999999</v>
      </c>
      <c r="I55" s="339">
        <f>Yhteenveto[[#This Row],[Laskennalliset kustannukset yhteensä]]-Yhteenveto[[#This Row],[Omarahoitusosuus, €]]</f>
        <v>6334420.5602707118</v>
      </c>
      <c r="J55" s="33">
        <f>Lisäosat!U56</f>
        <v>494641.6236352385</v>
      </c>
      <c r="K55" s="34">
        <f>'Muut lis_väh'!Q53</f>
        <v>-877365.60312845383</v>
      </c>
      <c r="L55" s="231">
        <f>Yhteenveto[[#This Row],[Valtionosuus omarahoitusosuuden jälkeen (välisumma)]]+Yhteenveto[[#This Row],[Lisäosat yhteensä]]+Yhteenveto[[#This Row],[Valtionosuuteen tehtävät vähennykset ja lisäykset, netto]]</f>
        <v>5951696.5807774961</v>
      </c>
      <c r="M55" s="34">
        <f>'Verotuloihin perust tasaus'!N60</f>
        <v>3589060.6209135745</v>
      </c>
      <c r="N55" s="303">
        <f>SUM(Yhteenveto[[#This Row],[Valtionosuus ennen verotuloihin perustuvaa valtionosuuden tasausta]]+Yhteenveto[[#This Row],[Verotuloihin perustuva valtionosuuden tasaus]])</f>
        <v>9540757.2016910706</v>
      </c>
      <c r="O55" s="241">
        <f>Verokorvaukset!G53</f>
        <v>1390502.3948606891</v>
      </c>
      <c r="P55" s="372">
        <f>SUM(Yhteenveto[[#This Row],[Kunnan  peruspalvelujen valtionosuus ]:[Veroperustemuutoksista johtuvien veromenetysten korvaus]])</f>
        <v>10931259.596551759</v>
      </c>
      <c r="Q55" s="34">
        <f>Kotikuntakorvaus!F57</f>
        <v>292107.90648000059</v>
      </c>
      <c r="R55" s="341">
        <f>+Yhteenveto[[#This Row],[Kunnan  peruspalvelujen valtionosuus ]]+Yhteenveto[[#This Row],[Veroperustemuutoksista johtuvien veromenetysten korvaus]]+Yhteenveto[[#This Row],[Kotikuntakorvaus, netto]]</f>
        <v>11223367.50303176</v>
      </c>
      <c r="S55" s="11"/>
      <c r="T55"/>
    </row>
    <row r="56" spans="1:20" ht="15" x14ac:dyDescent="0.25">
      <c r="A56" s="32">
        <v>167</v>
      </c>
      <c r="B56" s="13" t="s">
        <v>61</v>
      </c>
      <c r="C56" s="15">
        <v>78741</v>
      </c>
      <c r="D56" s="15">
        <f>Ikärakenne[[#This Row],[Laskennalliset kustannukset, IKÄRAKENNE yhteensä, €]]</f>
        <v>111238089.53</v>
      </c>
      <c r="E56" s="15">
        <f>'Lask. kustannukset MUUT'!AD62</f>
        <v>30055912.257423531</v>
      </c>
      <c r="F56" s="231">
        <f>Yhteenveto[[#This Row],[Ikärakenne, laskennallinen kustannus]]+Yhteenveto[[#This Row],[Muut laskennalliset kustannukset ]]</f>
        <v>141294001.78742352</v>
      </c>
      <c r="G56" s="451">
        <v>1516.36</v>
      </c>
      <c r="H56" s="17">
        <v>119399702.75999999</v>
      </c>
      <c r="I56" s="339">
        <f>Yhteenveto[[#This Row],[Laskennalliset kustannukset yhteensä]]-Yhteenveto[[#This Row],[Omarahoitusosuus, €]]</f>
        <v>21894299.027423531</v>
      </c>
      <c r="J56" s="33">
        <f>Lisäosat!U57</f>
        <v>3389664.0278383149</v>
      </c>
      <c r="K56" s="34">
        <f>'Muut lis_väh'!Q54</f>
        <v>-7788190.3907444924</v>
      </c>
      <c r="L56" s="231">
        <f>Yhteenveto[[#This Row],[Valtionosuus omarahoitusosuuden jälkeen (välisumma)]]+Yhteenveto[[#This Row],[Lisäosat yhteensä]]+Yhteenveto[[#This Row],[Valtionosuuteen tehtävät vähennykset ja lisäykset, netto]]</f>
        <v>17495772.664517354</v>
      </c>
      <c r="M56" s="34">
        <f>'Verotuloihin perust tasaus'!N61</f>
        <v>27883528.912435625</v>
      </c>
      <c r="N56" s="303">
        <f>SUM(Yhteenveto[[#This Row],[Valtionosuus ennen verotuloihin perustuvaa valtionosuuden tasausta]]+Yhteenveto[[#This Row],[Verotuloihin perustuva valtionosuuden tasaus]])</f>
        <v>45379301.576952979</v>
      </c>
      <c r="O56" s="241">
        <f>Verokorvaukset!G54</f>
        <v>9262806.1410281658</v>
      </c>
      <c r="P56" s="372">
        <f>SUM(Yhteenveto[[#This Row],[Kunnan  peruspalvelujen valtionosuus ]:[Veroperustemuutoksista johtuvien veromenetysten korvaus]])</f>
        <v>54642107.717981145</v>
      </c>
      <c r="Q56" s="34">
        <f>Kotikuntakorvaus!F58</f>
        <v>-10745334.527030999</v>
      </c>
      <c r="R56" s="341">
        <f>+Yhteenveto[[#This Row],[Kunnan  peruspalvelujen valtionosuus ]]+Yhteenveto[[#This Row],[Veroperustemuutoksista johtuvien veromenetysten korvaus]]+Yhteenveto[[#This Row],[Kotikuntakorvaus, netto]]</f>
        <v>43896773.190950148</v>
      </c>
      <c r="S56" s="11"/>
      <c r="T56"/>
    </row>
    <row r="57" spans="1:20" ht="15" x14ac:dyDescent="0.25">
      <c r="A57" s="32">
        <v>169</v>
      </c>
      <c r="B57" s="13" t="s">
        <v>62</v>
      </c>
      <c r="C57" s="15">
        <v>4848</v>
      </c>
      <c r="D57" s="15">
        <f>Ikärakenne[[#This Row],[Laskennalliset kustannukset, IKÄRAKENNE yhteensä, €]]</f>
        <v>7615193.2299999986</v>
      </c>
      <c r="E57" s="15">
        <f>'Lask. kustannukset MUUT'!AD63</f>
        <v>1079922.9274977716</v>
      </c>
      <c r="F57" s="231">
        <f>Yhteenveto[[#This Row],[Ikärakenne, laskennallinen kustannus]]+Yhteenveto[[#This Row],[Muut laskennalliset kustannukset ]]</f>
        <v>8695116.1574977711</v>
      </c>
      <c r="G57" s="451">
        <v>1516.36</v>
      </c>
      <c r="H57" s="17">
        <v>7351313.2799999993</v>
      </c>
      <c r="I57" s="339">
        <f>Yhteenveto[[#This Row],[Laskennalliset kustannukset yhteensä]]-Yhteenveto[[#This Row],[Omarahoitusosuus, €]]</f>
        <v>1343802.8774977718</v>
      </c>
      <c r="J57" s="33">
        <f>Lisäosat!U58</f>
        <v>127571.08892238335</v>
      </c>
      <c r="K57" s="34">
        <f>'Muut lis_väh'!Q55</f>
        <v>-8256.7373792843864</v>
      </c>
      <c r="L57" s="231">
        <f>Yhteenveto[[#This Row],[Valtionosuus omarahoitusosuuden jälkeen (välisumma)]]+Yhteenveto[[#This Row],[Lisäosat yhteensä]]+Yhteenveto[[#This Row],[Valtionosuuteen tehtävät vähennykset ja lisäykset, netto]]</f>
        <v>1463117.2290408707</v>
      </c>
      <c r="M57" s="34">
        <f>'Verotuloihin perust tasaus'!N62</f>
        <v>2176959.7036457281</v>
      </c>
      <c r="N57" s="303">
        <f>SUM(Yhteenveto[[#This Row],[Valtionosuus ennen verotuloihin perustuvaa valtionosuuden tasausta]]+Yhteenveto[[#This Row],[Verotuloihin perustuva valtionosuuden tasaus]])</f>
        <v>3640076.932686599</v>
      </c>
      <c r="O57" s="241">
        <f>Verokorvaukset!G55</f>
        <v>526842.4029010986</v>
      </c>
      <c r="P57" s="372">
        <f>SUM(Yhteenveto[[#This Row],[Kunnan  peruspalvelujen valtionosuus ]:[Veroperustemuutoksista johtuvien veromenetysten korvaus]])</f>
        <v>4166919.3355876976</v>
      </c>
      <c r="Q57" s="34">
        <f>Kotikuntakorvaus!F59</f>
        <v>-16502.329800000007</v>
      </c>
      <c r="R57" s="341">
        <f>+Yhteenveto[[#This Row],[Kunnan  peruspalvelujen valtionosuus ]]+Yhteenveto[[#This Row],[Veroperustemuutoksista johtuvien veromenetysten korvaus]]+Yhteenveto[[#This Row],[Kotikuntakorvaus, netto]]</f>
        <v>4150417.0057876976</v>
      </c>
      <c r="S57" s="11"/>
      <c r="T57"/>
    </row>
    <row r="58" spans="1:20" ht="15" x14ac:dyDescent="0.25">
      <c r="A58" s="32">
        <v>171</v>
      </c>
      <c r="B58" s="13" t="s">
        <v>63</v>
      </c>
      <c r="C58" s="15">
        <v>4552</v>
      </c>
      <c r="D58" s="15">
        <f>Ikärakenne[[#This Row],[Laskennalliset kustannukset, IKÄRAKENNE yhteensä, €]]</f>
        <v>6439495.8799999999</v>
      </c>
      <c r="E58" s="15">
        <f>'Lask. kustannukset MUUT'!AD64</f>
        <v>1717039.92830971</v>
      </c>
      <c r="F58" s="231">
        <f>Yhteenveto[[#This Row],[Ikärakenne, laskennallinen kustannus]]+Yhteenveto[[#This Row],[Muut laskennalliset kustannukset ]]</f>
        <v>8156535.8083097097</v>
      </c>
      <c r="G58" s="451">
        <v>1516.36</v>
      </c>
      <c r="H58" s="17">
        <v>6902470.7199999997</v>
      </c>
      <c r="I58" s="339">
        <f>Yhteenveto[[#This Row],[Laskennalliset kustannukset yhteensä]]-Yhteenveto[[#This Row],[Omarahoitusosuus, €]]</f>
        <v>1254065.0883097099</v>
      </c>
      <c r="J58" s="33">
        <f>Lisäosat!U59</f>
        <v>168932.48867711896</v>
      </c>
      <c r="K58" s="34">
        <f>'Muut lis_väh'!Q56</f>
        <v>-291209.24653490959</v>
      </c>
      <c r="L58" s="231">
        <f>Yhteenveto[[#This Row],[Valtionosuus omarahoitusosuuden jälkeen (välisumma)]]+Yhteenveto[[#This Row],[Lisäosat yhteensä]]+Yhteenveto[[#This Row],[Valtionosuuteen tehtävät vähennykset ja lisäykset, netto]]</f>
        <v>1131788.3304519192</v>
      </c>
      <c r="M58" s="34">
        <f>'Verotuloihin perust tasaus'!N63</f>
        <v>1456566.4511277911</v>
      </c>
      <c r="N58" s="303">
        <f>SUM(Yhteenveto[[#This Row],[Valtionosuus ennen verotuloihin perustuvaa valtionosuuden tasausta]]+Yhteenveto[[#This Row],[Verotuloihin perustuva valtionosuuden tasaus]])</f>
        <v>2588354.7815797105</v>
      </c>
      <c r="O58" s="241">
        <f>Verokorvaukset!G56</f>
        <v>721739.02398685063</v>
      </c>
      <c r="P58" s="372">
        <f>SUM(Yhteenveto[[#This Row],[Kunnan  peruspalvelujen valtionosuus ]:[Veroperustemuutoksista johtuvien veromenetysten korvaus]])</f>
        <v>3310093.8055665614</v>
      </c>
      <c r="Q58" s="34">
        <f>Kotikuntakorvaus!F60</f>
        <v>-20002.824000000008</v>
      </c>
      <c r="R58" s="341">
        <f>+Yhteenveto[[#This Row],[Kunnan  peruspalvelujen valtionosuus ]]+Yhteenveto[[#This Row],[Veroperustemuutoksista johtuvien veromenetysten korvaus]]+Yhteenveto[[#This Row],[Kotikuntakorvaus, netto]]</f>
        <v>3290090.9815665614</v>
      </c>
      <c r="S58" s="11"/>
      <c r="T58"/>
    </row>
    <row r="59" spans="1:20" ht="15" x14ac:dyDescent="0.25">
      <c r="A59" s="32">
        <v>172</v>
      </c>
      <c r="B59" s="13" t="s">
        <v>64</v>
      </c>
      <c r="C59" s="15">
        <v>4099</v>
      </c>
      <c r="D59" s="15">
        <f>Ikärakenne[[#This Row],[Laskennalliset kustannukset, IKÄRAKENNE yhteensä, €]]</f>
        <v>4637228.55</v>
      </c>
      <c r="E59" s="15">
        <f>'Lask. kustannukset MUUT'!AD65</f>
        <v>1931459.2382594654</v>
      </c>
      <c r="F59" s="231">
        <f>Yhteenveto[[#This Row],[Ikärakenne, laskennallinen kustannus]]+Yhteenveto[[#This Row],[Muut laskennalliset kustannukset ]]</f>
        <v>6568687.7882594652</v>
      </c>
      <c r="G59" s="451">
        <v>1516.36</v>
      </c>
      <c r="H59" s="17">
        <v>6215559.6399999997</v>
      </c>
      <c r="I59" s="339">
        <f>Yhteenveto[[#This Row],[Laskennalliset kustannukset yhteensä]]-Yhteenveto[[#This Row],[Omarahoitusosuus, €]]</f>
        <v>353128.14825946558</v>
      </c>
      <c r="J59" s="33">
        <f>Lisäosat!U60</f>
        <v>706703.82035730989</v>
      </c>
      <c r="K59" s="34">
        <f>'Muut lis_väh'!Q57</f>
        <v>-298032.9157748326</v>
      </c>
      <c r="L59" s="231">
        <f>Yhteenveto[[#This Row],[Valtionosuus omarahoitusosuuden jälkeen (välisumma)]]+Yhteenveto[[#This Row],[Lisäosat yhteensä]]+Yhteenveto[[#This Row],[Valtionosuuteen tehtävät vähennykset ja lisäykset, netto]]</f>
        <v>761799.05284194287</v>
      </c>
      <c r="M59" s="34">
        <f>'Verotuloihin perust tasaus'!N64</f>
        <v>1934255.9307457851</v>
      </c>
      <c r="N59" s="303">
        <f>SUM(Yhteenveto[[#This Row],[Valtionosuus ennen verotuloihin perustuvaa valtionosuuden tasausta]]+Yhteenveto[[#This Row],[Verotuloihin perustuva valtionosuuden tasaus]])</f>
        <v>2696054.9835877279</v>
      </c>
      <c r="O59" s="241">
        <f>Verokorvaukset!G57</f>
        <v>726552.72905258299</v>
      </c>
      <c r="P59" s="372">
        <f>SUM(Yhteenveto[[#This Row],[Kunnan  peruspalvelujen valtionosuus ]:[Veroperustemuutoksista johtuvien veromenetysten korvaus]])</f>
        <v>3422607.7126403106</v>
      </c>
      <c r="Q59" s="34">
        <f>Kotikuntakorvaus!F61</f>
        <v>-115216.26624000026</v>
      </c>
      <c r="R59" s="341">
        <f>+Yhteenveto[[#This Row],[Kunnan  peruspalvelujen valtionosuus ]]+Yhteenveto[[#This Row],[Veroperustemuutoksista johtuvien veromenetysten korvaus]]+Yhteenveto[[#This Row],[Kotikuntakorvaus, netto]]</f>
        <v>3307391.4464003104</v>
      </c>
      <c r="S59" s="11"/>
      <c r="T59"/>
    </row>
    <row r="60" spans="1:20" ht="15" x14ac:dyDescent="0.25">
      <c r="A60" s="32">
        <v>176</v>
      </c>
      <c r="B60" s="13" t="s">
        <v>65</v>
      </c>
      <c r="C60" s="15">
        <v>4160</v>
      </c>
      <c r="D60" s="15">
        <f>Ikärakenne[[#This Row],[Laskennalliset kustannukset, IKÄRAKENNE yhteensä, €]]</f>
        <v>4157797.07</v>
      </c>
      <c r="E60" s="15">
        <f>'Lask. kustannukset MUUT'!AD66</f>
        <v>2566410.7141857445</v>
      </c>
      <c r="F60" s="231">
        <f>Yhteenveto[[#This Row],[Ikärakenne, laskennallinen kustannus]]+Yhteenveto[[#This Row],[Muut laskennalliset kustannukset ]]</f>
        <v>6724207.7841857448</v>
      </c>
      <c r="G60" s="451">
        <v>1516.36</v>
      </c>
      <c r="H60" s="17">
        <v>6308057.5999999996</v>
      </c>
      <c r="I60" s="339">
        <f>Yhteenveto[[#This Row],[Laskennalliset kustannukset yhteensä]]-Yhteenveto[[#This Row],[Omarahoitusosuus, €]]</f>
        <v>416150.18418574519</v>
      </c>
      <c r="J60" s="33">
        <f>Lisäosat!U61</f>
        <v>1378274.8892257982</v>
      </c>
      <c r="K60" s="34">
        <f>'Muut lis_väh'!Q58</f>
        <v>-2189113.7388769905</v>
      </c>
      <c r="L60" s="231">
        <f>Yhteenveto[[#This Row],[Valtionosuus omarahoitusosuuden jälkeen (välisumma)]]+Yhteenveto[[#This Row],[Lisäosat yhteensä]]+Yhteenveto[[#This Row],[Valtionosuuteen tehtävät vähennykset ja lisäykset, netto]]</f>
        <v>-394688.66546544712</v>
      </c>
      <c r="M60" s="34">
        <f>'Verotuloihin perust tasaus'!N65</f>
        <v>2288468.6766056521</v>
      </c>
      <c r="N60" s="303">
        <f>SUM(Yhteenveto[[#This Row],[Valtionosuus ennen verotuloihin perustuvaa valtionosuuden tasausta]]+Yhteenveto[[#This Row],[Verotuloihin perustuva valtionosuuden tasaus]])</f>
        <v>1893780.011140205</v>
      </c>
      <c r="O60" s="241">
        <f>Verokorvaukset!G58</f>
        <v>792085.32181878027</v>
      </c>
      <c r="P60" s="372">
        <f>SUM(Yhteenveto[[#This Row],[Kunnan  peruspalvelujen valtionosuus ]:[Veroperustemuutoksista johtuvien veromenetysten korvaus]])</f>
        <v>2685865.3329589851</v>
      </c>
      <c r="Q60" s="34">
        <f>Kotikuntakorvaus!F62</f>
        <v>-183525.91019999998</v>
      </c>
      <c r="R60" s="341">
        <f>+Yhteenveto[[#This Row],[Kunnan  peruspalvelujen valtionosuus ]]+Yhteenveto[[#This Row],[Veroperustemuutoksista johtuvien veromenetysten korvaus]]+Yhteenveto[[#This Row],[Kotikuntakorvaus, netto]]</f>
        <v>2502339.4227589853</v>
      </c>
      <c r="S60" s="11"/>
      <c r="T60"/>
    </row>
    <row r="61" spans="1:20" ht="15" x14ac:dyDescent="0.25">
      <c r="A61" s="32">
        <v>177</v>
      </c>
      <c r="B61" s="13" t="s">
        <v>66</v>
      </c>
      <c r="C61" s="15">
        <v>1668</v>
      </c>
      <c r="D61" s="15">
        <f>Ikärakenne[[#This Row],[Laskennalliset kustannukset, IKÄRAKENNE yhteensä, €]]</f>
        <v>2336767.33</v>
      </c>
      <c r="E61" s="15">
        <f>'Lask. kustannukset MUUT'!AD67</f>
        <v>477194.72619495011</v>
      </c>
      <c r="F61" s="231">
        <f>Yhteenveto[[#This Row],[Ikärakenne, laskennallinen kustannus]]+Yhteenveto[[#This Row],[Muut laskennalliset kustannukset ]]</f>
        <v>2813962.0561949504</v>
      </c>
      <c r="G61" s="451">
        <v>1516.36</v>
      </c>
      <c r="H61" s="17">
        <v>2529288.48</v>
      </c>
      <c r="I61" s="339">
        <f>Yhteenveto[[#This Row],[Laskennalliset kustannukset yhteensä]]-Yhteenveto[[#This Row],[Omarahoitusosuus, €]]</f>
        <v>284673.57619495038</v>
      </c>
      <c r="J61" s="33">
        <f>Lisäosat!U62</f>
        <v>129398.64819605477</v>
      </c>
      <c r="K61" s="34">
        <f>'Muut lis_väh'!Q59</f>
        <v>508605.97502605111</v>
      </c>
      <c r="L61" s="231">
        <f>Yhteenveto[[#This Row],[Valtionosuus omarahoitusosuuden jälkeen (välisumma)]]+Yhteenveto[[#This Row],[Lisäosat yhteensä]]+Yhteenveto[[#This Row],[Valtionosuuteen tehtävät vähennykset ja lisäykset, netto]]</f>
        <v>922678.19941705628</v>
      </c>
      <c r="M61" s="34">
        <f>'Verotuloihin perust tasaus'!N66</f>
        <v>-21136.404111377589</v>
      </c>
      <c r="N61" s="303">
        <f>SUM(Yhteenveto[[#This Row],[Valtionosuus ennen verotuloihin perustuvaa valtionosuuden tasausta]]+Yhteenveto[[#This Row],[Verotuloihin perustuva valtionosuuden tasaus]])</f>
        <v>901541.79530567874</v>
      </c>
      <c r="O61" s="241">
        <f>Verokorvaukset!G59</f>
        <v>292306.01787096821</v>
      </c>
      <c r="P61" s="372">
        <f>SUM(Yhteenveto[[#This Row],[Kunnan  peruspalvelujen valtionosuus ]:[Veroperustemuutoksista johtuvien veromenetysten korvaus]])</f>
        <v>1193847.8131766468</v>
      </c>
      <c r="Q61" s="34">
        <f>Kotikuntakorvaus!F63</f>
        <v>172791.06132000004</v>
      </c>
      <c r="R61" s="341">
        <f>+Yhteenveto[[#This Row],[Kunnan  peruspalvelujen valtionosuus ]]+Yhteenveto[[#This Row],[Veroperustemuutoksista johtuvien veromenetysten korvaus]]+Yhteenveto[[#This Row],[Kotikuntakorvaus, netto]]</f>
        <v>1366638.8744966469</v>
      </c>
      <c r="S61" s="11"/>
      <c r="T61"/>
    </row>
    <row r="62" spans="1:20" ht="15" x14ac:dyDescent="0.25">
      <c r="A62" s="32">
        <v>178</v>
      </c>
      <c r="B62" s="13" t="s">
        <v>67</v>
      </c>
      <c r="C62" s="15">
        <v>5674</v>
      </c>
      <c r="D62" s="15">
        <f>Ikärakenne[[#This Row],[Laskennalliset kustannukset, IKÄRAKENNE yhteensä, €]]</f>
        <v>6967445.8200000012</v>
      </c>
      <c r="E62" s="15">
        <f>'Lask. kustannukset MUUT'!AD68</f>
        <v>2170400.8339037369</v>
      </c>
      <c r="F62" s="231">
        <f>Yhteenveto[[#This Row],[Ikärakenne, laskennallinen kustannus]]+Yhteenveto[[#This Row],[Muut laskennalliset kustannukset ]]</f>
        <v>9137846.6539037377</v>
      </c>
      <c r="G62" s="451">
        <v>1516.36</v>
      </c>
      <c r="H62" s="17">
        <v>8603826.6399999987</v>
      </c>
      <c r="I62" s="339">
        <f>Yhteenveto[[#This Row],[Laskennalliset kustannukset yhteensä]]-Yhteenveto[[#This Row],[Omarahoitusosuus, €]]</f>
        <v>534020.01390373893</v>
      </c>
      <c r="J62" s="33">
        <f>Lisäosat!U63</f>
        <v>493692.99753014545</v>
      </c>
      <c r="K62" s="34">
        <f>'Muut lis_väh'!Q60</f>
        <v>108102.09531065944</v>
      </c>
      <c r="L62" s="231">
        <f>Yhteenveto[[#This Row],[Valtionosuus omarahoitusosuuden jälkeen (välisumma)]]+Yhteenveto[[#This Row],[Lisäosat yhteensä]]+Yhteenveto[[#This Row],[Valtionosuuteen tehtävät vähennykset ja lisäykset, netto]]</f>
        <v>1135815.1067445439</v>
      </c>
      <c r="M62" s="34">
        <f>'Verotuloihin perust tasaus'!N67</f>
        <v>2476076.7130232593</v>
      </c>
      <c r="N62" s="303">
        <f>SUM(Yhteenveto[[#This Row],[Valtionosuus ennen verotuloihin perustuvaa valtionosuuden tasausta]]+Yhteenveto[[#This Row],[Verotuloihin perustuva valtionosuuden tasaus]])</f>
        <v>3611891.819767803</v>
      </c>
      <c r="O62" s="241">
        <f>Verokorvaukset!G60</f>
        <v>1011690.8258793262</v>
      </c>
      <c r="P62" s="372">
        <f>SUM(Yhteenveto[[#This Row],[Kunnan  peruspalvelujen valtionosuus ]:[Veroperustemuutoksista johtuvien veromenetysten korvaus]])</f>
        <v>4623582.645647129</v>
      </c>
      <c r="Q62" s="34">
        <f>Kotikuntakorvaus!F64</f>
        <v>36588.498900000006</v>
      </c>
      <c r="R62" s="341">
        <f>+Yhteenveto[[#This Row],[Kunnan  peruspalvelujen valtionosuus ]]+Yhteenveto[[#This Row],[Veroperustemuutoksista johtuvien veromenetysten korvaus]]+Yhteenveto[[#This Row],[Kotikuntakorvaus, netto]]</f>
        <v>4660171.144547129</v>
      </c>
      <c r="S62" s="11"/>
      <c r="T62"/>
    </row>
    <row r="63" spans="1:20" ht="15" x14ac:dyDescent="0.25">
      <c r="A63" s="32">
        <v>179</v>
      </c>
      <c r="B63" s="13" t="s">
        <v>68</v>
      </c>
      <c r="C63" s="15">
        <v>149194</v>
      </c>
      <c r="D63" s="15">
        <f>Ikärakenne[[#This Row],[Laskennalliset kustannukset, IKÄRAKENNE yhteensä, €]]</f>
        <v>230891867.30000001</v>
      </c>
      <c r="E63" s="15">
        <f>'Lask. kustannukset MUUT'!AD69</f>
        <v>51275723.193764716</v>
      </c>
      <c r="F63" s="231">
        <f>Yhteenveto[[#This Row],[Ikärakenne, laskennallinen kustannus]]+Yhteenveto[[#This Row],[Muut laskennalliset kustannukset ]]</f>
        <v>282167590.49376476</v>
      </c>
      <c r="G63" s="451">
        <v>1516.36</v>
      </c>
      <c r="H63" s="17">
        <v>226231813.83999997</v>
      </c>
      <c r="I63" s="339">
        <f>Yhteenveto[[#This Row],[Laskennalliset kustannukset yhteensä]]-Yhteenveto[[#This Row],[Omarahoitusosuus, €]]</f>
        <v>55935776.653764784</v>
      </c>
      <c r="J63" s="33">
        <f>Lisäosat!U64</f>
        <v>7256603.621249699</v>
      </c>
      <c r="K63" s="34">
        <f>'Muut lis_väh'!Q61</f>
        <v>-36082880.856550381</v>
      </c>
      <c r="L63" s="231">
        <f>Yhteenveto[[#This Row],[Valtionosuus omarahoitusosuuden jälkeen (välisumma)]]+Yhteenveto[[#This Row],[Lisäosat yhteensä]]+Yhteenveto[[#This Row],[Valtionosuuteen tehtävät vähennykset ja lisäykset, netto]]</f>
        <v>27109499.418464102</v>
      </c>
      <c r="M63" s="34">
        <f>'Verotuloihin perust tasaus'!N68</f>
        <v>41548745.959320053</v>
      </c>
      <c r="N63" s="303">
        <f>SUM(Yhteenveto[[#This Row],[Valtionosuus ennen verotuloihin perustuvaa valtionosuuden tasausta]]+Yhteenveto[[#This Row],[Verotuloihin perustuva valtionosuuden tasaus]])</f>
        <v>68658245.377784163</v>
      </c>
      <c r="O63" s="241">
        <f>Verokorvaukset!G61</f>
        <v>14002527.501315633</v>
      </c>
      <c r="P63" s="372">
        <f>SUM(Yhteenveto[[#This Row],[Kunnan  peruspalvelujen valtionosuus ]:[Veroperustemuutoksista johtuvien veromenetysten korvaus]])</f>
        <v>82660772.879099801</v>
      </c>
      <c r="Q63" s="34">
        <f>Kotikuntakorvaus!F65</f>
        <v>-11851368.593659494</v>
      </c>
      <c r="R63" s="341">
        <f>+Yhteenveto[[#This Row],[Kunnan  peruspalvelujen valtionosuus ]]+Yhteenveto[[#This Row],[Veroperustemuutoksista johtuvien veromenetysten korvaus]]+Yhteenveto[[#This Row],[Kotikuntakorvaus, netto]]</f>
        <v>70809404.285440311</v>
      </c>
      <c r="S63" s="11"/>
      <c r="T63"/>
    </row>
    <row r="64" spans="1:20" ht="15" x14ac:dyDescent="0.25">
      <c r="A64" s="32">
        <v>181</v>
      </c>
      <c r="B64" s="13" t="s">
        <v>69</v>
      </c>
      <c r="C64" s="15">
        <v>1658</v>
      </c>
      <c r="D64" s="15">
        <f>Ikärakenne[[#This Row],[Laskennalliset kustannukset, IKÄRAKENNE yhteensä, €]]</f>
        <v>2584416.94</v>
      </c>
      <c r="E64" s="15">
        <f>'Lask. kustannukset MUUT'!AD70</f>
        <v>468633.91987788188</v>
      </c>
      <c r="F64" s="231">
        <f>Yhteenveto[[#This Row],[Ikärakenne, laskennallinen kustannus]]+Yhteenveto[[#This Row],[Muut laskennalliset kustannukset ]]</f>
        <v>3053050.8598778816</v>
      </c>
      <c r="G64" s="451">
        <v>1516.36</v>
      </c>
      <c r="H64" s="17">
        <v>2514124.88</v>
      </c>
      <c r="I64" s="339">
        <f>Yhteenveto[[#This Row],[Laskennalliset kustannukset yhteensä]]-Yhteenveto[[#This Row],[Omarahoitusosuus, €]]</f>
        <v>538925.97987788171</v>
      </c>
      <c r="J64" s="33">
        <f>Lisäosat!U65</f>
        <v>92231.548307577206</v>
      </c>
      <c r="K64" s="34">
        <f>'Muut lis_väh'!Q62</f>
        <v>434119.94971110881</v>
      </c>
      <c r="L64" s="231">
        <f>Yhteenveto[[#This Row],[Valtionosuus omarahoitusosuuden jälkeen (välisumma)]]+Yhteenveto[[#This Row],[Lisäosat yhteensä]]+Yhteenveto[[#This Row],[Valtionosuuteen tehtävät vähennykset ja lisäykset, netto]]</f>
        <v>1065277.4778965677</v>
      </c>
      <c r="M64" s="34">
        <f>'Verotuloihin perust tasaus'!N69</f>
        <v>881256.14111958665</v>
      </c>
      <c r="N64" s="303">
        <f>SUM(Yhteenveto[[#This Row],[Valtionosuus ennen verotuloihin perustuvaa valtionosuuden tasausta]]+Yhteenveto[[#This Row],[Verotuloihin perustuva valtionosuuden tasaus]])</f>
        <v>1946533.6190161542</v>
      </c>
      <c r="O64" s="241">
        <f>Verokorvaukset!G62</f>
        <v>306352.09675682121</v>
      </c>
      <c r="P64" s="372">
        <f>SUM(Yhteenveto[[#This Row],[Kunnan  peruspalvelujen valtionosuus ]:[Veroperustemuutoksista johtuvien veromenetysten korvaus]])</f>
        <v>2252885.7157729752</v>
      </c>
      <c r="Q64" s="34">
        <f>Kotikuntakorvaus!F66</f>
        <v>-65875.967040000003</v>
      </c>
      <c r="R64" s="341">
        <f>+Yhteenveto[[#This Row],[Kunnan  peruspalvelujen valtionosuus ]]+Yhteenveto[[#This Row],[Veroperustemuutoksista johtuvien veromenetysten korvaus]]+Yhteenveto[[#This Row],[Kotikuntakorvaus, netto]]</f>
        <v>2187009.7487329752</v>
      </c>
      <c r="S64" s="11"/>
      <c r="T64"/>
    </row>
    <row r="65" spans="1:20" ht="15" x14ac:dyDescent="0.25">
      <c r="A65" s="32">
        <v>182</v>
      </c>
      <c r="B65" s="13" t="s">
        <v>70</v>
      </c>
      <c r="C65" s="15">
        <v>19116</v>
      </c>
      <c r="D65" s="15">
        <f>Ikärakenne[[#This Row],[Laskennalliset kustannukset, IKÄRAKENNE yhteensä, €]]</f>
        <v>24844386.280000001</v>
      </c>
      <c r="E65" s="15">
        <f>'Lask. kustannukset MUUT'!AD71</f>
        <v>6223879.5748154698</v>
      </c>
      <c r="F65" s="231">
        <f>Yhteenveto[[#This Row],[Ikärakenne, laskennallinen kustannus]]+Yhteenveto[[#This Row],[Muut laskennalliset kustannukset ]]</f>
        <v>31068265.854815472</v>
      </c>
      <c r="G65" s="451">
        <v>1516.36</v>
      </c>
      <c r="H65" s="17">
        <v>28986737.759999998</v>
      </c>
      <c r="I65" s="339">
        <f>Yhteenveto[[#This Row],[Laskennalliset kustannukset yhteensä]]-Yhteenveto[[#This Row],[Omarahoitusosuus, €]]</f>
        <v>2081528.094815474</v>
      </c>
      <c r="J65" s="33">
        <f>Lisäosat!U66</f>
        <v>950032.92676494806</v>
      </c>
      <c r="K65" s="34">
        <f>'Muut lis_väh'!Q63</f>
        <v>-2735650.0170718133</v>
      </c>
      <c r="L65" s="231">
        <f>Yhteenveto[[#This Row],[Valtionosuus omarahoitusosuuden jälkeen (välisumma)]]+Yhteenveto[[#This Row],[Lisäosat yhteensä]]+Yhteenveto[[#This Row],[Valtionosuuteen tehtävät vähennykset ja lisäykset, netto]]</f>
        <v>295911.00450860895</v>
      </c>
      <c r="M65" s="34">
        <f>'Verotuloihin perust tasaus'!N70</f>
        <v>3160781.9148484222</v>
      </c>
      <c r="N65" s="303">
        <f>SUM(Yhteenveto[[#This Row],[Valtionosuus ennen verotuloihin perustuvaa valtionosuuden tasausta]]+Yhteenveto[[#This Row],[Verotuloihin perustuva valtionosuuden tasaus]])</f>
        <v>3456692.9193570311</v>
      </c>
      <c r="O65" s="241">
        <f>Verokorvaukset!G63</f>
        <v>1966155.178992568</v>
      </c>
      <c r="P65" s="372">
        <f>SUM(Yhteenveto[[#This Row],[Kunnan  peruspalvelujen valtionosuus ]:[Veroperustemuutoksista johtuvien veromenetysten korvaus]])</f>
        <v>5422848.0983495992</v>
      </c>
      <c r="Q65" s="34">
        <f>Kotikuntakorvaus!F67</f>
        <v>-91696.2790199999</v>
      </c>
      <c r="R65" s="341">
        <f>+Yhteenveto[[#This Row],[Kunnan  peruspalvelujen valtionosuus ]]+Yhteenveto[[#This Row],[Veroperustemuutoksista johtuvien veromenetysten korvaus]]+Yhteenveto[[#This Row],[Kotikuntakorvaus, netto]]</f>
        <v>5331151.8193295989</v>
      </c>
      <c r="S65" s="11"/>
      <c r="T65"/>
    </row>
    <row r="66" spans="1:20" ht="15" x14ac:dyDescent="0.25">
      <c r="A66" s="32">
        <v>186</v>
      </c>
      <c r="B66" s="13" t="s">
        <v>71</v>
      </c>
      <c r="C66" s="15">
        <v>46871</v>
      </c>
      <c r="D66" s="15">
        <f>Ikärakenne[[#This Row],[Laskennalliset kustannukset, IKÄRAKENNE yhteensä, €]]</f>
        <v>81207520.899999991</v>
      </c>
      <c r="E66" s="15">
        <f>'Lask. kustannukset MUUT'!AD72</f>
        <v>16517835.926160643</v>
      </c>
      <c r="F66" s="231">
        <f>Yhteenveto[[#This Row],[Ikärakenne, laskennallinen kustannus]]+Yhteenveto[[#This Row],[Muut laskennalliset kustannukset ]]</f>
        <v>97725356.82616064</v>
      </c>
      <c r="G66" s="451">
        <v>1516.36</v>
      </c>
      <c r="H66" s="17">
        <v>71073309.560000002</v>
      </c>
      <c r="I66" s="339">
        <f>Yhteenveto[[#This Row],[Laskennalliset kustannukset yhteensä]]-Yhteenveto[[#This Row],[Omarahoitusosuus, €]]</f>
        <v>26652047.266160637</v>
      </c>
      <c r="J66" s="33">
        <f>Lisäosat!U67</f>
        <v>2142421.9597355006</v>
      </c>
      <c r="K66" s="34">
        <f>'Muut lis_väh'!Q64</f>
        <v>-13340069.402878752</v>
      </c>
      <c r="L66" s="231">
        <f>Yhteenveto[[#This Row],[Valtionosuus omarahoitusosuuden jälkeen (välisumma)]]+Yhteenveto[[#This Row],[Lisäosat yhteensä]]+Yhteenveto[[#This Row],[Valtionosuuteen tehtävät vähennykset ja lisäykset, netto]]</f>
        <v>15454399.823017387</v>
      </c>
      <c r="M66" s="34">
        <f>'Verotuloihin perust tasaus'!N71</f>
        <v>1747053.0934720652</v>
      </c>
      <c r="N66" s="303">
        <f>SUM(Yhteenveto[[#This Row],[Valtionosuus ennen verotuloihin perustuvaa valtionosuuden tasausta]]+Yhteenveto[[#This Row],[Verotuloihin perustuva valtionosuuden tasaus]])</f>
        <v>17201452.916489452</v>
      </c>
      <c r="O66" s="241">
        <f>Verokorvaukset!G64</f>
        <v>2694186.5074818018</v>
      </c>
      <c r="P66" s="372">
        <f>SUM(Yhteenveto[[#This Row],[Kunnan  peruspalvelujen valtionosuus ]:[Veroperustemuutoksista johtuvien veromenetysten korvaus]])</f>
        <v>19895639.423971254</v>
      </c>
      <c r="Q66" s="34">
        <f>Kotikuntakorvaus!F68</f>
        <v>-3134324.5874834992</v>
      </c>
      <c r="R66" s="341">
        <f>+Yhteenveto[[#This Row],[Kunnan  peruspalvelujen valtionosuus ]]+Yhteenveto[[#This Row],[Veroperustemuutoksista johtuvien veromenetysten korvaus]]+Yhteenveto[[#This Row],[Kotikuntakorvaus, netto]]</f>
        <v>16761314.836487755</v>
      </c>
      <c r="S66" s="11"/>
      <c r="T66"/>
    </row>
    <row r="67" spans="1:20" ht="15" x14ac:dyDescent="0.25">
      <c r="A67" s="32">
        <v>202</v>
      </c>
      <c r="B67" s="13" t="s">
        <v>72</v>
      </c>
      <c r="C67" s="15">
        <v>36551</v>
      </c>
      <c r="D67" s="15">
        <f>Ikärakenne[[#This Row],[Laskennalliset kustannukset, IKÄRAKENNE yhteensä, €]]</f>
        <v>70917149.620000005</v>
      </c>
      <c r="E67" s="15">
        <f>'Lask. kustannukset MUUT'!AD73</f>
        <v>8611628.1530755609</v>
      </c>
      <c r="F67" s="231">
        <f>Yhteenveto[[#This Row],[Ikärakenne, laskennallinen kustannus]]+Yhteenveto[[#This Row],[Muut laskennalliset kustannukset ]]</f>
        <v>79528777.773075566</v>
      </c>
      <c r="G67" s="451">
        <v>1516.36</v>
      </c>
      <c r="H67" s="17">
        <v>55424474.359999999</v>
      </c>
      <c r="I67" s="339">
        <f>Yhteenveto[[#This Row],[Laskennalliset kustannukset yhteensä]]-Yhteenveto[[#This Row],[Omarahoitusosuus, €]]</f>
        <v>24104303.413075566</v>
      </c>
      <c r="J67" s="33">
        <f>Lisäosat!U68</f>
        <v>1503153.4017520286</v>
      </c>
      <c r="K67" s="34">
        <f>'Muut lis_väh'!Q65</f>
        <v>3376336.4499006509</v>
      </c>
      <c r="L67" s="231">
        <f>Yhteenveto[[#This Row],[Valtionosuus omarahoitusosuuden jälkeen (välisumma)]]+Yhteenveto[[#This Row],[Lisäosat yhteensä]]+Yhteenveto[[#This Row],[Valtionosuuteen tehtävät vähennykset ja lisäykset, netto]]</f>
        <v>28983793.264728244</v>
      </c>
      <c r="M67" s="34">
        <f>'Verotuloihin perust tasaus'!N72</f>
        <v>165883.08097217561</v>
      </c>
      <c r="N67" s="303">
        <f>SUM(Yhteenveto[[#This Row],[Valtionosuus ennen verotuloihin perustuvaa valtionosuuden tasausta]]+Yhteenveto[[#This Row],[Verotuloihin perustuva valtionosuuden tasaus]])</f>
        <v>29149676.34570042</v>
      </c>
      <c r="O67" s="241">
        <f>Verokorvaukset!G65</f>
        <v>1389259.1029336911</v>
      </c>
      <c r="P67" s="372">
        <f>SUM(Yhteenveto[[#This Row],[Kunnan  peruspalvelujen valtionosuus ]:[Veroperustemuutoksista johtuvien veromenetysten korvaus]])</f>
        <v>30538935.44863411</v>
      </c>
      <c r="Q67" s="34">
        <f>Kotikuntakorvaus!F69</f>
        <v>-3188335.5460874978</v>
      </c>
      <c r="R67" s="341">
        <f>+Yhteenveto[[#This Row],[Kunnan  peruspalvelujen valtionosuus ]]+Yhteenveto[[#This Row],[Veroperustemuutoksista johtuvien veromenetysten korvaus]]+Yhteenveto[[#This Row],[Kotikuntakorvaus, netto]]</f>
        <v>27350599.902546614</v>
      </c>
      <c r="S67" s="11"/>
      <c r="T67"/>
    </row>
    <row r="68" spans="1:20" ht="15" x14ac:dyDescent="0.25">
      <c r="A68" s="32">
        <v>204</v>
      </c>
      <c r="B68" s="13" t="s">
        <v>73</v>
      </c>
      <c r="C68" s="15">
        <v>2589</v>
      </c>
      <c r="D68" s="15">
        <f>Ikärakenne[[#This Row],[Laskennalliset kustannukset, IKÄRAKENNE yhteensä, €]]</f>
        <v>2967396.59</v>
      </c>
      <c r="E68" s="15">
        <f>'Lask. kustannukset MUUT'!AD74</f>
        <v>1172748.1699699592</v>
      </c>
      <c r="F68" s="231">
        <f>Yhteenveto[[#This Row],[Ikärakenne, laskennallinen kustannus]]+Yhteenveto[[#This Row],[Muut laskennalliset kustannukset ]]</f>
        <v>4140144.759969959</v>
      </c>
      <c r="G68" s="451">
        <v>1516.36</v>
      </c>
      <c r="H68" s="17">
        <v>3925856.0399999996</v>
      </c>
      <c r="I68" s="339">
        <f>Yhteenveto[[#This Row],[Laskennalliset kustannukset yhteensä]]-Yhteenveto[[#This Row],[Omarahoitusosuus, €]]</f>
        <v>214288.71996995946</v>
      </c>
      <c r="J68" s="33">
        <f>Lisäosat!U69</f>
        <v>395055.84715246485</v>
      </c>
      <c r="K68" s="34">
        <f>'Muut lis_väh'!Q66</f>
        <v>-1871946.2726492458</v>
      </c>
      <c r="L68" s="231">
        <f>Yhteenveto[[#This Row],[Valtionosuus omarahoitusosuuden jälkeen (välisumma)]]+Yhteenveto[[#This Row],[Lisäosat yhteensä]]+Yhteenveto[[#This Row],[Valtionosuuteen tehtävät vähennykset ja lisäykset, netto]]</f>
        <v>-1262601.7055268215</v>
      </c>
      <c r="M68" s="34">
        <f>'Verotuloihin perust tasaus'!N73</f>
        <v>1422953.87968157</v>
      </c>
      <c r="N68" s="303">
        <f>SUM(Yhteenveto[[#This Row],[Valtionosuus ennen verotuloihin perustuvaa valtionosuuden tasausta]]+Yhteenveto[[#This Row],[Verotuloihin perustuva valtionosuuden tasaus]])</f>
        <v>160352.17415474844</v>
      </c>
      <c r="O68" s="241">
        <f>Verokorvaukset!G66</f>
        <v>438520.59004751605</v>
      </c>
      <c r="P68" s="372">
        <f>SUM(Yhteenveto[[#This Row],[Kunnan  peruspalvelujen valtionosuus ]:[Veroperustemuutoksista johtuvien veromenetysten korvaus]])</f>
        <v>598872.76420226449</v>
      </c>
      <c r="Q68" s="34">
        <f>Kotikuntakorvaus!F70</f>
        <v>-883041.33450000011</v>
      </c>
      <c r="R68" s="341">
        <f>+Yhteenveto[[#This Row],[Kunnan  peruspalvelujen valtionosuus ]]+Yhteenveto[[#This Row],[Veroperustemuutoksista johtuvien veromenetysten korvaus]]+Yhteenveto[[#This Row],[Kotikuntakorvaus, netto]]</f>
        <v>-284168.57029773563</v>
      </c>
      <c r="S68" s="11"/>
      <c r="T68"/>
    </row>
    <row r="69" spans="1:20" ht="15" x14ac:dyDescent="0.25">
      <c r="A69" s="32">
        <v>205</v>
      </c>
      <c r="B69" s="13" t="s">
        <v>74</v>
      </c>
      <c r="C69" s="15">
        <v>36433</v>
      </c>
      <c r="D69" s="15">
        <f>Ikärakenne[[#This Row],[Laskennalliset kustannukset, IKÄRAKENNE yhteensä, €]]</f>
        <v>58060675.280000001</v>
      </c>
      <c r="E69" s="15">
        <f>'Lask. kustannukset MUUT'!AD75</f>
        <v>12598942.1724524</v>
      </c>
      <c r="F69" s="231">
        <f>Yhteenveto[[#This Row],[Ikärakenne, laskennallinen kustannus]]+Yhteenveto[[#This Row],[Muut laskennalliset kustannukset ]]</f>
        <v>70659617.452452406</v>
      </c>
      <c r="G69" s="451">
        <v>1516.36</v>
      </c>
      <c r="H69" s="17">
        <v>55245543.879999995</v>
      </c>
      <c r="I69" s="339">
        <f>Yhteenveto[[#This Row],[Laskennalliset kustannukset yhteensä]]-Yhteenveto[[#This Row],[Omarahoitusosuus, €]]</f>
        <v>15414073.572452411</v>
      </c>
      <c r="J69" s="33">
        <f>Lisäosat!U70</f>
        <v>1617315.0820849049</v>
      </c>
      <c r="K69" s="34">
        <f>'Muut lis_väh'!Q67</f>
        <v>-10485055.2251422</v>
      </c>
      <c r="L69" s="231">
        <f>Yhteenveto[[#This Row],[Valtionosuus omarahoitusosuuden jälkeen (välisumma)]]+Yhteenveto[[#This Row],[Lisäosat yhteensä]]+Yhteenveto[[#This Row],[Valtionosuuteen tehtävät vähennykset ja lisäykset, netto]]</f>
        <v>6546333.4293951169</v>
      </c>
      <c r="M69" s="34">
        <f>'Verotuloihin perust tasaus'!N74</f>
        <v>11293850.615930565</v>
      </c>
      <c r="N69" s="303">
        <f>SUM(Yhteenveto[[#This Row],[Valtionosuus ennen verotuloihin perustuvaa valtionosuuden tasausta]]+Yhteenveto[[#This Row],[Verotuloihin perustuva valtionosuuden tasaus]])</f>
        <v>17840184.045325682</v>
      </c>
      <c r="O69" s="241">
        <f>Verokorvaukset!G67</f>
        <v>3394248.0936455284</v>
      </c>
      <c r="P69" s="372">
        <f>SUM(Yhteenveto[[#This Row],[Kunnan  peruspalvelujen valtionosuus ]:[Veroperustemuutoksista johtuvien veromenetysten korvaus]])</f>
        <v>21234432.13897121</v>
      </c>
      <c r="Q69" s="34">
        <f>Kotikuntakorvaus!F71</f>
        <v>-243284.34690000012</v>
      </c>
      <c r="R69" s="341">
        <f>+Yhteenveto[[#This Row],[Kunnan  peruspalvelujen valtionosuus ]]+Yhteenveto[[#This Row],[Veroperustemuutoksista johtuvien veromenetysten korvaus]]+Yhteenveto[[#This Row],[Kotikuntakorvaus, netto]]</f>
        <v>20991147.792071208</v>
      </c>
      <c r="S69" s="11"/>
      <c r="T69"/>
    </row>
    <row r="70" spans="1:20" ht="15" x14ac:dyDescent="0.25">
      <c r="A70" s="32">
        <v>208</v>
      </c>
      <c r="B70" s="13" t="s">
        <v>75</v>
      </c>
      <c r="C70" s="15">
        <v>12271</v>
      </c>
      <c r="D70" s="15">
        <f>Ikärakenne[[#This Row],[Laskennalliset kustannukset, IKÄRAKENNE yhteensä, €]]</f>
        <v>22464563.550000001</v>
      </c>
      <c r="E70" s="15">
        <f>'Lask. kustannukset MUUT'!AD76</f>
        <v>3185127.5690961867</v>
      </c>
      <c r="F70" s="231">
        <f>Yhteenveto[[#This Row],[Ikärakenne, laskennallinen kustannus]]+Yhteenveto[[#This Row],[Muut laskennalliset kustannukset ]]</f>
        <v>25649691.119096186</v>
      </c>
      <c r="G70" s="451">
        <v>1516.36</v>
      </c>
      <c r="H70" s="17">
        <v>18607253.559999999</v>
      </c>
      <c r="I70" s="339">
        <f>Yhteenveto[[#This Row],[Laskennalliset kustannukset yhteensä]]-Yhteenveto[[#This Row],[Omarahoitusosuus, €]]</f>
        <v>7042437.5590961874</v>
      </c>
      <c r="J70" s="33">
        <f>Lisäosat!U71</f>
        <v>794277.41731962608</v>
      </c>
      <c r="K70" s="34">
        <f>'Muut lis_väh'!Q68</f>
        <v>-105518.14194610558</v>
      </c>
      <c r="L70" s="231">
        <f>Yhteenveto[[#This Row],[Valtionosuus omarahoitusosuuden jälkeen (välisumma)]]+Yhteenveto[[#This Row],[Lisäosat yhteensä]]+Yhteenveto[[#This Row],[Valtionosuuteen tehtävät vähennykset ja lisäykset, netto]]</f>
        <v>7731196.8344697077</v>
      </c>
      <c r="M70" s="34">
        <f>'Verotuloihin perust tasaus'!N75</f>
        <v>4976686.9334737388</v>
      </c>
      <c r="N70" s="303">
        <f>SUM(Yhteenveto[[#This Row],[Valtionosuus ennen verotuloihin perustuvaa valtionosuuden tasausta]]+Yhteenveto[[#This Row],[Verotuloihin perustuva valtionosuuden tasaus]])</f>
        <v>12707883.767943446</v>
      </c>
      <c r="O70" s="241">
        <f>Verokorvaukset!G68</f>
        <v>1753830.3937640765</v>
      </c>
      <c r="P70" s="372">
        <f>SUM(Yhteenveto[[#This Row],[Kunnan  peruspalvelujen valtionosuus ]:[Veroperustemuutoksista johtuvien veromenetysten korvaus]])</f>
        <v>14461714.161707522</v>
      </c>
      <c r="Q70" s="34">
        <f>Kotikuntakorvaus!F72</f>
        <v>42222.627659999998</v>
      </c>
      <c r="R70" s="341">
        <f>+Yhteenveto[[#This Row],[Kunnan  peruspalvelujen valtionosuus ]]+Yhteenveto[[#This Row],[Veroperustemuutoksista johtuvien veromenetysten korvaus]]+Yhteenveto[[#This Row],[Kotikuntakorvaus, netto]]</f>
        <v>14503936.789367523</v>
      </c>
      <c r="S70" s="11"/>
      <c r="T70"/>
    </row>
    <row r="71" spans="1:20" ht="15" x14ac:dyDescent="0.25">
      <c r="A71" s="32">
        <v>211</v>
      </c>
      <c r="B71" s="13" t="s">
        <v>76</v>
      </c>
      <c r="C71" s="15">
        <v>33951</v>
      </c>
      <c r="D71" s="15">
        <f>Ikärakenne[[#This Row],[Laskennalliset kustannukset, IKÄRAKENNE yhteensä, €]]</f>
        <v>64121087.920000002</v>
      </c>
      <c r="E71" s="15">
        <f>'Lask. kustannukset MUUT'!AD77</f>
        <v>6790446.6394779999</v>
      </c>
      <c r="F71" s="231">
        <f>Yhteenveto[[#This Row],[Ikärakenne, laskennallinen kustannus]]+Yhteenveto[[#This Row],[Muut laskennalliset kustannukset ]]</f>
        <v>70911534.559478</v>
      </c>
      <c r="G71" s="451">
        <v>1516.36</v>
      </c>
      <c r="H71" s="17">
        <v>51481938.359999999</v>
      </c>
      <c r="I71" s="339">
        <f>Yhteenveto[[#This Row],[Laskennalliset kustannukset yhteensä]]-Yhteenveto[[#This Row],[Omarahoitusosuus, €]]</f>
        <v>19429596.199478</v>
      </c>
      <c r="J71" s="33">
        <f>Lisäosat!U72</f>
        <v>1491099.4816999419</v>
      </c>
      <c r="K71" s="34">
        <f>'Muut lis_väh'!Q69</f>
        <v>-3670077.6339425552</v>
      </c>
      <c r="L71" s="231">
        <f>Yhteenveto[[#This Row],[Valtionosuus omarahoitusosuuden jälkeen (välisumma)]]+Yhteenveto[[#This Row],[Lisäosat yhteensä]]+Yhteenveto[[#This Row],[Valtionosuuteen tehtävät vähennykset ja lisäykset, netto]]</f>
        <v>17250618.047235388</v>
      </c>
      <c r="M71" s="34">
        <f>'Verotuloihin perust tasaus'!N76</f>
        <v>5188882.089842841</v>
      </c>
      <c r="N71" s="303">
        <f>SUM(Yhteenveto[[#This Row],[Valtionosuus ennen verotuloihin perustuvaa valtionosuuden tasausta]]+Yhteenveto[[#This Row],[Verotuloihin perustuva valtionosuuden tasaus]])</f>
        <v>22439500.137078229</v>
      </c>
      <c r="O71" s="241">
        <f>Verokorvaukset!G69</f>
        <v>1530915.6575591215</v>
      </c>
      <c r="P71" s="372">
        <f>SUM(Yhteenveto[[#This Row],[Kunnan  peruspalvelujen valtionosuus ]:[Veroperustemuutoksista johtuvien veromenetysten korvaus]])</f>
        <v>23970415.794637352</v>
      </c>
      <c r="Q71" s="34">
        <f>Kotikuntakorvaus!F73</f>
        <v>-1179982.8400544999</v>
      </c>
      <c r="R71" s="341">
        <f>+Yhteenveto[[#This Row],[Kunnan  peruspalvelujen valtionosuus ]]+Yhteenveto[[#This Row],[Veroperustemuutoksista johtuvien veromenetysten korvaus]]+Yhteenveto[[#This Row],[Kotikuntakorvaus, netto]]</f>
        <v>22790432.954582851</v>
      </c>
      <c r="S71" s="11"/>
      <c r="T71"/>
    </row>
    <row r="72" spans="1:20" ht="15" x14ac:dyDescent="0.25">
      <c r="A72" s="32">
        <v>213</v>
      </c>
      <c r="B72" s="13" t="s">
        <v>77</v>
      </c>
      <c r="C72" s="15">
        <v>5062</v>
      </c>
      <c r="D72" s="15">
        <f>Ikärakenne[[#This Row],[Laskennalliset kustannukset, IKÄRAKENNE yhteensä, €]]</f>
        <v>6222114.2199999997</v>
      </c>
      <c r="E72" s="15">
        <f>'Lask. kustannukset MUUT'!AD78</f>
        <v>1980737.6981904095</v>
      </c>
      <c r="F72" s="231">
        <f>Yhteenveto[[#This Row],[Ikärakenne, laskennallinen kustannus]]+Yhteenveto[[#This Row],[Muut laskennalliset kustannukset ]]</f>
        <v>8202851.9181904094</v>
      </c>
      <c r="G72" s="451">
        <v>1516.36</v>
      </c>
      <c r="H72" s="17">
        <v>7675814.3199999994</v>
      </c>
      <c r="I72" s="339">
        <f>Yhteenveto[[#This Row],[Laskennalliset kustannukset yhteensä]]-Yhteenveto[[#This Row],[Omarahoitusosuus, €]]</f>
        <v>527037.59819041006</v>
      </c>
      <c r="J72" s="33">
        <f>Lisäosat!U73</f>
        <v>666760.65852750675</v>
      </c>
      <c r="K72" s="34">
        <f>'Muut lis_väh'!Q70</f>
        <v>-767151.59446350683</v>
      </c>
      <c r="L72" s="231">
        <f>Yhteenveto[[#This Row],[Valtionosuus omarahoitusosuuden jälkeen (välisumma)]]+Yhteenveto[[#This Row],[Lisäosat yhteensä]]+Yhteenveto[[#This Row],[Valtionosuuteen tehtävät vähennykset ja lisäykset, netto]]</f>
        <v>426646.66225440998</v>
      </c>
      <c r="M72" s="34">
        <f>'Verotuloihin perust tasaus'!N77</f>
        <v>1653640.5018213964</v>
      </c>
      <c r="N72" s="303">
        <f>SUM(Yhteenveto[[#This Row],[Valtionosuus ennen verotuloihin perustuvaa valtionosuuden tasausta]]+Yhteenveto[[#This Row],[Verotuloihin perustuva valtionosuuden tasaus]])</f>
        <v>2080287.1640758063</v>
      </c>
      <c r="O72" s="241">
        <f>Verokorvaukset!G70</f>
        <v>828803.6483971735</v>
      </c>
      <c r="P72" s="372">
        <f>SUM(Yhteenveto[[#This Row],[Kunnan  peruspalvelujen valtionosuus ]:[Veroperustemuutoksista johtuvien veromenetysten korvaus]])</f>
        <v>2909090.8124729795</v>
      </c>
      <c r="Q72" s="34">
        <f>Kotikuntakorvaus!F74</f>
        <v>-89220.92955000003</v>
      </c>
      <c r="R72" s="341">
        <f>+Yhteenveto[[#This Row],[Kunnan  peruspalvelujen valtionosuus ]]+Yhteenveto[[#This Row],[Veroperustemuutoksista johtuvien veromenetysten korvaus]]+Yhteenveto[[#This Row],[Kotikuntakorvaus, netto]]</f>
        <v>2819869.8829229795</v>
      </c>
      <c r="S72" s="11"/>
      <c r="T72"/>
    </row>
    <row r="73" spans="1:20" ht="15" x14ac:dyDescent="0.25">
      <c r="A73" s="32">
        <v>214</v>
      </c>
      <c r="B73" s="13" t="s">
        <v>78</v>
      </c>
      <c r="C73" s="15">
        <v>12478</v>
      </c>
      <c r="D73" s="15">
        <f>Ikärakenne[[#This Row],[Laskennalliset kustannukset, IKÄRAKENNE yhteensä, €]]</f>
        <v>18540217.360000003</v>
      </c>
      <c r="E73" s="15">
        <f>'Lask. kustannukset MUUT'!AD79</f>
        <v>4549501.4474877436</v>
      </c>
      <c r="F73" s="231">
        <f>Yhteenveto[[#This Row],[Ikärakenne, laskennallinen kustannus]]+Yhteenveto[[#This Row],[Muut laskennalliset kustannukset ]]</f>
        <v>23089718.807487749</v>
      </c>
      <c r="G73" s="451">
        <v>1516.36</v>
      </c>
      <c r="H73" s="17">
        <v>18921140.079999998</v>
      </c>
      <c r="I73" s="339">
        <f>Yhteenveto[[#This Row],[Laskennalliset kustannukset yhteensä]]-Yhteenveto[[#This Row],[Omarahoitusosuus, €]]</f>
        <v>4168578.7274877504</v>
      </c>
      <c r="J73" s="33">
        <f>Lisäosat!U74</f>
        <v>704378.32831488806</v>
      </c>
      <c r="K73" s="34">
        <f>'Muut lis_väh'!Q71</f>
        <v>-992346.58770710533</v>
      </c>
      <c r="L73" s="231">
        <f>Yhteenveto[[#This Row],[Valtionosuus omarahoitusosuuden jälkeen (välisumma)]]+Yhteenveto[[#This Row],[Lisäosat yhteensä]]+Yhteenveto[[#This Row],[Valtionosuuteen tehtävät vähennykset ja lisäykset, netto]]</f>
        <v>3880610.4680955335</v>
      </c>
      <c r="M73" s="34">
        <f>'Verotuloihin perust tasaus'!N78</f>
        <v>5201955.0818480747</v>
      </c>
      <c r="N73" s="303">
        <f>SUM(Yhteenveto[[#This Row],[Valtionosuus ennen verotuloihin perustuvaa valtionosuuden tasausta]]+Yhteenveto[[#This Row],[Verotuloihin perustuva valtionosuuden tasaus]])</f>
        <v>9082565.5499436073</v>
      </c>
      <c r="O73" s="241">
        <f>Verokorvaukset!G71</f>
        <v>1907964.4346804216</v>
      </c>
      <c r="P73" s="372">
        <f>SUM(Yhteenveto[[#This Row],[Kunnan  peruspalvelujen valtionosuus ]:[Veroperustemuutoksista johtuvien veromenetysten korvaus]])</f>
        <v>10990529.984624028</v>
      </c>
      <c r="Q73" s="34">
        <f>Kotikuntakorvaus!F75</f>
        <v>343965.22770000016</v>
      </c>
      <c r="R73" s="341">
        <f>+Yhteenveto[[#This Row],[Kunnan  peruspalvelujen valtionosuus ]]+Yhteenveto[[#This Row],[Veroperustemuutoksista johtuvien veromenetysten korvaus]]+Yhteenveto[[#This Row],[Kotikuntakorvaus, netto]]</f>
        <v>11334495.212324029</v>
      </c>
      <c r="S73" s="11"/>
      <c r="T73"/>
    </row>
    <row r="74" spans="1:20" ht="15" x14ac:dyDescent="0.25">
      <c r="A74" s="32">
        <v>216</v>
      </c>
      <c r="B74" s="13" t="s">
        <v>79</v>
      </c>
      <c r="C74" s="15">
        <v>1186</v>
      </c>
      <c r="D74" s="15">
        <f>Ikärakenne[[#This Row],[Laskennalliset kustannukset, IKÄRAKENNE yhteensä, €]]</f>
        <v>1524187.58</v>
      </c>
      <c r="E74" s="15">
        <f>'Lask. kustannukset MUUT'!AD80</f>
        <v>596614.0255134115</v>
      </c>
      <c r="F74" s="231">
        <f>Yhteenveto[[#This Row],[Ikärakenne, laskennallinen kustannus]]+Yhteenveto[[#This Row],[Muut laskennalliset kustannukset ]]</f>
        <v>2120801.6055134116</v>
      </c>
      <c r="G74" s="451">
        <v>1516.36</v>
      </c>
      <c r="H74" s="17">
        <v>1798402.96</v>
      </c>
      <c r="I74" s="339">
        <f>Yhteenveto[[#This Row],[Laskennalliset kustannukset yhteensä]]-Yhteenveto[[#This Row],[Omarahoitusosuus, €]]</f>
        <v>322398.64551341161</v>
      </c>
      <c r="J74" s="33">
        <f>Lisäosat!U75</f>
        <v>405618.81246209593</v>
      </c>
      <c r="K74" s="34">
        <f>'Muut lis_väh'!Q72</f>
        <v>17721.919651188786</v>
      </c>
      <c r="L74" s="231">
        <f>Yhteenveto[[#This Row],[Valtionosuus omarahoitusosuuden jälkeen (välisumma)]]+Yhteenveto[[#This Row],[Lisäosat yhteensä]]+Yhteenveto[[#This Row],[Valtionosuuteen tehtävät vähennykset ja lisäykset, netto]]</f>
        <v>745739.37762669625</v>
      </c>
      <c r="M74" s="34">
        <f>'Verotuloihin perust tasaus'!N79</f>
        <v>579270.54393745842</v>
      </c>
      <c r="N74" s="303">
        <f>SUM(Yhteenveto[[#This Row],[Valtionosuus ennen verotuloihin perustuvaa valtionosuuden tasausta]]+Yhteenveto[[#This Row],[Verotuloihin perustuva valtionosuuden tasaus]])</f>
        <v>1325009.9215641548</v>
      </c>
      <c r="O74" s="241">
        <f>Verokorvaukset!G72</f>
        <v>242895.08186880525</v>
      </c>
      <c r="P74" s="372">
        <f>SUM(Yhteenveto[[#This Row],[Kunnan  peruspalvelujen valtionosuus ]:[Veroperustemuutoksista johtuvien veromenetysten korvaus]])</f>
        <v>1567905.00343296</v>
      </c>
      <c r="Q74" s="34">
        <f>Kotikuntakorvaus!F76</f>
        <v>38338.745999999999</v>
      </c>
      <c r="R74" s="341">
        <f>+Yhteenveto[[#This Row],[Kunnan  peruspalvelujen valtionosuus ]]+Yhteenveto[[#This Row],[Veroperustemuutoksista johtuvien veromenetysten korvaus]]+Yhteenveto[[#This Row],[Kotikuntakorvaus, netto]]</f>
        <v>1606243.7494329601</v>
      </c>
      <c r="S74" s="11"/>
      <c r="T74"/>
    </row>
    <row r="75" spans="1:20" ht="15" x14ac:dyDescent="0.25">
      <c r="A75" s="32">
        <v>217</v>
      </c>
      <c r="B75" s="13" t="s">
        <v>80</v>
      </c>
      <c r="C75" s="15">
        <v>5264</v>
      </c>
      <c r="D75" s="15">
        <f>Ikärakenne[[#This Row],[Laskennalliset kustannukset, IKÄRAKENNE yhteensä, €]]</f>
        <v>9974400.2799999993</v>
      </c>
      <c r="E75" s="15">
        <f>'Lask. kustannukset MUUT'!AD81</f>
        <v>1367931.8992301908</v>
      </c>
      <c r="F75" s="231">
        <f>Yhteenveto[[#This Row],[Ikärakenne, laskennallinen kustannus]]+Yhteenveto[[#This Row],[Muut laskennalliset kustannukset ]]</f>
        <v>11342332.179230191</v>
      </c>
      <c r="G75" s="451">
        <v>1516.36</v>
      </c>
      <c r="H75" s="17">
        <v>7982119.0399999991</v>
      </c>
      <c r="I75" s="339">
        <f>Yhteenveto[[#This Row],[Laskennalliset kustannukset yhteensä]]-Yhteenveto[[#This Row],[Omarahoitusosuus, €]]</f>
        <v>3360213.1392301917</v>
      </c>
      <c r="J75" s="33">
        <f>Lisäosat!U76</f>
        <v>243567.79247882322</v>
      </c>
      <c r="K75" s="34">
        <f>'Muut lis_väh'!Q73</f>
        <v>-1879755.2572763546</v>
      </c>
      <c r="L75" s="231">
        <f>Yhteenveto[[#This Row],[Valtionosuus omarahoitusosuuden jälkeen (välisumma)]]+Yhteenveto[[#This Row],[Lisäosat yhteensä]]+Yhteenveto[[#This Row],[Valtionosuuteen tehtävät vähennykset ja lisäykset, netto]]</f>
        <v>1724025.6744326602</v>
      </c>
      <c r="M75" s="34">
        <f>'Verotuloihin perust tasaus'!N80</f>
        <v>2960340.6981693273</v>
      </c>
      <c r="N75" s="303">
        <f>SUM(Yhteenveto[[#This Row],[Valtionosuus ennen verotuloihin perustuvaa valtionosuuden tasausta]]+Yhteenveto[[#This Row],[Verotuloihin perustuva valtionosuuden tasaus]])</f>
        <v>4684366.3726019878</v>
      </c>
      <c r="O75" s="241">
        <f>Verokorvaukset!G73</f>
        <v>644233.27308707358</v>
      </c>
      <c r="P75" s="372">
        <f>SUM(Yhteenveto[[#This Row],[Kunnan  peruspalvelujen valtionosuus ]:[Veroperustemuutoksista johtuvien veromenetysten korvaus]])</f>
        <v>5328599.6456890609</v>
      </c>
      <c r="Q75" s="34">
        <f>Kotikuntakorvaus!F77</f>
        <v>-29920.890899999999</v>
      </c>
      <c r="R75" s="341">
        <f>+Yhteenveto[[#This Row],[Kunnan  peruspalvelujen valtionosuus ]]+Yhteenveto[[#This Row],[Veroperustemuutoksista johtuvien veromenetysten korvaus]]+Yhteenveto[[#This Row],[Kotikuntakorvaus, netto]]</f>
        <v>5298678.7547890609</v>
      </c>
      <c r="S75" s="11"/>
      <c r="T75"/>
    </row>
    <row r="76" spans="1:20" ht="15" x14ac:dyDescent="0.25">
      <c r="A76" s="32">
        <v>218</v>
      </c>
      <c r="B76" s="13" t="s">
        <v>81</v>
      </c>
      <c r="C76" s="15">
        <v>1159</v>
      </c>
      <c r="D76" s="15">
        <f>Ikärakenne[[#This Row],[Laskennalliset kustannukset, IKÄRAKENNE yhteensä, €]]</f>
        <v>1341574.69</v>
      </c>
      <c r="E76" s="15">
        <f>'Lask. kustannukset MUUT'!AD82</f>
        <v>355028.99429386674</v>
      </c>
      <c r="F76" s="231">
        <f>Yhteenveto[[#This Row],[Ikärakenne, laskennallinen kustannus]]+Yhteenveto[[#This Row],[Muut laskennalliset kustannukset ]]</f>
        <v>1696603.6842938666</v>
      </c>
      <c r="G76" s="451">
        <v>1516.36</v>
      </c>
      <c r="H76" s="17">
        <v>1757461.24</v>
      </c>
      <c r="I76" s="339">
        <f>Yhteenveto[[#This Row],[Laskennalliset kustannukset yhteensä]]-Yhteenveto[[#This Row],[Omarahoitusosuus, €]]</f>
        <v>-60857.555706133367</v>
      </c>
      <c r="J76" s="33">
        <f>Lisäosat!U77</f>
        <v>79631.569245689563</v>
      </c>
      <c r="K76" s="34">
        <f>'Muut lis_väh'!Q74</f>
        <v>358325.12494543503</v>
      </c>
      <c r="L76" s="231">
        <f>Yhteenveto[[#This Row],[Valtionosuus omarahoitusosuuden jälkeen (välisumma)]]+Yhteenveto[[#This Row],[Lisäosat yhteensä]]+Yhteenveto[[#This Row],[Valtionosuuteen tehtävät vähennykset ja lisäykset, netto]]</f>
        <v>377099.13848499121</v>
      </c>
      <c r="M76" s="34">
        <f>'Verotuloihin perust tasaus'!N81</f>
        <v>653971.62469957885</v>
      </c>
      <c r="N76" s="303">
        <f>SUM(Yhteenveto[[#This Row],[Valtionosuus ennen verotuloihin perustuvaa valtionosuuden tasausta]]+Yhteenveto[[#This Row],[Verotuloihin perustuva valtionosuuden tasaus]])</f>
        <v>1031070.76318457</v>
      </c>
      <c r="O76" s="241">
        <f>Verokorvaukset!G74</f>
        <v>265726.20879529812</v>
      </c>
      <c r="P76" s="372">
        <f>SUM(Yhteenveto[[#This Row],[Kunnan  peruspalvelujen valtionosuus ]:[Veroperustemuutoksista johtuvien veromenetysten korvaus]])</f>
        <v>1296796.9719798681</v>
      </c>
      <c r="Q76" s="34">
        <f>Kotikuntakorvaus!F78</f>
        <v>-324962.54490000004</v>
      </c>
      <c r="R76" s="341">
        <f>+Yhteenveto[[#This Row],[Kunnan  peruspalvelujen valtionosuus ]]+Yhteenveto[[#This Row],[Veroperustemuutoksista johtuvien veromenetysten korvaus]]+Yhteenveto[[#This Row],[Kotikuntakorvaus, netto]]</f>
        <v>971834.42707986804</v>
      </c>
      <c r="S76" s="11"/>
      <c r="T76"/>
    </row>
    <row r="77" spans="1:20" ht="15" x14ac:dyDescent="0.25">
      <c r="A77" s="32">
        <v>224</v>
      </c>
      <c r="B77" s="13" t="s">
        <v>82</v>
      </c>
      <c r="C77" s="15">
        <v>8440</v>
      </c>
      <c r="D77" s="15">
        <f>Ikärakenne[[#This Row],[Laskennalliset kustannukset, IKÄRAKENNE yhteensä, €]]</f>
        <v>12770751.520000001</v>
      </c>
      <c r="E77" s="15">
        <f>'Lask. kustannukset MUUT'!AD83</f>
        <v>3355158.8603434367</v>
      </c>
      <c r="F77" s="231">
        <f>Yhteenveto[[#This Row],[Ikärakenne, laskennallinen kustannus]]+Yhteenveto[[#This Row],[Muut laskennalliset kustannukset ]]</f>
        <v>16125910.380343437</v>
      </c>
      <c r="G77" s="451">
        <v>1516.36</v>
      </c>
      <c r="H77" s="17">
        <v>12798078.399999999</v>
      </c>
      <c r="I77" s="339">
        <f>Yhteenveto[[#This Row],[Laskennalliset kustannukset yhteensä]]-Yhteenveto[[#This Row],[Omarahoitusosuus, €]]</f>
        <v>3327831.9803434387</v>
      </c>
      <c r="J77" s="33">
        <f>Lisäosat!U78</f>
        <v>250964.493428608</v>
      </c>
      <c r="K77" s="34">
        <f>'Muut lis_väh'!Q75</f>
        <v>-988383.80432439782</v>
      </c>
      <c r="L77" s="231">
        <f>Yhteenveto[[#This Row],[Valtionosuus omarahoitusosuuden jälkeen (välisumma)]]+Yhteenveto[[#This Row],[Lisäosat yhteensä]]+Yhteenveto[[#This Row],[Valtionosuuteen tehtävät vähennykset ja lisäykset, netto]]</f>
        <v>2590412.6694476488</v>
      </c>
      <c r="M77" s="34">
        <f>'Verotuloihin perust tasaus'!N82</f>
        <v>3938358.5069193509</v>
      </c>
      <c r="N77" s="303">
        <f>SUM(Yhteenveto[[#This Row],[Valtionosuus ennen verotuloihin perustuvaa valtionosuuden tasausta]]+Yhteenveto[[#This Row],[Verotuloihin perustuva valtionosuuden tasaus]])</f>
        <v>6528771.1763669997</v>
      </c>
      <c r="O77" s="241">
        <f>Verokorvaukset!G75</f>
        <v>863247.42315055674</v>
      </c>
      <c r="P77" s="372">
        <f>SUM(Yhteenveto[[#This Row],[Kunnan  peruspalvelujen valtionosuus ]:[Veroperustemuutoksista johtuvien veromenetysten korvaus]])</f>
        <v>7392018.5995175568</v>
      </c>
      <c r="Q77" s="34">
        <f>Kotikuntakorvaus!F79</f>
        <v>381070.46622</v>
      </c>
      <c r="R77" s="341">
        <f>+Yhteenveto[[#This Row],[Kunnan  peruspalvelujen valtionosuus ]]+Yhteenveto[[#This Row],[Veroperustemuutoksista johtuvien veromenetysten korvaus]]+Yhteenveto[[#This Row],[Kotikuntakorvaus, netto]]</f>
        <v>7773089.0657375567</v>
      </c>
      <c r="S77" s="11"/>
      <c r="T77"/>
    </row>
    <row r="78" spans="1:20" ht="15" x14ac:dyDescent="0.25">
      <c r="A78" s="32">
        <v>226</v>
      </c>
      <c r="B78" s="13" t="s">
        <v>83</v>
      </c>
      <c r="C78" s="15">
        <v>3573</v>
      </c>
      <c r="D78" s="15">
        <f>Ikärakenne[[#This Row],[Laskennalliset kustannukset, IKÄRAKENNE yhteensä, €]]</f>
        <v>4386183.25</v>
      </c>
      <c r="E78" s="15">
        <f>'Lask. kustannukset MUUT'!AD84</f>
        <v>1447964.1072762148</v>
      </c>
      <c r="F78" s="231">
        <f>Yhteenveto[[#This Row],[Ikärakenne, laskennallinen kustannus]]+Yhteenveto[[#This Row],[Muut laskennalliset kustannukset ]]</f>
        <v>5834147.3572762143</v>
      </c>
      <c r="G78" s="451">
        <v>1516.36</v>
      </c>
      <c r="H78" s="17">
        <v>5417954.2799999993</v>
      </c>
      <c r="I78" s="339">
        <f>Yhteenveto[[#This Row],[Laskennalliset kustannukset yhteensä]]-Yhteenveto[[#This Row],[Omarahoitusosuus, €]]</f>
        <v>416193.07727621496</v>
      </c>
      <c r="J78" s="33">
        <f>Lisäosat!U79</f>
        <v>597672.35033356468</v>
      </c>
      <c r="K78" s="34">
        <f>'Muut lis_väh'!Q76</f>
        <v>280566.02253864455</v>
      </c>
      <c r="L78" s="231">
        <f>Yhteenveto[[#This Row],[Valtionosuus omarahoitusosuuden jälkeen (välisumma)]]+Yhteenveto[[#This Row],[Lisäosat yhteensä]]+Yhteenveto[[#This Row],[Valtionosuuteen tehtävät vähennykset ja lisäykset, netto]]</f>
        <v>1294431.4501484241</v>
      </c>
      <c r="M78" s="34">
        <f>'Verotuloihin perust tasaus'!N83</f>
        <v>1844192.090749352</v>
      </c>
      <c r="N78" s="303">
        <f>SUM(Yhteenveto[[#This Row],[Valtionosuus ennen verotuloihin perustuvaa valtionosuuden tasausta]]+Yhteenveto[[#This Row],[Verotuloihin perustuva valtionosuuden tasaus]])</f>
        <v>3138623.5408977764</v>
      </c>
      <c r="O78" s="241">
        <f>Verokorvaukset!G76</f>
        <v>603439.93181085342</v>
      </c>
      <c r="P78" s="372">
        <f>SUM(Yhteenveto[[#This Row],[Kunnan  peruspalvelujen valtionosuus ]:[Veroperustemuutoksista johtuvien veromenetysten korvaus]])</f>
        <v>3742063.4727086299</v>
      </c>
      <c r="Q78" s="34">
        <f>Kotikuntakorvaus!F80</f>
        <v>53340.864000000001</v>
      </c>
      <c r="R78" s="341">
        <f>+Yhteenveto[[#This Row],[Kunnan  peruspalvelujen valtionosuus ]]+Yhteenveto[[#This Row],[Veroperustemuutoksista johtuvien veromenetysten korvaus]]+Yhteenveto[[#This Row],[Kotikuntakorvaus, netto]]</f>
        <v>3795404.33670863</v>
      </c>
      <c r="S78" s="11"/>
      <c r="T78"/>
    </row>
    <row r="79" spans="1:20" ht="15" x14ac:dyDescent="0.25">
      <c r="A79" s="32">
        <v>230</v>
      </c>
      <c r="B79" s="13" t="s">
        <v>84</v>
      </c>
      <c r="C79" s="15">
        <v>2170</v>
      </c>
      <c r="D79" s="15">
        <f>Ikärakenne[[#This Row],[Laskennalliset kustannukset, IKÄRAKENNE yhteensä, €]]</f>
        <v>2880043.24</v>
      </c>
      <c r="E79" s="15">
        <f>'Lask. kustannukset MUUT'!AD85</f>
        <v>954824.79561507737</v>
      </c>
      <c r="F79" s="231">
        <f>Yhteenveto[[#This Row],[Ikärakenne, laskennallinen kustannus]]+Yhteenveto[[#This Row],[Muut laskennalliset kustannukset ]]</f>
        <v>3834868.0356150777</v>
      </c>
      <c r="G79" s="451">
        <v>1516.36</v>
      </c>
      <c r="H79" s="17">
        <v>3290501.1999999997</v>
      </c>
      <c r="I79" s="339">
        <f>Yhteenveto[[#This Row],[Laskennalliset kustannukset yhteensä]]-Yhteenveto[[#This Row],[Omarahoitusosuus, €]]</f>
        <v>544366.83561507799</v>
      </c>
      <c r="J79" s="33">
        <f>Lisäosat!U80</f>
        <v>301482.01655450359</v>
      </c>
      <c r="K79" s="34">
        <f>'Muut lis_väh'!Q77</f>
        <v>-55563.380597732452</v>
      </c>
      <c r="L79" s="231">
        <f>Yhteenveto[[#This Row],[Valtionosuus omarahoitusosuuden jälkeen (välisumma)]]+Yhteenveto[[#This Row],[Lisäosat yhteensä]]+Yhteenveto[[#This Row],[Valtionosuuteen tehtävät vähennykset ja lisäykset, netto]]</f>
        <v>790285.47157184908</v>
      </c>
      <c r="M79" s="34">
        <f>'Verotuloihin perust tasaus'!N84</f>
        <v>1419313.3361518015</v>
      </c>
      <c r="N79" s="303">
        <f>SUM(Yhteenveto[[#This Row],[Valtionosuus ennen verotuloihin perustuvaa valtionosuuden tasausta]]+Yhteenveto[[#This Row],[Verotuloihin perustuva valtionosuuden tasaus]])</f>
        <v>2209598.8077236507</v>
      </c>
      <c r="O79" s="241">
        <f>Verokorvaukset!G77</f>
        <v>497298.86839775101</v>
      </c>
      <c r="P79" s="372">
        <f>SUM(Yhteenveto[[#This Row],[Kunnan  peruspalvelujen valtionosuus ]:[Veroperustemuutoksista johtuvien veromenetysten korvaus]])</f>
        <v>2706897.6761214016</v>
      </c>
      <c r="Q79" s="34">
        <f>Kotikuntakorvaus!F81</f>
        <v>111890.79674999998</v>
      </c>
      <c r="R79" s="341">
        <f>+Yhteenveto[[#This Row],[Kunnan  peruspalvelujen valtionosuus ]]+Yhteenveto[[#This Row],[Veroperustemuutoksista johtuvien veromenetysten korvaus]]+Yhteenveto[[#This Row],[Kotikuntakorvaus, netto]]</f>
        <v>2818788.4728714013</v>
      </c>
      <c r="S79" s="11"/>
      <c r="T79"/>
    </row>
    <row r="80" spans="1:20" ht="15" x14ac:dyDescent="0.25">
      <c r="A80" s="32">
        <v>231</v>
      </c>
      <c r="B80" s="13" t="s">
        <v>85</v>
      </c>
      <c r="C80" s="15">
        <v>1241</v>
      </c>
      <c r="D80" s="15">
        <f>Ikärakenne[[#This Row],[Laskennalliset kustannukset, IKÄRAKENNE yhteensä, €]]</f>
        <v>1748081.69</v>
      </c>
      <c r="E80" s="15">
        <f>'Lask. kustannukset MUUT'!AD86</f>
        <v>760708.73501276155</v>
      </c>
      <c r="F80" s="231">
        <f>Yhteenveto[[#This Row],[Ikärakenne, laskennallinen kustannus]]+Yhteenveto[[#This Row],[Muut laskennalliset kustannukset ]]</f>
        <v>2508790.4250127617</v>
      </c>
      <c r="G80" s="451">
        <v>1516.36</v>
      </c>
      <c r="H80" s="17">
        <v>1881802.7599999998</v>
      </c>
      <c r="I80" s="339">
        <f>Yhteenveto[[#This Row],[Laskennalliset kustannukset yhteensä]]-Yhteenveto[[#This Row],[Omarahoitusosuus, €]]</f>
        <v>626987.66501276195</v>
      </c>
      <c r="J80" s="33">
        <f>Lisäosat!U81</f>
        <v>108612.16207453802</v>
      </c>
      <c r="K80" s="34">
        <f>'Muut lis_väh'!Q78</f>
        <v>-1410415.6211016935</v>
      </c>
      <c r="L80" s="231">
        <f>Yhteenveto[[#This Row],[Valtionosuus omarahoitusosuuden jälkeen (välisumma)]]+Yhteenveto[[#This Row],[Lisäosat yhteensä]]+Yhteenveto[[#This Row],[Valtionosuuteen tehtävät vähennykset ja lisäykset, netto]]</f>
        <v>-674815.79401439347</v>
      </c>
      <c r="M80" s="34">
        <f>'Verotuloihin perust tasaus'!N85</f>
        <v>-46728.168037858704</v>
      </c>
      <c r="N80" s="303">
        <f>SUM(Yhteenveto[[#This Row],[Valtionosuus ennen verotuloihin perustuvaa valtionosuuden tasausta]]+Yhteenveto[[#This Row],[Verotuloihin perustuva valtionosuuden tasaus]])</f>
        <v>-721543.96205225214</v>
      </c>
      <c r="O80" s="241">
        <f>Verokorvaukset!G78</f>
        <v>153066.7540150054</v>
      </c>
      <c r="P80" s="372">
        <f>SUM(Yhteenveto[[#This Row],[Kunnan  peruspalvelujen valtionosuus ]:[Veroperustemuutoksista johtuvien veromenetysten korvaus]])</f>
        <v>-568477.20803724672</v>
      </c>
      <c r="Q80" s="34">
        <f>Kotikuntakorvaus!F82</f>
        <v>-173191.11780000001</v>
      </c>
      <c r="R80" s="341">
        <f>+Yhteenveto[[#This Row],[Kunnan  peruspalvelujen valtionosuus ]]+Yhteenveto[[#This Row],[Veroperustemuutoksista johtuvien veromenetysten korvaus]]+Yhteenveto[[#This Row],[Kotikuntakorvaus, netto]]</f>
        <v>-741668.32583724672</v>
      </c>
      <c r="S80" s="11"/>
      <c r="T80"/>
    </row>
    <row r="81" spans="1:20" ht="15" x14ac:dyDescent="0.25">
      <c r="A81" s="32">
        <v>232</v>
      </c>
      <c r="B81" s="13" t="s">
        <v>86</v>
      </c>
      <c r="C81" s="15">
        <v>12518</v>
      </c>
      <c r="D81" s="15">
        <f>Ikärakenne[[#This Row],[Laskennalliset kustannukset, IKÄRAKENNE yhteensä, €]]</f>
        <v>19678501.27</v>
      </c>
      <c r="E81" s="15">
        <f>'Lask. kustannukset MUUT'!AD87</f>
        <v>3765862.5885944194</v>
      </c>
      <c r="F81" s="231">
        <f>Yhteenveto[[#This Row],[Ikärakenne, laskennallinen kustannus]]+Yhteenveto[[#This Row],[Muut laskennalliset kustannukset ]]</f>
        <v>23444363.858594418</v>
      </c>
      <c r="G81" s="451">
        <v>1516.36</v>
      </c>
      <c r="H81" s="17">
        <v>18981794.48</v>
      </c>
      <c r="I81" s="339">
        <f>Yhteenveto[[#This Row],[Laskennalliset kustannukset yhteensä]]-Yhteenveto[[#This Row],[Omarahoitusosuus, €]]</f>
        <v>4462569.3785944171</v>
      </c>
      <c r="J81" s="33">
        <f>Lisäosat!U82</f>
        <v>463481.13780275453</v>
      </c>
      <c r="K81" s="34">
        <f>'Muut lis_väh'!Q79</f>
        <v>-1052548.7021771069</v>
      </c>
      <c r="L81" s="231">
        <f>Yhteenveto[[#This Row],[Valtionosuus omarahoitusosuuden jälkeen (välisumma)]]+Yhteenveto[[#This Row],[Lisäosat yhteensä]]+Yhteenveto[[#This Row],[Valtionosuuteen tehtävät vähennykset ja lisäykset, netto]]</f>
        <v>3873501.8142200648</v>
      </c>
      <c r="M81" s="34">
        <f>'Verotuloihin perust tasaus'!N86</f>
        <v>5531508.8626102135</v>
      </c>
      <c r="N81" s="303">
        <f>SUM(Yhteenveto[[#This Row],[Valtionosuus ennen verotuloihin perustuvaa valtionosuuden tasausta]]+Yhteenveto[[#This Row],[Verotuloihin perustuva valtionosuuden tasaus]])</f>
        <v>9405010.6768302787</v>
      </c>
      <c r="O81" s="241">
        <f>Verokorvaukset!G79</f>
        <v>1964674.8830609508</v>
      </c>
      <c r="P81" s="372">
        <f>SUM(Yhteenveto[[#This Row],[Kunnan  peruspalvelujen valtionosuus ]:[Veroperustemuutoksista johtuvien veromenetysten korvaus]])</f>
        <v>11369685.559891229</v>
      </c>
      <c r="Q81" s="34">
        <f>Kotikuntakorvaus!F83</f>
        <v>69843.193800000008</v>
      </c>
      <c r="R81" s="341">
        <f>+Yhteenveto[[#This Row],[Kunnan  peruspalvelujen valtionosuus ]]+Yhteenveto[[#This Row],[Veroperustemuutoksista johtuvien veromenetysten korvaus]]+Yhteenveto[[#This Row],[Kotikuntakorvaus, netto]]</f>
        <v>11439528.75369123</v>
      </c>
      <c r="S81" s="11"/>
      <c r="T81"/>
    </row>
    <row r="82" spans="1:20" ht="15" x14ac:dyDescent="0.25">
      <c r="A82" s="32">
        <v>233</v>
      </c>
      <c r="B82" s="13" t="s">
        <v>87</v>
      </c>
      <c r="C82" s="15">
        <v>15050</v>
      </c>
      <c r="D82" s="15">
        <f>Ikärakenne[[#This Row],[Laskennalliset kustannukset, IKÄRAKENNE yhteensä, €]]</f>
        <v>23606929.149999999</v>
      </c>
      <c r="E82" s="15">
        <f>'Lask. kustannukset MUUT'!AD88</f>
        <v>4605557.6459301179</v>
      </c>
      <c r="F82" s="231">
        <f>Yhteenveto[[#This Row],[Ikärakenne, laskennallinen kustannus]]+Yhteenveto[[#This Row],[Muut laskennalliset kustannukset ]]</f>
        <v>28212486.795930117</v>
      </c>
      <c r="G82" s="451">
        <v>1516.36</v>
      </c>
      <c r="H82" s="17">
        <v>22821218</v>
      </c>
      <c r="I82" s="339">
        <f>Yhteenveto[[#This Row],[Laskennalliset kustannukset yhteensä]]-Yhteenveto[[#This Row],[Omarahoitusosuus, €]]</f>
        <v>5391268.7959301174</v>
      </c>
      <c r="J82" s="33">
        <f>Lisäosat!U83</f>
        <v>471256.15938408789</v>
      </c>
      <c r="K82" s="34">
        <f>'Muut lis_väh'!Q80</f>
        <v>606814.16321613872</v>
      </c>
      <c r="L82" s="231">
        <f>Yhteenveto[[#This Row],[Valtionosuus omarahoitusosuuden jälkeen (välisumma)]]+Yhteenveto[[#This Row],[Lisäosat yhteensä]]+Yhteenveto[[#This Row],[Valtionosuuteen tehtävät vähennykset ja lisäykset, netto]]</f>
        <v>6469339.1185303442</v>
      </c>
      <c r="M82" s="34">
        <f>'Verotuloihin perust tasaus'!N87</f>
        <v>7259419.56435645</v>
      </c>
      <c r="N82" s="303">
        <f>SUM(Yhteenveto[[#This Row],[Valtionosuus ennen verotuloihin perustuvaa valtionosuuden tasausta]]+Yhteenveto[[#This Row],[Verotuloihin perustuva valtionosuuden tasaus]])</f>
        <v>13728758.682886794</v>
      </c>
      <c r="O82" s="241">
        <f>Verokorvaukset!G80</f>
        <v>2457962.0448457976</v>
      </c>
      <c r="P82" s="372">
        <f>SUM(Yhteenveto[[#This Row],[Kunnan  peruspalvelujen valtionosuus ]:[Veroperustemuutoksista johtuvien veromenetysten korvaus]])</f>
        <v>16186720.727732591</v>
      </c>
      <c r="Q82" s="34">
        <f>Kotikuntakorvaus!F84</f>
        <v>52465.740450000041</v>
      </c>
      <c r="R82" s="341">
        <f>+Yhteenveto[[#This Row],[Kunnan  peruspalvelujen valtionosuus ]]+Yhteenveto[[#This Row],[Veroperustemuutoksista johtuvien veromenetysten korvaus]]+Yhteenveto[[#This Row],[Kotikuntakorvaus, netto]]</f>
        <v>16239186.468182592</v>
      </c>
      <c r="S82" s="11"/>
      <c r="T82"/>
    </row>
    <row r="83" spans="1:20" ht="15" x14ac:dyDescent="0.25">
      <c r="A83" s="32">
        <v>235</v>
      </c>
      <c r="B83" s="13" t="s">
        <v>88</v>
      </c>
      <c r="C83" s="15">
        <v>10253</v>
      </c>
      <c r="D83" s="15">
        <f>Ikärakenne[[#This Row],[Laskennalliset kustannukset, IKÄRAKENNE yhteensä, €]]</f>
        <v>19405346.640000004</v>
      </c>
      <c r="E83" s="15">
        <f>'Lask. kustannukset MUUT'!AD89</f>
        <v>4405481.6027926216</v>
      </c>
      <c r="F83" s="231">
        <f>Yhteenveto[[#This Row],[Ikärakenne, laskennallinen kustannus]]+Yhteenveto[[#This Row],[Muut laskennalliset kustannukset ]]</f>
        <v>23810828.242792625</v>
      </c>
      <c r="G83" s="451">
        <v>1516.36</v>
      </c>
      <c r="H83" s="17">
        <v>15547239.079999998</v>
      </c>
      <c r="I83" s="339">
        <f>Yhteenveto[[#This Row],[Laskennalliset kustannukset yhteensä]]-Yhteenveto[[#This Row],[Omarahoitusosuus, €]]</f>
        <v>8263589.1627926268</v>
      </c>
      <c r="J83" s="33">
        <f>Lisäosat!U84</f>
        <v>314847.10155065928</v>
      </c>
      <c r="K83" s="34">
        <f>'Muut lis_väh'!Q81</f>
        <v>11141191.256015193</v>
      </c>
      <c r="L83" s="231">
        <f>Yhteenveto[[#This Row],[Valtionosuus omarahoitusosuuden jälkeen (välisumma)]]+Yhteenveto[[#This Row],[Lisäosat yhteensä]]+Yhteenveto[[#This Row],[Valtionosuuteen tehtävät vähennykset ja lisäykset, netto]]</f>
        <v>19719627.520358481</v>
      </c>
      <c r="M83" s="34">
        <f>'Verotuloihin perust tasaus'!N88</f>
        <v>-1527828.8474040523</v>
      </c>
      <c r="N83" s="303">
        <f>SUM(Yhteenveto[[#This Row],[Valtionosuus ennen verotuloihin perustuvaa valtionosuuden tasausta]]+Yhteenveto[[#This Row],[Verotuloihin perustuva valtionosuuden tasaus]])</f>
        <v>18191798.672954429</v>
      </c>
      <c r="O83" s="241">
        <f>Verokorvaukset!G81</f>
        <v>411456.57874452154</v>
      </c>
      <c r="P83" s="372">
        <f>SUM(Yhteenveto[[#This Row],[Kunnan  peruspalvelujen valtionosuus ]:[Veroperustemuutoksista johtuvien veromenetysten korvaus]])</f>
        <v>18603255.251698952</v>
      </c>
      <c r="Q83" s="34">
        <f>Kotikuntakorvaus!F85</f>
        <v>2653535.8763685003</v>
      </c>
      <c r="R83" s="341">
        <f>+Yhteenveto[[#This Row],[Kunnan  peruspalvelujen valtionosuus ]]+Yhteenveto[[#This Row],[Veroperustemuutoksista johtuvien veromenetysten korvaus]]+Yhteenveto[[#This Row],[Kotikuntakorvaus, netto]]</f>
        <v>21256791.128067452</v>
      </c>
      <c r="S83" s="11"/>
      <c r="T83"/>
    </row>
    <row r="84" spans="1:20" ht="15" x14ac:dyDescent="0.25">
      <c r="A84" s="32">
        <v>236</v>
      </c>
      <c r="B84" s="13" t="s">
        <v>89</v>
      </c>
      <c r="C84" s="15">
        <v>4118</v>
      </c>
      <c r="D84" s="15">
        <f>Ikärakenne[[#This Row],[Laskennalliset kustannukset, IKÄRAKENNE yhteensä, €]]</f>
        <v>7648770.1699999999</v>
      </c>
      <c r="E84" s="15">
        <f>'Lask. kustannukset MUUT'!AD90</f>
        <v>966378.70926803024</v>
      </c>
      <c r="F84" s="231">
        <f>Yhteenveto[[#This Row],[Ikärakenne, laskennallinen kustannus]]+Yhteenveto[[#This Row],[Muut laskennalliset kustannukset ]]</f>
        <v>8615148.8792680297</v>
      </c>
      <c r="G84" s="451">
        <v>1516.36</v>
      </c>
      <c r="H84" s="17">
        <v>6244370.4799999995</v>
      </c>
      <c r="I84" s="339">
        <f>Yhteenveto[[#This Row],[Laskennalliset kustannukset yhteensä]]-Yhteenveto[[#This Row],[Omarahoitusosuus, €]]</f>
        <v>2370778.3992680302</v>
      </c>
      <c r="J84" s="33">
        <f>Lisäosat!U85</f>
        <v>222666.23915417341</v>
      </c>
      <c r="K84" s="34">
        <f>'Muut lis_väh'!Q82</f>
        <v>-442674.0006602318</v>
      </c>
      <c r="L84" s="231">
        <f>Yhteenveto[[#This Row],[Valtionosuus omarahoitusosuuden jälkeen (välisumma)]]+Yhteenveto[[#This Row],[Lisäosat yhteensä]]+Yhteenveto[[#This Row],[Valtionosuuteen tehtävät vähennykset ja lisäykset, netto]]</f>
        <v>2150770.6377619719</v>
      </c>
      <c r="M84" s="34">
        <f>'Verotuloihin perust tasaus'!N89</f>
        <v>2307354.5797925219</v>
      </c>
      <c r="N84" s="303">
        <f>SUM(Yhteenveto[[#This Row],[Valtionosuus ennen verotuloihin perustuvaa valtionosuuden tasausta]]+Yhteenveto[[#This Row],[Verotuloihin perustuva valtionosuuden tasaus]])</f>
        <v>4458125.2175544938</v>
      </c>
      <c r="O84" s="241">
        <f>Verokorvaukset!G82</f>
        <v>554716.57765196671</v>
      </c>
      <c r="P84" s="372">
        <f>SUM(Yhteenveto[[#This Row],[Kunnan  peruspalvelujen valtionosuus ]:[Veroperustemuutoksista johtuvien veromenetysten korvaus]])</f>
        <v>5012841.7952064602</v>
      </c>
      <c r="Q84" s="34">
        <f>Kotikuntakorvaus!F86</f>
        <v>393805.59749999997</v>
      </c>
      <c r="R84" s="341">
        <f>+Yhteenveto[[#This Row],[Kunnan  peruspalvelujen valtionosuus ]]+Yhteenveto[[#This Row],[Veroperustemuutoksista johtuvien veromenetysten korvaus]]+Yhteenveto[[#This Row],[Kotikuntakorvaus, netto]]</f>
        <v>5406647.3927064603</v>
      </c>
      <c r="S84" s="11"/>
      <c r="T84"/>
    </row>
    <row r="85" spans="1:20" ht="15" x14ac:dyDescent="0.25">
      <c r="A85" s="32">
        <v>239</v>
      </c>
      <c r="B85" s="13" t="s">
        <v>90</v>
      </c>
      <c r="C85" s="15">
        <v>1985</v>
      </c>
      <c r="D85" s="15">
        <f>Ikärakenne[[#This Row],[Laskennalliset kustannukset, IKÄRAKENNE yhteensä, €]]</f>
        <v>2377298.89</v>
      </c>
      <c r="E85" s="15">
        <f>'Lask. kustannukset MUUT'!AD91</f>
        <v>811321.46464239096</v>
      </c>
      <c r="F85" s="231">
        <f>Yhteenveto[[#This Row],[Ikärakenne, laskennallinen kustannus]]+Yhteenveto[[#This Row],[Muut laskennalliset kustannukset ]]</f>
        <v>3188620.3546423912</v>
      </c>
      <c r="G85" s="451">
        <v>1516.36</v>
      </c>
      <c r="H85" s="17">
        <v>3009974.5999999996</v>
      </c>
      <c r="I85" s="339">
        <f>Yhteenveto[[#This Row],[Laskennalliset kustannukset yhteensä]]-Yhteenveto[[#This Row],[Omarahoitusosuus, €]]</f>
        <v>178645.75464239158</v>
      </c>
      <c r="J85" s="33">
        <f>Lisäosat!U86</f>
        <v>691411.63375887205</v>
      </c>
      <c r="K85" s="34">
        <f>'Muut lis_väh'!Q83</f>
        <v>-73285.964751598498</v>
      </c>
      <c r="L85" s="231">
        <f>Yhteenveto[[#This Row],[Valtionosuus omarahoitusosuuden jälkeen (välisumma)]]+Yhteenveto[[#This Row],[Lisäosat yhteensä]]+Yhteenveto[[#This Row],[Valtionosuuteen tehtävät vähennykset ja lisäykset, netto]]</f>
        <v>796771.42364966508</v>
      </c>
      <c r="M85" s="34">
        <f>'Verotuloihin perust tasaus'!N90</f>
        <v>-221818.84998235395</v>
      </c>
      <c r="N85" s="303">
        <f>SUM(Yhteenveto[[#This Row],[Valtionosuus ennen verotuloihin perustuvaa valtionosuuden tasausta]]+Yhteenveto[[#This Row],[Verotuloihin perustuva valtionosuuden tasaus]])</f>
        <v>574952.57366731111</v>
      </c>
      <c r="O85" s="241">
        <f>Verokorvaukset!G83</f>
        <v>330235.65941765945</v>
      </c>
      <c r="P85" s="372">
        <f>SUM(Yhteenveto[[#This Row],[Kunnan  peruspalvelujen valtionosuus ]:[Veroperustemuutoksista johtuvien veromenetysten korvaus]])</f>
        <v>905188.23308497062</v>
      </c>
      <c r="Q85" s="34">
        <f>Kotikuntakorvaus!F87</f>
        <v>76677.491999999998</v>
      </c>
      <c r="R85" s="341">
        <f>+Yhteenveto[[#This Row],[Kunnan  peruspalvelujen valtionosuus ]]+Yhteenveto[[#This Row],[Veroperustemuutoksista johtuvien veromenetysten korvaus]]+Yhteenveto[[#This Row],[Kotikuntakorvaus, netto]]</f>
        <v>981865.72508497059</v>
      </c>
      <c r="S85" s="11"/>
      <c r="T85"/>
    </row>
    <row r="86" spans="1:20" ht="15" x14ac:dyDescent="0.25">
      <c r="A86" s="32">
        <v>240</v>
      </c>
      <c r="B86" s="13" t="s">
        <v>91</v>
      </c>
      <c r="C86" s="15">
        <v>19402</v>
      </c>
      <c r="D86" s="15">
        <f>Ikärakenne[[#This Row],[Laskennalliset kustannukset, IKÄRAKENNE yhteensä, €]]</f>
        <v>28654257.169999998</v>
      </c>
      <c r="E86" s="15">
        <f>'Lask. kustannukset MUUT'!AD92</f>
        <v>6577153.09179457</v>
      </c>
      <c r="F86" s="231">
        <f>Yhteenveto[[#This Row],[Ikärakenne, laskennallinen kustannus]]+Yhteenveto[[#This Row],[Muut laskennalliset kustannukset ]]</f>
        <v>35231410.261794567</v>
      </c>
      <c r="G86" s="451">
        <v>1516.36</v>
      </c>
      <c r="H86" s="17">
        <v>29420416.719999999</v>
      </c>
      <c r="I86" s="339">
        <f>Yhteenveto[[#This Row],[Laskennalliset kustannukset yhteensä]]-Yhteenveto[[#This Row],[Omarahoitusosuus, €]]</f>
        <v>5810993.5417945683</v>
      </c>
      <c r="J86" s="33">
        <f>Lisäosat!U87</f>
        <v>869528.7687097477</v>
      </c>
      <c r="K86" s="34">
        <f>'Muut lis_väh'!Q84</f>
        <v>-13610502.668703707</v>
      </c>
      <c r="L86" s="231">
        <f>Yhteenveto[[#This Row],[Valtionosuus omarahoitusosuuden jälkeen (välisumma)]]+Yhteenveto[[#This Row],[Lisäosat yhteensä]]+Yhteenveto[[#This Row],[Valtionosuuteen tehtävät vähennykset ja lisäykset, netto]]</f>
        <v>-6929980.3581993906</v>
      </c>
      <c r="M86" s="34">
        <f>'Verotuloihin perust tasaus'!N91</f>
        <v>2239019.530272834</v>
      </c>
      <c r="N86" s="303">
        <f>SUM(Yhteenveto[[#This Row],[Valtionosuus ennen verotuloihin perustuvaa valtionosuuden tasausta]]+Yhteenveto[[#This Row],[Verotuloihin perustuva valtionosuuden tasaus]])</f>
        <v>-4690960.8279265566</v>
      </c>
      <c r="O86" s="241">
        <f>Verokorvaukset!G84</f>
        <v>1961337.0864428615</v>
      </c>
      <c r="P86" s="372">
        <f>SUM(Yhteenveto[[#This Row],[Kunnan  peruspalvelujen valtionosuus ]:[Veroperustemuutoksista johtuvien veromenetysten korvaus]])</f>
        <v>-2729623.7414836949</v>
      </c>
      <c r="Q86" s="34">
        <f>Kotikuntakorvaus!F88</f>
        <v>-131326.8740699999</v>
      </c>
      <c r="R86" s="341">
        <f>+Yhteenveto[[#This Row],[Kunnan  peruspalvelujen valtionosuus ]]+Yhteenveto[[#This Row],[Veroperustemuutoksista johtuvien veromenetysten korvaus]]+Yhteenveto[[#This Row],[Kotikuntakorvaus, netto]]</f>
        <v>-2860950.6155536948</v>
      </c>
      <c r="S86" s="11"/>
      <c r="T86"/>
    </row>
    <row r="87" spans="1:20" ht="15" x14ac:dyDescent="0.25">
      <c r="A87" s="32">
        <v>241</v>
      </c>
      <c r="B87" s="13" t="s">
        <v>92</v>
      </c>
      <c r="C87" s="15">
        <v>7604</v>
      </c>
      <c r="D87" s="15">
        <f>Ikärakenne[[#This Row],[Laskennalliset kustannukset, IKÄRAKENNE yhteensä, €]]</f>
        <v>12913990.370000001</v>
      </c>
      <c r="E87" s="15">
        <f>'Lask. kustannukset MUUT'!AD93</f>
        <v>1580236.5946090589</v>
      </c>
      <c r="F87" s="231">
        <f>Yhteenveto[[#This Row],[Ikärakenne, laskennallinen kustannus]]+Yhteenveto[[#This Row],[Muut laskennalliset kustannukset ]]</f>
        <v>14494226.96460906</v>
      </c>
      <c r="G87" s="451">
        <v>1516.36</v>
      </c>
      <c r="H87" s="17">
        <v>11530401.439999999</v>
      </c>
      <c r="I87" s="339">
        <f>Yhteenveto[[#This Row],[Laskennalliset kustannukset yhteensä]]-Yhteenveto[[#This Row],[Omarahoitusosuus, €]]</f>
        <v>2963825.524609061</v>
      </c>
      <c r="J87" s="33">
        <f>Lisäosat!U88</f>
        <v>294651.10175511049</v>
      </c>
      <c r="K87" s="34">
        <f>'Muut lis_väh'!Q85</f>
        <v>-3113788.0015237676</v>
      </c>
      <c r="L87" s="231">
        <f>Yhteenveto[[#This Row],[Valtionosuus omarahoitusosuuden jälkeen (välisumma)]]+Yhteenveto[[#This Row],[Lisäosat yhteensä]]+Yhteenveto[[#This Row],[Valtionosuuteen tehtävät vähennykset ja lisäykset, netto]]</f>
        <v>144688.62484040391</v>
      </c>
      <c r="M87" s="34">
        <f>'Verotuloihin perust tasaus'!N92</f>
        <v>1700702.5088707057</v>
      </c>
      <c r="N87" s="303">
        <f>SUM(Yhteenveto[[#This Row],[Valtionosuus ennen verotuloihin perustuvaa valtionosuuden tasausta]]+Yhteenveto[[#This Row],[Verotuloihin perustuva valtionosuuden tasaus]])</f>
        <v>1845391.1337111096</v>
      </c>
      <c r="O87" s="241">
        <f>Verokorvaukset!G85</f>
        <v>553938.34443018527</v>
      </c>
      <c r="P87" s="372">
        <f>SUM(Yhteenveto[[#This Row],[Kunnan  peruspalvelujen valtionosuus ]:[Veroperustemuutoksista johtuvien veromenetysten korvaus]])</f>
        <v>2399329.4781412948</v>
      </c>
      <c r="Q87" s="34">
        <f>Kotikuntakorvaus!F89</f>
        <v>263370.516</v>
      </c>
      <c r="R87" s="341">
        <f>+Yhteenveto[[#This Row],[Kunnan  peruspalvelujen valtionosuus ]]+Yhteenveto[[#This Row],[Veroperustemuutoksista johtuvien veromenetysten korvaus]]+Yhteenveto[[#This Row],[Kotikuntakorvaus, netto]]</f>
        <v>2662699.9941412946</v>
      </c>
      <c r="S87" s="11"/>
      <c r="T87"/>
    </row>
    <row r="88" spans="1:20" ht="15" x14ac:dyDescent="0.25">
      <c r="A88" s="32">
        <v>244</v>
      </c>
      <c r="B88" s="13" t="s">
        <v>93</v>
      </c>
      <c r="C88" s="15">
        <v>19657</v>
      </c>
      <c r="D88" s="15">
        <f>Ikärakenne[[#This Row],[Laskennalliset kustannukset, IKÄRAKENNE yhteensä, €]]</f>
        <v>47078472.57</v>
      </c>
      <c r="E88" s="15">
        <f>'Lask. kustannukset MUUT'!AD94</f>
        <v>2869419.8649254045</v>
      </c>
      <c r="F88" s="231">
        <f>Yhteenveto[[#This Row],[Ikärakenne, laskennallinen kustannus]]+Yhteenveto[[#This Row],[Muut laskennalliset kustannukset ]]</f>
        <v>49947892.434925407</v>
      </c>
      <c r="G88" s="451">
        <v>1516.36</v>
      </c>
      <c r="H88" s="17">
        <v>29807088.52</v>
      </c>
      <c r="I88" s="339">
        <f>Yhteenveto[[#This Row],[Laskennalliset kustannukset yhteensä]]-Yhteenveto[[#This Row],[Omarahoitusosuus, €]]</f>
        <v>20140803.914925408</v>
      </c>
      <c r="J88" s="33">
        <f>Lisäosat!U89</f>
        <v>868839.49953486305</v>
      </c>
      <c r="K88" s="34">
        <f>'Muut lis_väh'!Q86</f>
        <v>-1369237.7738724358</v>
      </c>
      <c r="L88" s="231">
        <f>Yhteenveto[[#This Row],[Valtionosuus omarahoitusosuuden jälkeen (välisumma)]]+Yhteenveto[[#This Row],[Lisäosat yhteensä]]+Yhteenveto[[#This Row],[Valtionosuuteen tehtävät vähennykset ja lisäykset, netto]]</f>
        <v>19640405.640587837</v>
      </c>
      <c r="M88" s="34">
        <f>'Verotuloihin perust tasaus'!N93</f>
        <v>3935848.5834902069</v>
      </c>
      <c r="N88" s="303">
        <f>SUM(Yhteenveto[[#This Row],[Valtionosuus ennen verotuloihin perustuvaa valtionosuuden tasausta]]+Yhteenveto[[#This Row],[Verotuloihin perustuva valtionosuuden tasaus]])</f>
        <v>23576254.224078044</v>
      </c>
      <c r="O88" s="241">
        <f>Verokorvaukset!G86</f>
        <v>537378.37864743371</v>
      </c>
      <c r="P88" s="372">
        <f>SUM(Yhteenveto[[#This Row],[Kunnan  peruspalvelujen valtionosuus ]:[Veroperustemuutoksista johtuvien veromenetysten korvaus]])</f>
        <v>24113632.60272548</v>
      </c>
      <c r="Q88" s="34">
        <f>Kotikuntakorvaus!F90</f>
        <v>256492.04489700025</v>
      </c>
      <c r="R88" s="341">
        <f>+Yhteenveto[[#This Row],[Kunnan  peruspalvelujen valtionosuus ]]+Yhteenveto[[#This Row],[Veroperustemuutoksista johtuvien veromenetysten korvaus]]+Yhteenveto[[#This Row],[Kotikuntakorvaus, netto]]</f>
        <v>24370124.647622481</v>
      </c>
      <c r="S88" s="11"/>
      <c r="T88"/>
    </row>
    <row r="89" spans="1:20" ht="15" x14ac:dyDescent="0.25">
      <c r="A89" s="32">
        <v>245</v>
      </c>
      <c r="B89" s="13" t="s">
        <v>94</v>
      </c>
      <c r="C89" s="15">
        <v>38461</v>
      </c>
      <c r="D89" s="15">
        <f>Ikärakenne[[#This Row],[Laskennalliset kustannukset, IKÄRAKENNE yhteensä, €]]</f>
        <v>65248026.830000006</v>
      </c>
      <c r="E89" s="15">
        <f>'Lask. kustannukset MUUT'!AD95</f>
        <v>20225752.32247778</v>
      </c>
      <c r="F89" s="231">
        <f>Yhteenveto[[#This Row],[Ikärakenne, laskennallinen kustannus]]+Yhteenveto[[#This Row],[Muut laskennalliset kustannukset ]]</f>
        <v>85473779.152477786</v>
      </c>
      <c r="G89" s="451">
        <v>1516.36</v>
      </c>
      <c r="H89" s="17">
        <v>58320721.959999993</v>
      </c>
      <c r="I89" s="339">
        <f>Yhteenveto[[#This Row],[Laskennalliset kustannukset yhteensä]]-Yhteenveto[[#This Row],[Omarahoitusosuus, €]]</f>
        <v>27153057.192477793</v>
      </c>
      <c r="J89" s="33">
        <f>Lisäosat!U90</f>
        <v>1626218.80145328</v>
      </c>
      <c r="K89" s="34">
        <f>'Muut lis_väh'!Q87</f>
        <v>-8872693.6880542003</v>
      </c>
      <c r="L89" s="231">
        <f>Yhteenveto[[#This Row],[Valtionosuus omarahoitusosuuden jälkeen (välisumma)]]+Yhteenveto[[#This Row],[Lisäosat yhteensä]]+Yhteenveto[[#This Row],[Valtionosuuteen tehtävät vähennykset ja lisäykset, netto]]</f>
        <v>19906582.305876873</v>
      </c>
      <c r="M89" s="34">
        <f>'Verotuloihin perust tasaus'!N94</f>
        <v>2685095.4934774074</v>
      </c>
      <c r="N89" s="303">
        <f>SUM(Yhteenveto[[#This Row],[Valtionosuus ennen verotuloihin perustuvaa valtionosuuden tasausta]]+Yhteenveto[[#This Row],[Verotuloihin perustuva valtionosuuden tasaus]])</f>
        <v>22591677.799354281</v>
      </c>
      <c r="O89" s="241">
        <f>Verokorvaukset!G87</f>
        <v>2773615.9786030157</v>
      </c>
      <c r="P89" s="372">
        <f>SUM(Yhteenveto[[#This Row],[Kunnan  peruspalvelujen valtionosuus ]:[Veroperustemuutoksista johtuvien veromenetysten korvaus]])</f>
        <v>25365293.777957298</v>
      </c>
      <c r="Q89" s="34">
        <f>Kotikuntakorvaus!F91</f>
        <v>-1230314.5292190004</v>
      </c>
      <c r="R89" s="341">
        <f>+Yhteenveto[[#This Row],[Kunnan  peruspalvelujen valtionosuus ]]+Yhteenveto[[#This Row],[Veroperustemuutoksista johtuvien veromenetysten korvaus]]+Yhteenveto[[#This Row],[Kotikuntakorvaus, netto]]</f>
        <v>24134979.248738296</v>
      </c>
      <c r="S89" s="11"/>
      <c r="T89"/>
    </row>
    <row r="90" spans="1:20" ht="15" x14ac:dyDescent="0.25">
      <c r="A90" s="32">
        <v>249</v>
      </c>
      <c r="B90" s="13" t="s">
        <v>95</v>
      </c>
      <c r="C90" s="15">
        <v>9128</v>
      </c>
      <c r="D90" s="15">
        <f>Ikärakenne[[#This Row],[Laskennalliset kustannukset, IKÄRAKENNE yhteensä, €]]</f>
        <v>12685336.860000001</v>
      </c>
      <c r="E90" s="15">
        <f>'Lask. kustannukset MUUT'!AD96</f>
        <v>3378906.1601038948</v>
      </c>
      <c r="F90" s="231">
        <f>Yhteenveto[[#This Row],[Ikärakenne, laskennallinen kustannus]]+Yhteenveto[[#This Row],[Muut laskennalliset kustannukset ]]</f>
        <v>16064243.020103896</v>
      </c>
      <c r="G90" s="451">
        <v>1516.36</v>
      </c>
      <c r="H90" s="17">
        <v>13841334.079999998</v>
      </c>
      <c r="I90" s="339">
        <f>Yhteenveto[[#This Row],[Laskennalliset kustannukset yhteensä]]-Yhteenveto[[#This Row],[Omarahoitusosuus, €]]</f>
        <v>2222908.9401038978</v>
      </c>
      <c r="J90" s="33">
        <f>Lisäosat!U91</f>
        <v>743801.83521946426</v>
      </c>
      <c r="K90" s="34">
        <f>'Muut lis_väh'!Q88</f>
        <v>292202.76773985045</v>
      </c>
      <c r="L90" s="231">
        <f>Yhteenveto[[#This Row],[Valtionosuus omarahoitusosuuden jälkeen (välisumma)]]+Yhteenveto[[#This Row],[Lisäosat yhteensä]]+Yhteenveto[[#This Row],[Valtionosuuteen tehtävät vähennykset ja lisäykset, netto]]</f>
        <v>3258913.5430632127</v>
      </c>
      <c r="M90" s="34">
        <f>'Verotuloihin perust tasaus'!N95</f>
        <v>3462393.2064559772</v>
      </c>
      <c r="N90" s="303">
        <f>SUM(Yhteenveto[[#This Row],[Valtionosuus ennen verotuloihin perustuvaa valtionosuuden tasausta]]+Yhteenveto[[#This Row],[Verotuloihin perustuva valtionosuuden tasaus]])</f>
        <v>6721306.7495191898</v>
      </c>
      <c r="O90" s="241">
        <f>Verokorvaukset!G88</f>
        <v>1091759.4009314498</v>
      </c>
      <c r="P90" s="372">
        <f>SUM(Yhteenveto[[#This Row],[Kunnan  peruspalvelujen valtionosuus ]:[Veroperustemuutoksista johtuvien veromenetysten korvaus]])</f>
        <v>7813066.1504506394</v>
      </c>
      <c r="Q90" s="34">
        <f>Kotikuntakorvaus!F92</f>
        <v>-30654.327779999992</v>
      </c>
      <c r="R90" s="341">
        <f>+Yhteenveto[[#This Row],[Kunnan  peruspalvelujen valtionosuus ]]+Yhteenveto[[#This Row],[Veroperustemuutoksista johtuvien veromenetysten korvaus]]+Yhteenveto[[#This Row],[Kotikuntakorvaus, netto]]</f>
        <v>7782411.8226706395</v>
      </c>
      <c r="S90" s="11"/>
      <c r="T90"/>
    </row>
    <row r="91" spans="1:20" ht="15" x14ac:dyDescent="0.25">
      <c r="A91" s="32">
        <v>250</v>
      </c>
      <c r="B91" s="13" t="s">
        <v>96</v>
      </c>
      <c r="C91" s="15">
        <v>1703</v>
      </c>
      <c r="D91" s="15">
        <f>Ikärakenne[[#This Row],[Laskennalliset kustannukset, IKÄRAKENNE yhteensä, €]]</f>
        <v>2287740.86</v>
      </c>
      <c r="E91" s="15">
        <f>'Lask. kustannukset MUUT'!AD97</f>
        <v>586269.98010766599</v>
      </c>
      <c r="F91" s="231">
        <f>Yhteenveto[[#This Row],[Ikärakenne, laskennallinen kustannus]]+Yhteenveto[[#This Row],[Muut laskennalliset kustannukset ]]</f>
        <v>2874010.8401076659</v>
      </c>
      <c r="G91" s="451">
        <v>1516.36</v>
      </c>
      <c r="H91" s="17">
        <v>2582361.0799999996</v>
      </c>
      <c r="I91" s="339">
        <f>Yhteenveto[[#This Row],[Laskennalliset kustannukset yhteensä]]-Yhteenveto[[#This Row],[Omarahoitusosuus, €]]</f>
        <v>291649.76010766625</v>
      </c>
      <c r="J91" s="33">
        <f>Lisäosat!U92</f>
        <v>254347.50612142408</v>
      </c>
      <c r="K91" s="34">
        <f>'Muut lis_väh'!Q89</f>
        <v>-139304.63369720805</v>
      </c>
      <c r="L91" s="231">
        <f>Yhteenveto[[#This Row],[Valtionosuus omarahoitusosuuden jälkeen (välisumma)]]+Yhteenveto[[#This Row],[Lisäosat yhteensä]]+Yhteenveto[[#This Row],[Valtionosuuteen tehtävät vähennykset ja lisäykset, netto]]</f>
        <v>406692.63253188226</v>
      </c>
      <c r="M91" s="34">
        <f>'Verotuloihin perust tasaus'!N96</f>
        <v>833352.65840118751</v>
      </c>
      <c r="N91" s="303">
        <f>SUM(Yhteenveto[[#This Row],[Valtionosuus ennen verotuloihin perustuvaa valtionosuuden tasausta]]+Yhteenveto[[#This Row],[Verotuloihin perustuva valtionosuuden tasaus]])</f>
        <v>1240045.2909330698</v>
      </c>
      <c r="O91" s="241">
        <f>Verokorvaukset!G89</f>
        <v>350972.41144690395</v>
      </c>
      <c r="P91" s="372">
        <f>SUM(Yhteenveto[[#This Row],[Kunnan  peruspalvelujen valtionosuus ]:[Veroperustemuutoksista johtuvien veromenetysten korvaus]])</f>
        <v>1591017.7023799736</v>
      </c>
      <c r="Q91" s="34">
        <f>Kotikuntakorvaus!F93</f>
        <v>21836.4162</v>
      </c>
      <c r="R91" s="341">
        <f>+Yhteenveto[[#This Row],[Kunnan  peruspalvelujen valtionosuus ]]+Yhteenveto[[#This Row],[Veroperustemuutoksista johtuvien veromenetysten korvaus]]+Yhteenveto[[#This Row],[Kotikuntakorvaus, netto]]</f>
        <v>1612854.1185799737</v>
      </c>
      <c r="S91" s="11"/>
      <c r="T91"/>
    </row>
    <row r="92" spans="1:20" ht="15" x14ac:dyDescent="0.25">
      <c r="A92" s="32">
        <v>256</v>
      </c>
      <c r="B92" s="13" t="s">
        <v>97</v>
      </c>
      <c r="C92" s="15">
        <v>1492</v>
      </c>
      <c r="D92" s="15">
        <f>Ikärakenne[[#This Row],[Laskennalliset kustannukset, IKÄRAKENNE yhteensä, €]]</f>
        <v>2736907.82</v>
      </c>
      <c r="E92" s="15">
        <f>'Lask. kustannukset MUUT'!AD98</f>
        <v>640973.25261050928</v>
      </c>
      <c r="F92" s="231">
        <f>Yhteenveto[[#This Row],[Ikärakenne, laskennallinen kustannus]]+Yhteenveto[[#This Row],[Muut laskennalliset kustannukset ]]</f>
        <v>3377881.0726105091</v>
      </c>
      <c r="G92" s="451">
        <v>1516.36</v>
      </c>
      <c r="H92" s="17">
        <v>2262409.1199999996</v>
      </c>
      <c r="I92" s="339">
        <f>Yhteenveto[[#This Row],[Laskennalliset kustannukset yhteensä]]-Yhteenveto[[#This Row],[Omarahoitusosuus, €]]</f>
        <v>1115471.9526105095</v>
      </c>
      <c r="J92" s="33">
        <f>Lisäosat!U93</f>
        <v>552336.10004143487</v>
      </c>
      <c r="K92" s="34">
        <f>'Muut lis_väh'!Q90</f>
        <v>-847872.96249568567</v>
      </c>
      <c r="L92" s="231">
        <f>Yhteenveto[[#This Row],[Valtionosuus omarahoitusosuuden jälkeen (välisumma)]]+Yhteenveto[[#This Row],[Lisäosat yhteensä]]+Yhteenveto[[#This Row],[Valtionosuuteen tehtävät vähennykset ja lisäykset, netto]]</f>
        <v>819935.09015625867</v>
      </c>
      <c r="M92" s="34">
        <f>'Verotuloihin perust tasaus'!N97</f>
        <v>988686.80544930254</v>
      </c>
      <c r="N92" s="303">
        <f>SUM(Yhteenveto[[#This Row],[Valtionosuus ennen verotuloihin perustuvaa valtionosuuden tasausta]]+Yhteenveto[[#This Row],[Verotuloihin perustuva valtionosuuden tasaus]])</f>
        <v>1808621.8956055613</v>
      </c>
      <c r="O92" s="241">
        <f>Verokorvaukset!G90</f>
        <v>269612.05960433965</v>
      </c>
      <c r="P92" s="372">
        <f>SUM(Yhteenveto[[#This Row],[Kunnan  peruspalvelujen valtionosuus ]:[Veroperustemuutoksista johtuvien veromenetysten korvaus]])</f>
        <v>2078233.9552099011</v>
      </c>
      <c r="Q92" s="34">
        <f>Kotikuntakorvaus!F94</f>
        <v>98347.218000000023</v>
      </c>
      <c r="R92" s="341">
        <f>+Yhteenveto[[#This Row],[Kunnan  peruspalvelujen valtionosuus ]]+Yhteenveto[[#This Row],[Veroperustemuutoksista johtuvien veromenetysten korvaus]]+Yhteenveto[[#This Row],[Kotikuntakorvaus, netto]]</f>
        <v>2176581.173209901</v>
      </c>
      <c r="S92" s="11"/>
      <c r="T92"/>
    </row>
    <row r="93" spans="1:20" ht="15" x14ac:dyDescent="0.25">
      <c r="A93" s="32">
        <v>257</v>
      </c>
      <c r="B93" s="13" t="s">
        <v>98</v>
      </c>
      <c r="C93" s="15">
        <v>41635</v>
      </c>
      <c r="D93" s="15">
        <f>Ikärakenne[[#This Row],[Laskennalliset kustannukset, IKÄRAKENNE yhteensä, €]]</f>
        <v>78476687.260000005</v>
      </c>
      <c r="E93" s="15">
        <f>'Lask. kustannukset MUUT'!AD99</f>
        <v>19399401.588932727</v>
      </c>
      <c r="F93" s="231">
        <f>Yhteenveto[[#This Row],[Ikärakenne, laskennallinen kustannus]]+Yhteenveto[[#This Row],[Muut laskennalliset kustannukset ]]</f>
        <v>97876088.848932728</v>
      </c>
      <c r="G93" s="451">
        <v>1516.36</v>
      </c>
      <c r="H93" s="17">
        <v>63133648.599999994</v>
      </c>
      <c r="I93" s="339">
        <f>Yhteenveto[[#This Row],[Laskennalliset kustannukset yhteensä]]-Yhteenveto[[#This Row],[Omarahoitusosuus, €]]</f>
        <v>34742440.248932734</v>
      </c>
      <c r="J93" s="33">
        <f>Lisäosat!U94</f>
        <v>1625885.413988072</v>
      </c>
      <c r="K93" s="34">
        <f>'Muut lis_väh'!Q91</f>
        <v>3867777.2813292979</v>
      </c>
      <c r="L93" s="231">
        <f>Yhteenveto[[#This Row],[Valtionosuus omarahoitusosuuden jälkeen (välisumma)]]+Yhteenveto[[#This Row],[Lisäosat yhteensä]]+Yhteenveto[[#This Row],[Valtionosuuteen tehtävät vähennykset ja lisäykset, netto]]</f>
        <v>40236102.944250099</v>
      </c>
      <c r="M93" s="34">
        <f>'Verotuloihin perust tasaus'!N98</f>
        <v>-1047051.981512439</v>
      </c>
      <c r="N93" s="303">
        <f>SUM(Yhteenveto[[#This Row],[Valtionosuus ennen verotuloihin perustuvaa valtionosuuden tasausta]]+Yhteenveto[[#This Row],[Verotuloihin perustuva valtionosuuden tasaus]])</f>
        <v>39189050.962737657</v>
      </c>
      <c r="O93" s="241">
        <f>Verokorvaukset!G91</f>
        <v>2492264.2162700198</v>
      </c>
      <c r="P93" s="372">
        <f>SUM(Yhteenveto[[#This Row],[Kunnan  peruspalvelujen valtionosuus ]:[Veroperustemuutoksista johtuvien veromenetysten korvaus]])</f>
        <v>41681315.179007679</v>
      </c>
      <c r="Q93" s="34">
        <f>Kotikuntakorvaus!F95</f>
        <v>-432552.31776450039</v>
      </c>
      <c r="R93" s="341">
        <f>+Yhteenveto[[#This Row],[Kunnan  peruspalvelujen valtionosuus ]]+Yhteenveto[[#This Row],[Veroperustemuutoksista johtuvien veromenetysten korvaus]]+Yhteenveto[[#This Row],[Kotikuntakorvaus, netto]]</f>
        <v>41248762.861243181</v>
      </c>
      <c r="S93" s="11"/>
      <c r="T93"/>
    </row>
    <row r="94" spans="1:20" ht="15" x14ac:dyDescent="0.25">
      <c r="A94" s="32">
        <v>260</v>
      </c>
      <c r="B94" s="13" t="s">
        <v>99</v>
      </c>
      <c r="C94" s="15">
        <v>9566</v>
      </c>
      <c r="D94" s="15">
        <f>Ikärakenne[[#This Row],[Laskennalliset kustannukset, IKÄRAKENNE yhteensä, €]]</f>
        <v>11415300.300000001</v>
      </c>
      <c r="E94" s="15">
        <f>'Lask. kustannukset MUUT'!AD100</f>
        <v>4773685.2175300727</v>
      </c>
      <c r="F94" s="231">
        <f>Yhteenveto[[#This Row],[Ikärakenne, laskennallinen kustannus]]+Yhteenveto[[#This Row],[Muut laskennalliset kustannukset ]]</f>
        <v>16188985.517530072</v>
      </c>
      <c r="G94" s="451">
        <v>1516.36</v>
      </c>
      <c r="H94" s="17">
        <v>14505499.76</v>
      </c>
      <c r="I94" s="339">
        <f>Yhteenveto[[#This Row],[Laskennalliset kustannukset yhteensä]]-Yhteenveto[[#This Row],[Omarahoitusosuus, €]]</f>
        <v>1683485.7575300727</v>
      </c>
      <c r="J94" s="33">
        <f>Lisäosat!U95</f>
        <v>1473951.0379739162</v>
      </c>
      <c r="K94" s="34">
        <f>'Muut lis_väh'!Q92</f>
        <v>3440360.1027554888</v>
      </c>
      <c r="L94" s="231">
        <f>Yhteenveto[[#This Row],[Valtionosuus omarahoitusosuuden jälkeen (välisumma)]]+Yhteenveto[[#This Row],[Lisäosat yhteensä]]+Yhteenveto[[#This Row],[Valtionosuuteen tehtävät vähennykset ja lisäykset, netto]]</f>
        <v>6597796.8982594777</v>
      </c>
      <c r="M94" s="34">
        <f>'Verotuloihin perust tasaus'!N99</f>
        <v>5521842.3801979646</v>
      </c>
      <c r="N94" s="303">
        <f>SUM(Yhteenveto[[#This Row],[Valtionosuus ennen verotuloihin perustuvaa valtionosuuden tasausta]]+Yhteenveto[[#This Row],[Verotuloihin perustuva valtionosuuden tasaus]])</f>
        <v>12119639.278457442</v>
      </c>
      <c r="O94" s="241">
        <f>Verokorvaukset!G92</f>
        <v>1706909.8151509736</v>
      </c>
      <c r="P94" s="372">
        <f>SUM(Yhteenveto[[#This Row],[Kunnan  peruspalvelujen valtionosuus ]:[Veroperustemuutoksista johtuvien veromenetysten korvaus]])</f>
        <v>13826549.093608417</v>
      </c>
      <c r="Q94" s="34">
        <f>Kotikuntakorvaus!F96</f>
        <v>30087.581099999952</v>
      </c>
      <c r="R94" s="341">
        <f>+Yhteenveto[[#This Row],[Kunnan  peruspalvelujen valtionosuus ]]+Yhteenveto[[#This Row],[Veroperustemuutoksista johtuvien veromenetysten korvaus]]+Yhteenveto[[#This Row],[Kotikuntakorvaus, netto]]</f>
        <v>13856636.674708417</v>
      </c>
      <c r="S94" s="11"/>
      <c r="T94"/>
    </row>
    <row r="95" spans="1:20" ht="15" x14ac:dyDescent="0.25">
      <c r="A95" s="32">
        <v>261</v>
      </c>
      <c r="B95" s="13" t="s">
        <v>100</v>
      </c>
      <c r="C95" s="15">
        <v>6837</v>
      </c>
      <c r="D95" s="15">
        <f>Ikärakenne[[#This Row],[Laskennalliset kustannukset, IKÄRAKENNE yhteensä, €]]</f>
        <v>10622706</v>
      </c>
      <c r="E95" s="15">
        <f>'Lask. kustannukset MUUT'!AD101</f>
        <v>7698513.8377203038</v>
      </c>
      <c r="F95" s="231">
        <f>Yhteenveto[[#This Row],[Ikärakenne, laskennallinen kustannus]]+Yhteenveto[[#This Row],[Muut laskennalliset kustannukset ]]</f>
        <v>18321219.837720305</v>
      </c>
      <c r="G95" s="451">
        <v>1516.36</v>
      </c>
      <c r="H95" s="17">
        <v>10367353.319999998</v>
      </c>
      <c r="I95" s="339">
        <f>Yhteenveto[[#This Row],[Laskennalliset kustannukset yhteensä]]-Yhteenveto[[#This Row],[Omarahoitusosuus, €]]</f>
        <v>7953866.5177203063</v>
      </c>
      <c r="J95" s="33">
        <f>Lisäosat!U96</f>
        <v>2581418.6148821251</v>
      </c>
      <c r="K95" s="34">
        <f>'Muut lis_väh'!Q93</f>
        <v>1644239.9889779554</v>
      </c>
      <c r="L95" s="231">
        <f>Yhteenveto[[#This Row],[Valtionosuus omarahoitusosuuden jälkeen (välisumma)]]+Yhteenveto[[#This Row],[Lisäosat yhteensä]]+Yhteenveto[[#This Row],[Valtionosuuteen tehtävät vähennykset ja lisäykset, netto]]</f>
        <v>12179525.121580387</v>
      </c>
      <c r="M95" s="34">
        <f>'Verotuloihin perust tasaus'!N100</f>
        <v>-623616.8116363904</v>
      </c>
      <c r="N95" s="303">
        <f>SUM(Yhteenveto[[#This Row],[Valtionosuus ennen verotuloihin perustuvaa valtionosuuden tasausta]]+Yhteenveto[[#This Row],[Verotuloihin perustuva valtionosuuden tasaus]])</f>
        <v>11555908.309943996</v>
      </c>
      <c r="O95" s="241">
        <f>Verokorvaukset!G93</f>
        <v>838228.09291077871</v>
      </c>
      <c r="P95" s="372">
        <f>SUM(Yhteenveto[[#This Row],[Kunnan  peruspalvelujen valtionosuus ]:[Veroperustemuutoksista johtuvien veromenetysten korvaus]])</f>
        <v>12394136.402854774</v>
      </c>
      <c r="Q95" s="34">
        <f>Kotikuntakorvaus!F97</f>
        <v>-211896.58223999996</v>
      </c>
      <c r="R95" s="341">
        <f>+Yhteenveto[[#This Row],[Kunnan  peruspalvelujen valtionosuus ]]+Yhteenveto[[#This Row],[Veroperustemuutoksista johtuvien veromenetysten korvaus]]+Yhteenveto[[#This Row],[Kotikuntakorvaus, netto]]</f>
        <v>12182239.820614774</v>
      </c>
      <c r="S95" s="11"/>
      <c r="T95"/>
    </row>
    <row r="96" spans="1:20" ht="15" x14ac:dyDescent="0.25">
      <c r="A96" s="32">
        <v>263</v>
      </c>
      <c r="B96" s="13" t="s">
        <v>101</v>
      </c>
      <c r="C96" s="15">
        <v>7354</v>
      </c>
      <c r="D96" s="15">
        <f>Ikärakenne[[#This Row],[Laskennalliset kustannukset, IKÄRAKENNE yhteensä, €]]</f>
        <v>11375721.270000001</v>
      </c>
      <c r="E96" s="15">
        <f>'Lask. kustannukset MUUT'!AD102</f>
        <v>2474631.3935852428</v>
      </c>
      <c r="F96" s="231">
        <f>Yhteenveto[[#This Row],[Ikärakenne, laskennallinen kustannus]]+Yhteenveto[[#This Row],[Muut laskennalliset kustannukset ]]</f>
        <v>13850352.663585244</v>
      </c>
      <c r="G96" s="451">
        <v>1516.36</v>
      </c>
      <c r="H96" s="17">
        <v>11151311.439999999</v>
      </c>
      <c r="I96" s="339">
        <f>Yhteenveto[[#This Row],[Laskennalliset kustannukset yhteensä]]-Yhteenveto[[#This Row],[Omarahoitusosuus, €]]</f>
        <v>2699041.2235852443</v>
      </c>
      <c r="J96" s="33">
        <f>Lisäosat!U97</f>
        <v>642567.81107278715</v>
      </c>
      <c r="K96" s="34">
        <f>'Muut lis_väh'!Q94</f>
        <v>636599.22659834847</v>
      </c>
      <c r="L96" s="231">
        <f>Yhteenveto[[#This Row],[Valtionosuus omarahoitusosuuden jälkeen (välisumma)]]+Yhteenveto[[#This Row],[Lisäosat yhteensä]]+Yhteenveto[[#This Row],[Valtionosuuteen tehtävät vähennykset ja lisäykset, netto]]</f>
        <v>3978208.26125638</v>
      </c>
      <c r="M96" s="34">
        <f>'Verotuloihin perust tasaus'!N101</f>
        <v>4925792.4571141638</v>
      </c>
      <c r="N96" s="303">
        <f>SUM(Yhteenveto[[#This Row],[Valtionosuus ennen verotuloihin perustuvaa valtionosuuden tasausta]]+Yhteenveto[[#This Row],[Verotuloihin perustuva valtionosuuden tasaus]])</f>
        <v>8904000.7183705438</v>
      </c>
      <c r="O96" s="241">
        <f>Verokorvaukset!G94</f>
        <v>1386394.239863731</v>
      </c>
      <c r="P96" s="372">
        <f>SUM(Yhteenveto[[#This Row],[Kunnan  peruspalvelujen valtionosuus ]:[Veroperustemuutoksista johtuvien veromenetysten korvaus]])</f>
        <v>10290394.958234275</v>
      </c>
      <c r="Q96" s="34">
        <f>Kotikuntakorvaus!F98</f>
        <v>228282.22889999999</v>
      </c>
      <c r="R96" s="341">
        <f>+Yhteenveto[[#This Row],[Kunnan  peruspalvelujen valtionosuus ]]+Yhteenveto[[#This Row],[Veroperustemuutoksista johtuvien veromenetysten korvaus]]+Yhteenveto[[#This Row],[Kotikuntakorvaus, netto]]</f>
        <v>10518677.187134275</v>
      </c>
      <c r="S96" s="11"/>
      <c r="T96"/>
    </row>
    <row r="97" spans="1:20" ht="15" x14ac:dyDescent="0.25">
      <c r="A97" s="32">
        <v>265</v>
      </c>
      <c r="B97" s="13" t="s">
        <v>102</v>
      </c>
      <c r="C97" s="15">
        <v>1011</v>
      </c>
      <c r="D97" s="15">
        <f>Ikärakenne[[#This Row],[Laskennalliset kustannukset, IKÄRAKENNE yhteensä, €]]</f>
        <v>1321284.72</v>
      </c>
      <c r="E97" s="15">
        <f>'Lask. kustannukset MUUT'!AD103</f>
        <v>648299.55020503141</v>
      </c>
      <c r="F97" s="231">
        <f>Yhteenveto[[#This Row],[Ikärakenne, laskennallinen kustannus]]+Yhteenveto[[#This Row],[Muut laskennalliset kustannukset ]]</f>
        <v>1969584.2702050314</v>
      </c>
      <c r="G97" s="451">
        <v>1516.36</v>
      </c>
      <c r="H97" s="17">
        <v>1533039.96</v>
      </c>
      <c r="I97" s="339">
        <f>Yhteenveto[[#This Row],[Laskennalliset kustannukset yhteensä]]-Yhteenveto[[#This Row],[Omarahoitusosuus, €]]</f>
        <v>436544.31020503142</v>
      </c>
      <c r="J97" s="33">
        <f>Lisäosat!U98</f>
        <v>375424.21032380126</v>
      </c>
      <c r="K97" s="34">
        <f>'Muut lis_väh'!Q95</f>
        <v>435921.17203170463</v>
      </c>
      <c r="L97" s="231">
        <f>Yhteenveto[[#This Row],[Valtionosuus omarahoitusosuuden jälkeen (välisumma)]]+Yhteenveto[[#This Row],[Lisäosat yhteensä]]+Yhteenveto[[#This Row],[Valtionosuuteen tehtävät vähennykset ja lisäykset, netto]]</f>
        <v>1247889.6925605373</v>
      </c>
      <c r="M97" s="34">
        <f>'Verotuloihin perust tasaus'!N102</f>
        <v>476760.50357707759</v>
      </c>
      <c r="N97" s="303">
        <f>SUM(Yhteenveto[[#This Row],[Valtionosuus ennen verotuloihin perustuvaa valtionosuuden tasausta]]+Yhteenveto[[#This Row],[Verotuloihin perustuva valtionosuuden tasaus]])</f>
        <v>1724650.1961376148</v>
      </c>
      <c r="O97" s="241">
        <f>Verokorvaukset!G95</f>
        <v>189280.50086900254</v>
      </c>
      <c r="P97" s="372">
        <f>SUM(Yhteenveto[[#This Row],[Kunnan  peruspalvelujen valtionosuus ]:[Veroperustemuutoksista johtuvien veromenetysten korvaus]])</f>
        <v>1913930.6970066172</v>
      </c>
      <c r="Q97" s="34">
        <f>Kotikuntakorvaus!F99</f>
        <v>-60008.472000000002</v>
      </c>
      <c r="R97" s="341">
        <f>+Yhteenveto[[#This Row],[Kunnan  peruspalvelujen valtionosuus ]]+Yhteenveto[[#This Row],[Veroperustemuutoksista johtuvien veromenetysten korvaus]]+Yhteenveto[[#This Row],[Kotikuntakorvaus, netto]]</f>
        <v>1853922.2250066171</v>
      </c>
      <c r="S97" s="11"/>
      <c r="T97"/>
    </row>
    <row r="98" spans="1:20" ht="15" x14ac:dyDescent="0.25">
      <c r="A98" s="32">
        <v>271</v>
      </c>
      <c r="B98" s="13" t="s">
        <v>103</v>
      </c>
      <c r="C98" s="15">
        <v>6668</v>
      </c>
      <c r="D98" s="15">
        <f>Ikärakenne[[#This Row],[Laskennalliset kustannukset, IKÄRAKENNE yhteensä, €]]</f>
        <v>8827921.3399999999</v>
      </c>
      <c r="E98" s="15">
        <f>'Lask. kustannukset MUUT'!AD104</f>
        <v>1830707.6137267398</v>
      </c>
      <c r="F98" s="231">
        <f>Yhteenveto[[#This Row],[Ikärakenne, laskennallinen kustannus]]+Yhteenveto[[#This Row],[Muut laskennalliset kustannukset ]]</f>
        <v>10658628.953726739</v>
      </c>
      <c r="G98" s="451">
        <v>1516.36</v>
      </c>
      <c r="H98" s="17">
        <v>10111088.479999999</v>
      </c>
      <c r="I98" s="339">
        <f>Yhteenveto[[#This Row],[Laskennalliset kustannukset yhteensä]]-Yhteenveto[[#This Row],[Omarahoitusosuus, €]]</f>
        <v>547540.47372674011</v>
      </c>
      <c r="J98" s="33">
        <f>Lisäosat!U99</f>
        <v>200533.06619275312</v>
      </c>
      <c r="K98" s="34">
        <f>'Muut lis_väh'!Q96</f>
        <v>-1258272.4467394804</v>
      </c>
      <c r="L98" s="231">
        <f>Yhteenveto[[#This Row],[Valtionosuus omarahoitusosuuden jälkeen (välisumma)]]+Yhteenveto[[#This Row],[Lisäosat yhteensä]]+Yhteenveto[[#This Row],[Valtionosuuteen tehtävät vähennykset ja lisäykset, netto]]</f>
        <v>-510198.90681998711</v>
      </c>
      <c r="M98" s="34">
        <f>'Verotuloihin perust tasaus'!N103</f>
        <v>3270021.1646196474</v>
      </c>
      <c r="N98" s="303">
        <f>SUM(Yhteenveto[[#This Row],[Valtionosuus ennen verotuloihin perustuvaa valtionosuuden tasausta]]+Yhteenveto[[#This Row],[Verotuloihin perustuva valtionosuuden tasaus]])</f>
        <v>2759822.2577996603</v>
      </c>
      <c r="O98" s="241">
        <f>Verokorvaukset!G96</f>
        <v>984135.552904148</v>
      </c>
      <c r="P98" s="372">
        <f>SUM(Yhteenveto[[#This Row],[Kunnan  peruspalvelujen valtionosuus ]:[Veroperustemuutoksista johtuvien veromenetysten korvaus]])</f>
        <v>3743957.8107038084</v>
      </c>
      <c r="Q98" s="34">
        <f>Kotikuntakorvaus!F100</f>
        <v>115858.02351000003</v>
      </c>
      <c r="R98" s="341">
        <f>+Yhteenveto[[#This Row],[Kunnan  peruspalvelujen valtionosuus ]]+Yhteenveto[[#This Row],[Veroperustemuutoksista johtuvien veromenetysten korvaus]]+Yhteenveto[[#This Row],[Kotikuntakorvaus, netto]]</f>
        <v>3859815.8342138086</v>
      </c>
      <c r="S98" s="11"/>
      <c r="T98"/>
    </row>
    <row r="99" spans="1:20" ht="15" x14ac:dyDescent="0.25">
      <c r="A99" s="32">
        <v>272</v>
      </c>
      <c r="B99" s="13" t="s">
        <v>104</v>
      </c>
      <c r="C99" s="15">
        <v>48367</v>
      </c>
      <c r="D99" s="15">
        <f>Ikärakenne[[#This Row],[Laskennalliset kustannukset, IKÄRAKENNE yhteensä, €]]</f>
        <v>92461445.489999995</v>
      </c>
      <c r="E99" s="15">
        <f>'Lask. kustannukset MUUT'!AD105</f>
        <v>15324642.156564232</v>
      </c>
      <c r="F99" s="231">
        <f>Yhteenveto[[#This Row],[Ikärakenne, laskennallinen kustannus]]+Yhteenveto[[#This Row],[Muut laskennalliset kustannukset ]]</f>
        <v>107786087.64656423</v>
      </c>
      <c r="G99" s="451">
        <v>1516.36</v>
      </c>
      <c r="H99" s="17">
        <v>73341784.11999999</v>
      </c>
      <c r="I99" s="339">
        <f>Yhteenveto[[#This Row],[Laskennalliset kustannukset yhteensä]]-Yhteenveto[[#This Row],[Omarahoitusosuus, €]]</f>
        <v>34444303.52656424</v>
      </c>
      <c r="J99" s="33">
        <f>Lisäosat!U100</f>
        <v>1857577.4576115448</v>
      </c>
      <c r="K99" s="34">
        <f>'Muut lis_väh'!Q97</f>
        <v>-17400748.038591731</v>
      </c>
      <c r="L99" s="231">
        <f>Yhteenveto[[#This Row],[Valtionosuus omarahoitusosuuden jälkeen (välisumma)]]+Yhteenveto[[#This Row],[Lisäosat yhteensä]]+Yhteenveto[[#This Row],[Valtionosuuteen tehtävät vähennykset ja lisäykset, netto]]</f>
        <v>18901132.945584055</v>
      </c>
      <c r="M99" s="34">
        <f>'Verotuloihin perust tasaus'!N104</f>
        <v>11239143.816522265</v>
      </c>
      <c r="N99" s="303">
        <f>SUM(Yhteenveto[[#This Row],[Valtionosuus ennen verotuloihin perustuvaa valtionosuuden tasausta]]+Yhteenveto[[#This Row],[Verotuloihin perustuva valtionosuuden tasaus]])</f>
        <v>30140276.762106322</v>
      </c>
      <c r="O99" s="241">
        <f>Verokorvaukset!G97</f>
        <v>4189633.0629620957</v>
      </c>
      <c r="P99" s="372">
        <f>SUM(Yhteenveto[[#This Row],[Kunnan  peruspalvelujen valtionosuus ]:[Veroperustemuutoksista johtuvien veromenetysten korvaus]])</f>
        <v>34329909.825068414</v>
      </c>
      <c r="Q99" s="34">
        <f>Kotikuntakorvaus!F101</f>
        <v>400981.61061000009</v>
      </c>
      <c r="R99" s="341">
        <f>+Yhteenveto[[#This Row],[Kunnan  peruspalvelujen valtionosuus ]]+Yhteenveto[[#This Row],[Veroperustemuutoksista johtuvien veromenetysten korvaus]]+Yhteenveto[[#This Row],[Kotikuntakorvaus, netto]]</f>
        <v>34730891.435678415</v>
      </c>
      <c r="S99" s="11"/>
      <c r="T99"/>
    </row>
    <row r="100" spans="1:20" ht="15" x14ac:dyDescent="0.25">
      <c r="A100" s="32">
        <v>273</v>
      </c>
      <c r="B100" s="13" t="s">
        <v>105</v>
      </c>
      <c r="C100" s="15">
        <v>3987</v>
      </c>
      <c r="D100" s="15">
        <f>Ikärakenne[[#This Row],[Laskennalliset kustannukset, IKÄRAKENNE yhteensä, €]]</f>
        <v>6660752.1699999999</v>
      </c>
      <c r="E100" s="15">
        <f>'Lask. kustannukset MUUT'!AD106</f>
        <v>2899953.0187472403</v>
      </c>
      <c r="F100" s="231">
        <f>Yhteenveto[[#This Row],[Ikärakenne, laskennallinen kustannus]]+Yhteenveto[[#This Row],[Muut laskennalliset kustannukset ]]</f>
        <v>9560705.1887472402</v>
      </c>
      <c r="G100" s="451">
        <v>1516.36</v>
      </c>
      <c r="H100" s="17">
        <v>6045727.3199999994</v>
      </c>
      <c r="I100" s="339">
        <f>Yhteenveto[[#This Row],[Laskennalliset kustannukset yhteensä]]-Yhteenveto[[#This Row],[Omarahoitusosuus, €]]</f>
        <v>3514977.8687472409</v>
      </c>
      <c r="J100" s="33">
        <f>Lisäosat!U101</f>
        <v>1575177.0036045935</v>
      </c>
      <c r="K100" s="34">
        <f>'Muut lis_väh'!Q98</f>
        <v>-187193.18547614646</v>
      </c>
      <c r="L100" s="231">
        <f>Yhteenveto[[#This Row],[Valtionosuus omarahoitusosuuden jälkeen (välisumma)]]+Yhteenveto[[#This Row],[Lisäosat yhteensä]]+Yhteenveto[[#This Row],[Valtionosuuteen tehtävät vähennykset ja lisäykset, netto]]</f>
        <v>4902961.6868756879</v>
      </c>
      <c r="M100" s="34">
        <f>'Verotuloihin perust tasaus'!N105</f>
        <v>18874.126441529988</v>
      </c>
      <c r="N100" s="303">
        <f>SUM(Yhteenveto[[#This Row],[Valtionosuus ennen verotuloihin perustuvaa valtionosuuden tasausta]]+Yhteenveto[[#This Row],[Verotuloihin perustuva valtionosuuden tasaus]])</f>
        <v>4921835.8133172179</v>
      </c>
      <c r="O100" s="241">
        <f>Verokorvaukset!G98</f>
        <v>458310.44768250571</v>
      </c>
      <c r="P100" s="372">
        <f>SUM(Yhteenveto[[#This Row],[Kunnan  peruspalvelujen valtionosuus ]:[Veroperustemuutoksista johtuvien veromenetysten korvaus]])</f>
        <v>5380146.2609997233</v>
      </c>
      <c r="Q100" s="34">
        <f>Kotikuntakorvaus!F102</f>
        <v>56124.590339999966</v>
      </c>
      <c r="R100" s="341">
        <f>+Yhteenveto[[#This Row],[Kunnan  peruspalvelujen valtionosuus ]]+Yhteenveto[[#This Row],[Veroperustemuutoksista johtuvien veromenetysten korvaus]]+Yhteenveto[[#This Row],[Kotikuntakorvaus, netto]]</f>
        <v>5436270.851339723</v>
      </c>
      <c r="S100" s="11"/>
      <c r="T100"/>
    </row>
    <row r="101" spans="1:20" ht="15" x14ac:dyDescent="0.25">
      <c r="A101" s="32">
        <v>275</v>
      </c>
      <c r="B101" s="13" t="s">
        <v>106</v>
      </c>
      <c r="C101" s="15">
        <v>2441</v>
      </c>
      <c r="D101" s="15">
        <f>Ikärakenne[[#This Row],[Laskennalliset kustannukset, IKÄRAKENNE yhteensä, €]]</f>
        <v>3462338.75</v>
      </c>
      <c r="E101" s="15">
        <f>'Lask. kustannukset MUUT'!AD107</f>
        <v>888303.38527161616</v>
      </c>
      <c r="F101" s="231">
        <f>Yhteenveto[[#This Row],[Ikärakenne, laskennallinen kustannus]]+Yhteenveto[[#This Row],[Muut laskennalliset kustannukset ]]</f>
        <v>4350642.1352716163</v>
      </c>
      <c r="G101" s="451">
        <v>1516.36</v>
      </c>
      <c r="H101" s="17">
        <v>3701434.76</v>
      </c>
      <c r="I101" s="339">
        <f>Yhteenveto[[#This Row],[Laskennalliset kustannukset yhteensä]]-Yhteenveto[[#This Row],[Omarahoitusosuus, €]]</f>
        <v>649207.3752716165</v>
      </c>
      <c r="J101" s="33">
        <f>Lisäosat!U102</f>
        <v>247478.98219296764</v>
      </c>
      <c r="K101" s="34">
        <f>'Muut lis_väh'!Q99</f>
        <v>177761.66472342249</v>
      </c>
      <c r="L101" s="231">
        <f>Yhteenveto[[#This Row],[Valtionosuus omarahoitusosuuden jälkeen (välisumma)]]+Yhteenveto[[#This Row],[Lisäosat yhteensä]]+Yhteenveto[[#This Row],[Valtionosuuteen tehtävät vähennykset ja lisäykset, netto]]</f>
        <v>1074448.0221880067</v>
      </c>
      <c r="M101" s="34">
        <f>'Verotuloihin perust tasaus'!N106</f>
        <v>1321242.4996205729</v>
      </c>
      <c r="N101" s="303">
        <f>SUM(Yhteenveto[[#This Row],[Valtionosuus ennen verotuloihin perustuvaa valtionosuuden tasausta]]+Yhteenveto[[#This Row],[Verotuloihin perustuva valtionosuuden tasaus]])</f>
        <v>2395690.5218085796</v>
      </c>
      <c r="O101" s="241">
        <f>Verokorvaukset!G99</f>
        <v>370606.87223034195</v>
      </c>
      <c r="P101" s="372">
        <f>SUM(Yhteenveto[[#This Row],[Kunnan  peruspalvelujen valtionosuus ]:[Veroperustemuutoksista johtuvien veromenetysten korvaus]])</f>
        <v>2766297.3940389217</v>
      </c>
      <c r="Q101" s="34">
        <f>Kotikuntakorvaus!F103</f>
        <v>41672.550000000003</v>
      </c>
      <c r="R101" s="341">
        <f>+Yhteenveto[[#This Row],[Kunnan  peruspalvelujen valtionosuus ]]+Yhteenveto[[#This Row],[Veroperustemuutoksista johtuvien veromenetysten korvaus]]+Yhteenveto[[#This Row],[Kotikuntakorvaus, netto]]</f>
        <v>2807969.9440389215</v>
      </c>
      <c r="S101" s="11"/>
      <c r="T101"/>
    </row>
    <row r="102" spans="1:20" ht="15" x14ac:dyDescent="0.25">
      <c r="A102" s="32">
        <v>276</v>
      </c>
      <c r="B102" s="13" t="s">
        <v>107</v>
      </c>
      <c r="C102" s="15">
        <v>15071</v>
      </c>
      <c r="D102" s="15">
        <f>Ikärakenne[[#This Row],[Laskennalliset kustannukset, IKÄRAKENNE yhteensä, €]]</f>
        <v>32017634.420000002</v>
      </c>
      <c r="E102" s="15">
        <f>'Lask. kustannukset MUUT'!AD108</f>
        <v>3172937.33080226</v>
      </c>
      <c r="F102" s="231">
        <f>Yhteenveto[[#This Row],[Ikärakenne, laskennallinen kustannus]]+Yhteenveto[[#This Row],[Muut laskennalliset kustannukset ]]</f>
        <v>35190571.750802264</v>
      </c>
      <c r="G102" s="451">
        <v>1516.36</v>
      </c>
      <c r="H102" s="17">
        <v>22853061.559999999</v>
      </c>
      <c r="I102" s="339">
        <f>Yhteenveto[[#This Row],[Laskennalliset kustannukset yhteensä]]-Yhteenveto[[#This Row],[Omarahoitusosuus, €]]</f>
        <v>12337510.190802265</v>
      </c>
      <c r="J102" s="33">
        <f>Lisäosat!U103</f>
        <v>488397.31772000395</v>
      </c>
      <c r="K102" s="34">
        <f>'Muut lis_väh'!Q100</f>
        <v>-292496.3348145184</v>
      </c>
      <c r="L102" s="231">
        <f>Yhteenveto[[#This Row],[Valtionosuus omarahoitusosuuden jälkeen (välisumma)]]+Yhteenveto[[#This Row],[Lisäosat yhteensä]]+Yhteenveto[[#This Row],[Valtionosuuteen tehtävät vähennykset ja lisäykset, netto]]</f>
        <v>12533411.17370775</v>
      </c>
      <c r="M102" s="34">
        <f>'Verotuloihin perust tasaus'!N107</f>
        <v>5432008.0710680783</v>
      </c>
      <c r="N102" s="303">
        <f>SUM(Yhteenveto[[#This Row],[Valtionosuus ennen verotuloihin perustuvaa valtionosuuden tasausta]]+Yhteenveto[[#This Row],[Verotuloihin perustuva valtionosuuden tasaus]])</f>
        <v>17965419.244775828</v>
      </c>
      <c r="O102" s="241">
        <f>Verokorvaukset!G100</f>
        <v>734866.78194729984</v>
      </c>
      <c r="P102" s="372">
        <f>SUM(Yhteenveto[[#This Row],[Kunnan  peruspalvelujen valtionosuus ]:[Veroperustemuutoksista johtuvien veromenetysten korvaus]])</f>
        <v>18700286.026723128</v>
      </c>
      <c r="Q102" s="34">
        <f>Kotikuntakorvaus!F104</f>
        <v>-317303.13020999986</v>
      </c>
      <c r="R102" s="341">
        <f>+Yhteenveto[[#This Row],[Kunnan  peruspalvelujen valtionosuus ]]+Yhteenveto[[#This Row],[Veroperustemuutoksista johtuvien veromenetysten korvaus]]+Yhteenveto[[#This Row],[Kotikuntakorvaus, netto]]</f>
        <v>18382982.896513127</v>
      </c>
      <c r="S102" s="11"/>
      <c r="T102"/>
    </row>
    <row r="103" spans="1:20" ht="15" x14ac:dyDescent="0.25">
      <c r="A103" s="32">
        <v>280</v>
      </c>
      <c r="B103" s="13" t="s">
        <v>108</v>
      </c>
      <c r="C103" s="15">
        <v>1986</v>
      </c>
      <c r="D103" s="15">
        <f>Ikärakenne[[#This Row],[Laskennalliset kustannukset, IKÄRAKENNE yhteensä, €]]</f>
        <v>3053025.67</v>
      </c>
      <c r="E103" s="15">
        <f>'Lask. kustannukset MUUT'!AD109</f>
        <v>1455259.4494653142</v>
      </c>
      <c r="F103" s="231">
        <f>Yhteenveto[[#This Row],[Ikärakenne, laskennallinen kustannus]]+Yhteenveto[[#This Row],[Muut laskennalliset kustannukset ]]</f>
        <v>4508285.1194653139</v>
      </c>
      <c r="G103" s="451">
        <v>1516.36</v>
      </c>
      <c r="H103" s="17">
        <v>3011490.96</v>
      </c>
      <c r="I103" s="339">
        <f>Yhteenveto[[#This Row],[Laskennalliset kustannukset yhteensä]]-Yhteenveto[[#This Row],[Omarahoitusosuus, €]]</f>
        <v>1496794.1594653139</v>
      </c>
      <c r="J103" s="33">
        <f>Lisäosat!U104</f>
        <v>314466.96432867908</v>
      </c>
      <c r="K103" s="34">
        <f>'Muut lis_väh'!Q101</f>
        <v>156844.07983997796</v>
      </c>
      <c r="L103" s="231">
        <f>Yhteenveto[[#This Row],[Valtionosuus omarahoitusosuuden jälkeen (välisumma)]]+Yhteenveto[[#This Row],[Lisäosat yhteensä]]+Yhteenveto[[#This Row],[Valtionosuuteen tehtävät vähennykset ja lisäykset, netto]]</f>
        <v>1968105.2036339708</v>
      </c>
      <c r="M103" s="34">
        <f>'Verotuloihin perust tasaus'!N108</f>
        <v>1051635.4536285738</v>
      </c>
      <c r="N103" s="303">
        <f>SUM(Yhteenveto[[#This Row],[Valtionosuus ennen verotuloihin perustuvaa valtionosuuden tasausta]]+Yhteenveto[[#This Row],[Verotuloihin perustuva valtionosuuden tasaus]])</f>
        <v>3019740.6572625446</v>
      </c>
      <c r="O103" s="241">
        <f>Verokorvaukset!G101</f>
        <v>399112.90795332845</v>
      </c>
      <c r="P103" s="372">
        <f>SUM(Yhteenveto[[#This Row],[Kunnan  peruspalvelujen valtionosuus ]:[Veroperustemuutoksista johtuvien veromenetysten korvaus]])</f>
        <v>3418853.5652158731</v>
      </c>
      <c r="Q103" s="34">
        <f>Kotikuntakorvaus!F105</f>
        <v>-993473.59199999983</v>
      </c>
      <c r="R103" s="341">
        <f>+Yhteenveto[[#This Row],[Kunnan  peruspalvelujen valtionosuus ]]+Yhteenveto[[#This Row],[Veroperustemuutoksista johtuvien veromenetysten korvaus]]+Yhteenveto[[#This Row],[Kotikuntakorvaus, netto]]</f>
        <v>2425379.9732158734</v>
      </c>
      <c r="S103" s="11"/>
      <c r="T103"/>
    </row>
    <row r="104" spans="1:20" ht="15" x14ac:dyDescent="0.25">
      <c r="A104" s="32">
        <v>284</v>
      </c>
      <c r="B104" s="13" t="s">
        <v>109</v>
      </c>
      <c r="C104" s="15">
        <v>2186</v>
      </c>
      <c r="D104" s="15">
        <f>Ikärakenne[[#This Row],[Laskennalliset kustannukset, IKÄRAKENNE yhteensä, €]]</f>
        <v>3095827.77</v>
      </c>
      <c r="E104" s="15">
        <f>'Lask. kustannukset MUUT'!AD110</f>
        <v>622665.47322524793</v>
      </c>
      <c r="F104" s="231">
        <f>Yhteenveto[[#This Row],[Ikärakenne, laskennallinen kustannus]]+Yhteenveto[[#This Row],[Muut laskennalliset kustannukset ]]</f>
        <v>3718493.2432252481</v>
      </c>
      <c r="G104" s="451">
        <v>1516.36</v>
      </c>
      <c r="H104" s="17">
        <v>3314762.96</v>
      </c>
      <c r="I104" s="339">
        <f>Yhteenveto[[#This Row],[Laskennalliset kustannukset yhteensä]]-Yhteenveto[[#This Row],[Omarahoitusosuus, €]]</f>
        <v>403730.2832252481</v>
      </c>
      <c r="J104" s="33">
        <f>Lisäosat!U105</f>
        <v>76520.359544240302</v>
      </c>
      <c r="K104" s="34">
        <f>'Muut lis_väh'!Q102</f>
        <v>703323.95931782888</v>
      </c>
      <c r="L104" s="231">
        <f>Yhteenveto[[#This Row],[Valtionosuus omarahoitusosuuden jälkeen (välisumma)]]+Yhteenveto[[#This Row],[Lisäosat yhteensä]]+Yhteenveto[[#This Row],[Valtionosuuteen tehtävät vähennykset ja lisäykset, netto]]</f>
        <v>1183574.6020873173</v>
      </c>
      <c r="M104" s="34">
        <f>'Verotuloihin perust tasaus'!N109</f>
        <v>147772.14714072671</v>
      </c>
      <c r="N104" s="303">
        <f>SUM(Yhteenveto[[#This Row],[Valtionosuus ennen verotuloihin perustuvaa valtionosuuden tasausta]]+Yhteenveto[[#This Row],[Verotuloihin perustuva valtionosuuden tasaus]])</f>
        <v>1331346.7492280439</v>
      </c>
      <c r="O104" s="241">
        <f>Verokorvaukset!G102</f>
        <v>440260.04951723677</v>
      </c>
      <c r="P104" s="372">
        <f>SUM(Yhteenveto[[#This Row],[Kunnan  peruspalvelujen valtionosuus ]:[Veroperustemuutoksista johtuvien veromenetysten korvaus]])</f>
        <v>1771606.7987452806</v>
      </c>
      <c r="Q104" s="34">
        <f>Kotikuntakorvaus!F106</f>
        <v>1261844.814</v>
      </c>
      <c r="R104" s="341">
        <f>+Yhteenveto[[#This Row],[Kunnan  peruspalvelujen valtionosuus ]]+Yhteenveto[[#This Row],[Veroperustemuutoksista johtuvien veromenetysten korvaus]]+Yhteenveto[[#This Row],[Kotikuntakorvaus, netto]]</f>
        <v>3033451.6127452804</v>
      </c>
      <c r="S104" s="11"/>
      <c r="T104"/>
    </row>
    <row r="105" spans="1:20" ht="15" x14ac:dyDescent="0.25">
      <c r="A105" s="32">
        <v>285</v>
      </c>
      <c r="B105" s="13" t="s">
        <v>110</v>
      </c>
      <c r="C105" s="15">
        <v>50210</v>
      </c>
      <c r="D105" s="15">
        <f>Ikärakenne[[#This Row],[Laskennalliset kustannukset, IKÄRAKENNE yhteensä, €]]</f>
        <v>67950177.450000003</v>
      </c>
      <c r="E105" s="15">
        <f>'Lask. kustannukset MUUT'!AD111</f>
        <v>21146314.315186564</v>
      </c>
      <c r="F105" s="231">
        <f>Yhteenveto[[#This Row],[Ikärakenne, laskennallinen kustannus]]+Yhteenveto[[#This Row],[Muut laskennalliset kustannukset ]]</f>
        <v>89096491.765186563</v>
      </c>
      <c r="G105" s="451">
        <v>1516.36</v>
      </c>
      <c r="H105" s="17">
        <v>76136435.599999994</v>
      </c>
      <c r="I105" s="339">
        <f>Yhteenveto[[#This Row],[Laskennalliset kustannukset yhteensä]]-Yhteenveto[[#This Row],[Omarahoitusosuus, €]]</f>
        <v>12960056.165186569</v>
      </c>
      <c r="J105" s="33">
        <f>Lisäosat!U106</f>
        <v>1831828.1360927783</v>
      </c>
      <c r="K105" s="34">
        <f>'Muut lis_väh'!Q103</f>
        <v>-15744687.976128386</v>
      </c>
      <c r="L105" s="231">
        <f>Yhteenveto[[#This Row],[Valtionosuus omarahoitusosuuden jälkeen (välisumma)]]+Yhteenveto[[#This Row],[Lisäosat yhteensä]]+Yhteenveto[[#This Row],[Valtionosuuteen tehtävät vähennykset ja lisäykset, netto]]</f>
        <v>-952803.67484903894</v>
      </c>
      <c r="M105" s="34">
        <f>'Verotuloihin perust tasaus'!N110</f>
        <v>13703063.632907627</v>
      </c>
      <c r="N105" s="303">
        <f>SUM(Yhteenveto[[#This Row],[Valtionosuus ennen verotuloihin perustuvaa valtionosuuden tasausta]]+Yhteenveto[[#This Row],[Verotuloihin perustuva valtionosuuden tasaus]])</f>
        <v>12750259.958058588</v>
      </c>
      <c r="O105" s="241">
        <f>Verokorvaukset!G103</f>
        <v>4481545.2236913517</v>
      </c>
      <c r="P105" s="372">
        <f>SUM(Yhteenveto[[#This Row],[Kunnan  peruspalvelujen valtionosuus ]:[Veroperustemuutoksista johtuvien veromenetysten korvaus]])</f>
        <v>17231805.18174994</v>
      </c>
      <c r="Q105" s="34">
        <f>Kotikuntakorvaus!F107</f>
        <v>-1004346.3770205003</v>
      </c>
      <c r="R105" s="341">
        <f>+Yhteenveto[[#This Row],[Kunnan  peruspalvelujen valtionosuus ]]+Yhteenveto[[#This Row],[Veroperustemuutoksista johtuvien veromenetysten korvaus]]+Yhteenveto[[#This Row],[Kotikuntakorvaus, netto]]</f>
        <v>16227458.804729439</v>
      </c>
      <c r="S105" s="11"/>
      <c r="T105"/>
    </row>
    <row r="106" spans="1:20" ht="15" x14ac:dyDescent="0.25">
      <c r="A106" s="32">
        <v>286</v>
      </c>
      <c r="B106" s="13" t="s">
        <v>111</v>
      </c>
      <c r="C106" s="15">
        <v>78386</v>
      </c>
      <c r="D106" s="15">
        <f>Ikärakenne[[#This Row],[Laskennalliset kustannukset, IKÄRAKENNE yhteensä, €]]</f>
        <v>106466918.36000001</v>
      </c>
      <c r="E106" s="15">
        <f>'Lask. kustannukset MUUT'!AD112</f>
        <v>23966289.861582108</v>
      </c>
      <c r="F106" s="231">
        <f>Yhteenveto[[#This Row],[Ikärakenne, laskennallinen kustannus]]+Yhteenveto[[#This Row],[Muut laskennalliset kustannukset ]]</f>
        <v>130433208.22158211</v>
      </c>
      <c r="G106" s="451">
        <v>1516.36</v>
      </c>
      <c r="H106" s="17">
        <v>118861394.95999999</v>
      </c>
      <c r="I106" s="339">
        <f>Yhteenveto[[#This Row],[Laskennalliset kustannukset yhteensä]]-Yhteenveto[[#This Row],[Omarahoitusosuus, €]]</f>
        <v>11571813.261582121</v>
      </c>
      <c r="J106" s="33">
        <f>Lisäosat!U107</f>
        <v>2588965.6669625258</v>
      </c>
      <c r="K106" s="34">
        <f>'Muut lis_väh'!Q104</f>
        <v>-26450353.753504533</v>
      </c>
      <c r="L106" s="231">
        <f>Yhteenveto[[#This Row],[Valtionosuus omarahoitusosuuden jälkeen (välisumma)]]+Yhteenveto[[#This Row],[Lisäosat yhteensä]]+Yhteenveto[[#This Row],[Valtionosuuteen tehtävät vähennykset ja lisäykset, netto]]</f>
        <v>-12289574.824959885</v>
      </c>
      <c r="M106" s="34">
        <f>'Verotuloihin perust tasaus'!N111</f>
        <v>17863574.522277005</v>
      </c>
      <c r="N106" s="303">
        <f>SUM(Yhteenveto[[#This Row],[Valtionosuus ennen verotuloihin perustuvaa valtionosuuden tasausta]]+Yhteenveto[[#This Row],[Verotuloihin perustuva valtionosuuden tasaus]])</f>
        <v>5573999.6973171197</v>
      </c>
      <c r="O106" s="241">
        <f>Verokorvaukset!G104</f>
        <v>7907118.3565594815</v>
      </c>
      <c r="P106" s="372">
        <f>SUM(Yhteenveto[[#This Row],[Kunnan  peruspalvelujen valtionosuus ]:[Veroperustemuutoksista johtuvien veromenetysten korvaus]])</f>
        <v>13481118.053876601</v>
      </c>
      <c r="Q106" s="34">
        <f>Kotikuntakorvaus!F108</f>
        <v>86887.266749999952</v>
      </c>
      <c r="R106" s="341">
        <f>+Yhteenveto[[#This Row],[Kunnan  peruspalvelujen valtionosuus ]]+Yhteenveto[[#This Row],[Veroperustemuutoksista johtuvien veromenetysten korvaus]]+Yhteenveto[[#This Row],[Kotikuntakorvaus, netto]]</f>
        <v>13568005.320626602</v>
      </c>
      <c r="S106" s="11"/>
      <c r="T106"/>
    </row>
    <row r="107" spans="1:20" ht="15" x14ac:dyDescent="0.25">
      <c r="A107" s="32">
        <v>287</v>
      </c>
      <c r="B107" s="13" t="s">
        <v>112</v>
      </c>
      <c r="C107" s="15">
        <v>6121</v>
      </c>
      <c r="D107" s="15">
        <f>Ikärakenne[[#This Row],[Laskennalliset kustannukset, IKÄRAKENNE yhteensä, €]]</f>
        <v>8470238.0099999998</v>
      </c>
      <c r="E107" s="15">
        <f>'Lask. kustannukset MUUT'!AD113</f>
        <v>3197684.3185714018</v>
      </c>
      <c r="F107" s="231">
        <f>Yhteenveto[[#This Row],[Ikärakenne, laskennallinen kustannus]]+Yhteenveto[[#This Row],[Muut laskennalliset kustannukset ]]</f>
        <v>11667922.328571402</v>
      </c>
      <c r="G107" s="451">
        <v>1516.36</v>
      </c>
      <c r="H107" s="17">
        <v>9281639.5599999987</v>
      </c>
      <c r="I107" s="339">
        <f>Yhteenveto[[#This Row],[Laskennalliset kustannukset yhteensä]]-Yhteenveto[[#This Row],[Omarahoitusosuus, €]]</f>
        <v>2386282.7685714029</v>
      </c>
      <c r="J107" s="33">
        <f>Lisäosat!U108</f>
        <v>588350.99127959833</v>
      </c>
      <c r="K107" s="34">
        <f>'Muut lis_väh'!Q105</f>
        <v>1305347.9636723963</v>
      </c>
      <c r="L107" s="231">
        <f>Yhteenveto[[#This Row],[Valtionosuus omarahoitusosuuden jälkeen (välisumma)]]+Yhteenveto[[#This Row],[Lisäosat yhteensä]]+Yhteenveto[[#This Row],[Valtionosuuteen tehtävät vähennykset ja lisäykset, netto]]</f>
        <v>4279981.723523397</v>
      </c>
      <c r="M107" s="34">
        <f>'Verotuloihin perust tasaus'!N112</f>
        <v>2228615.5092324927</v>
      </c>
      <c r="N107" s="303">
        <f>SUM(Yhteenveto[[#This Row],[Valtionosuus ennen verotuloihin perustuvaa valtionosuuden tasausta]]+Yhteenveto[[#This Row],[Verotuloihin perustuva valtionosuuden tasaus]])</f>
        <v>6508597.2327558901</v>
      </c>
      <c r="O107" s="241">
        <f>Verokorvaukset!G105</f>
        <v>1143552.4960793925</v>
      </c>
      <c r="P107" s="372">
        <f>SUM(Yhteenveto[[#This Row],[Kunnan  peruspalvelujen valtionosuus ]:[Veroperustemuutoksista johtuvien veromenetysten korvaus]])</f>
        <v>7652149.7288352828</v>
      </c>
      <c r="Q107" s="34">
        <f>Kotikuntakorvaus!F109</f>
        <v>1040313.5382000003</v>
      </c>
      <c r="R107" s="341">
        <f>+Yhteenveto[[#This Row],[Kunnan  peruspalvelujen valtionosuus ]]+Yhteenveto[[#This Row],[Veroperustemuutoksista johtuvien veromenetysten korvaus]]+Yhteenveto[[#This Row],[Kotikuntakorvaus, netto]]</f>
        <v>8692463.2670352831</v>
      </c>
      <c r="S107" s="11"/>
      <c r="T107"/>
    </row>
    <row r="108" spans="1:20" ht="15" x14ac:dyDescent="0.25">
      <c r="A108" s="32">
        <v>288</v>
      </c>
      <c r="B108" s="13" t="s">
        <v>113</v>
      </c>
      <c r="C108" s="15">
        <v>6342</v>
      </c>
      <c r="D108" s="15">
        <f>Ikärakenne[[#This Row],[Laskennalliset kustannukset, IKÄRAKENNE yhteensä, €]]</f>
        <v>11336818.089999998</v>
      </c>
      <c r="E108" s="15">
        <f>'Lask. kustannukset MUUT'!AD114</f>
        <v>3317144.8538144263</v>
      </c>
      <c r="F108" s="231">
        <f>Yhteenveto[[#This Row],[Ikärakenne, laskennallinen kustannus]]+Yhteenveto[[#This Row],[Muut laskennalliset kustannukset ]]</f>
        <v>14653962.943814425</v>
      </c>
      <c r="G108" s="451">
        <v>1516.36</v>
      </c>
      <c r="H108" s="17">
        <v>9616755.1199999992</v>
      </c>
      <c r="I108" s="339">
        <f>Yhteenveto[[#This Row],[Laskennalliset kustannukset yhteensä]]-Yhteenveto[[#This Row],[Omarahoitusosuus, €]]</f>
        <v>5037207.8238144256</v>
      </c>
      <c r="J108" s="33">
        <f>Lisäosat!U109</f>
        <v>203154.61750177748</v>
      </c>
      <c r="K108" s="34">
        <f>'Muut lis_väh'!Q106</f>
        <v>-617712.7262472061</v>
      </c>
      <c r="L108" s="231">
        <f>Yhteenveto[[#This Row],[Valtionosuus omarahoitusosuuden jälkeen (välisumma)]]+Yhteenveto[[#This Row],[Lisäosat yhteensä]]+Yhteenveto[[#This Row],[Valtionosuuteen tehtävät vähennykset ja lisäykset, netto]]</f>
        <v>4622649.7150689969</v>
      </c>
      <c r="M108" s="34">
        <f>'Verotuloihin perust tasaus'!N113</f>
        <v>2212535.2845046655</v>
      </c>
      <c r="N108" s="303">
        <f>SUM(Yhteenveto[[#This Row],[Valtionosuus ennen verotuloihin perustuvaa valtionosuuden tasausta]]+Yhteenveto[[#This Row],[Verotuloihin perustuva valtionosuuden tasaus]])</f>
        <v>6835184.9995736629</v>
      </c>
      <c r="O108" s="241">
        <f>Verokorvaukset!G106</f>
        <v>991524.02805693599</v>
      </c>
      <c r="P108" s="372">
        <f>SUM(Yhteenveto[[#This Row],[Kunnan  peruspalvelujen valtionosuus ]:[Veroperustemuutoksista johtuvien veromenetysten korvaus]])</f>
        <v>7826709.0276305992</v>
      </c>
      <c r="Q108" s="34">
        <f>Kotikuntakorvaus!F110</f>
        <v>-647008.01130000001</v>
      </c>
      <c r="R108" s="341">
        <f>+Yhteenveto[[#This Row],[Kunnan  peruspalvelujen valtionosuus ]]+Yhteenveto[[#This Row],[Veroperustemuutoksista johtuvien veromenetysten korvaus]]+Yhteenveto[[#This Row],[Kotikuntakorvaus, netto]]</f>
        <v>7179701.0163305989</v>
      </c>
      <c r="S108" s="11"/>
      <c r="T108"/>
    </row>
    <row r="109" spans="1:20" ht="15" x14ac:dyDescent="0.25">
      <c r="A109" s="32">
        <v>290</v>
      </c>
      <c r="B109" s="13" t="s">
        <v>114</v>
      </c>
      <c r="C109" s="15">
        <v>7483</v>
      </c>
      <c r="D109" s="15">
        <f>Ikärakenne[[#This Row],[Laskennalliset kustannukset, IKÄRAKENNE yhteensä, €]]</f>
        <v>8700198.4399999995</v>
      </c>
      <c r="E109" s="15">
        <f>'Lask. kustannukset MUUT'!AD115</f>
        <v>5547463.9479558636</v>
      </c>
      <c r="F109" s="231">
        <f>Yhteenveto[[#This Row],[Ikärakenne, laskennallinen kustannus]]+Yhteenveto[[#This Row],[Muut laskennalliset kustannukset ]]</f>
        <v>14247662.387955863</v>
      </c>
      <c r="G109" s="451">
        <v>1516.36</v>
      </c>
      <c r="H109" s="17">
        <v>11346921.879999999</v>
      </c>
      <c r="I109" s="339">
        <f>Yhteenveto[[#This Row],[Laskennalliset kustannukset yhteensä]]-Yhteenveto[[#This Row],[Omarahoitusosuus, €]]</f>
        <v>2900740.5079558641</v>
      </c>
      <c r="J109" s="33">
        <f>Lisäosat!U110</f>
        <v>1350133.6563021478</v>
      </c>
      <c r="K109" s="34">
        <f>'Muut lis_väh'!Q107</f>
        <v>324766.18369570089</v>
      </c>
      <c r="L109" s="231">
        <f>Yhteenveto[[#This Row],[Valtionosuus omarahoitusosuuden jälkeen (välisumma)]]+Yhteenveto[[#This Row],[Lisäosat yhteensä]]+Yhteenveto[[#This Row],[Valtionosuuteen tehtävät vähennykset ja lisäykset, netto]]</f>
        <v>4575640.3479537126</v>
      </c>
      <c r="M109" s="34">
        <f>'Verotuloihin perust tasaus'!N114</f>
        <v>2658110.8979926533</v>
      </c>
      <c r="N109" s="303">
        <f>SUM(Yhteenveto[[#This Row],[Valtionosuus ennen verotuloihin perustuvaa valtionosuuden tasausta]]+Yhteenveto[[#This Row],[Verotuloihin perustuva valtionosuuden tasaus]])</f>
        <v>7233751.2459463663</v>
      </c>
      <c r="O109" s="241">
        <f>Verokorvaukset!G107</f>
        <v>1207979.3088494542</v>
      </c>
      <c r="P109" s="372">
        <f>SUM(Yhteenveto[[#This Row],[Kunnan  peruspalvelujen valtionosuus ]:[Veroperustemuutoksista johtuvien veromenetysten korvaus]])</f>
        <v>8441730.5547958203</v>
      </c>
      <c r="Q109" s="34">
        <f>Kotikuntakorvaus!F111</f>
        <v>-46673.255999999994</v>
      </c>
      <c r="R109" s="341">
        <f>+Yhteenveto[[#This Row],[Kunnan  peruspalvelujen valtionosuus ]]+Yhteenveto[[#This Row],[Veroperustemuutoksista johtuvien veromenetysten korvaus]]+Yhteenveto[[#This Row],[Kotikuntakorvaus, netto]]</f>
        <v>8395057.2987958211</v>
      </c>
      <c r="S109" s="11"/>
      <c r="T109"/>
    </row>
    <row r="110" spans="1:20" ht="15" x14ac:dyDescent="0.25">
      <c r="A110" s="32">
        <v>291</v>
      </c>
      <c r="B110" s="36" t="s">
        <v>115</v>
      </c>
      <c r="C110" s="15">
        <v>2038</v>
      </c>
      <c r="D110" s="15">
        <f>Ikärakenne[[#This Row],[Laskennalliset kustannukset, IKÄRAKENNE yhteensä, €]]</f>
        <v>1973677.41</v>
      </c>
      <c r="E110" s="15">
        <f>'Lask. kustannukset MUUT'!AD116</f>
        <v>974862.71018658532</v>
      </c>
      <c r="F110" s="231">
        <f>Yhteenveto[[#This Row],[Ikärakenne, laskennallinen kustannus]]+Yhteenveto[[#This Row],[Muut laskennalliset kustannukset ]]</f>
        <v>2948540.120186585</v>
      </c>
      <c r="G110" s="451">
        <v>1516.36</v>
      </c>
      <c r="H110" s="17">
        <v>3090341.6799999997</v>
      </c>
      <c r="I110" s="339">
        <f>Yhteenveto[[#This Row],[Laskennalliset kustannukset yhteensä]]-Yhteenveto[[#This Row],[Omarahoitusosuus, €]]</f>
        <v>-141801.5598134147</v>
      </c>
      <c r="J110" s="33">
        <f>Lisäosat!U111</f>
        <v>345126.22883458401</v>
      </c>
      <c r="K110" s="34">
        <f>'Muut lis_väh'!Q108</f>
        <v>1753490.3288026969</v>
      </c>
      <c r="L110" s="231">
        <f>Yhteenveto[[#This Row],[Valtionosuus omarahoitusosuuden jälkeen (välisumma)]]+Yhteenveto[[#This Row],[Lisäosat yhteensä]]+Yhteenveto[[#This Row],[Valtionosuuteen tehtävät vähennykset ja lisäykset, netto]]</f>
        <v>1956814.9978238661</v>
      </c>
      <c r="M110" s="34">
        <f>'Verotuloihin perust tasaus'!N115</f>
        <v>356966.74782675627</v>
      </c>
      <c r="N110" s="303">
        <f>SUM(Yhteenveto[[#This Row],[Valtionosuus ennen verotuloihin perustuvaa valtionosuuden tasausta]]+Yhteenveto[[#This Row],[Verotuloihin perustuva valtionosuuden tasaus]])</f>
        <v>2313781.7456506225</v>
      </c>
      <c r="O110" s="241">
        <f>Verokorvaukset!G108</f>
        <v>350724.10335676093</v>
      </c>
      <c r="P110" s="372">
        <f>SUM(Yhteenveto[[#This Row],[Kunnan  peruspalvelujen valtionosuus ]:[Veroperustemuutoksista johtuvien veromenetysten korvaus]])</f>
        <v>2664505.8490073835</v>
      </c>
      <c r="Q110" s="34">
        <f>Kotikuntakorvaus!F112</f>
        <v>8334.510000000002</v>
      </c>
      <c r="R110" s="341">
        <f>+Yhteenveto[[#This Row],[Kunnan  peruspalvelujen valtionosuus ]]+Yhteenveto[[#This Row],[Veroperustemuutoksista johtuvien veromenetysten korvaus]]+Yhteenveto[[#This Row],[Kotikuntakorvaus, netto]]</f>
        <v>2672840.3590073832</v>
      </c>
      <c r="S110" s="11"/>
      <c r="T110"/>
    </row>
    <row r="111" spans="1:20" ht="15" x14ac:dyDescent="0.25">
      <c r="A111" s="32">
        <v>297</v>
      </c>
      <c r="B111" s="13" t="s">
        <v>116</v>
      </c>
      <c r="C111" s="15">
        <v>125666</v>
      </c>
      <c r="D111" s="15">
        <f>Ikärakenne[[#This Row],[Laskennalliset kustannukset, IKÄRAKENNE yhteensä, €]]</f>
        <v>191578679.44000003</v>
      </c>
      <c r="E111" s="15">
        <f>'Lask. kustannukset MUUT'!AD117</f>
        <v>38170323.419834204</v>
      </c>
      <c r="F111" s="231">
        <f>Yhteenveto[[#This Row],[Ikärakenne, laskennallinen kustannus]]+Yhteenveto[[#This Row],[Muut laskennalliset kustannukset ]]</f>
        <v>229749002.85983422</v>
      </c>
      <c r="G111" s="451">
        <v>1516.36</v>
      </c>
      <c r="H111" s="17">
        <v>190554895.75999999</v>
      </c>
      <c r="I111" s="339">
        <f>Yhteenveto[[#This Row],[Laskennalliset kustannukset yhteensä]]-Yhteenveto[[#This Row],[Omarahoitusosuus, €]]</f>
        <v>39194107.099834234</v>
      </c>
      <c r="J111" s="33">
        <f>Lisäosat!U112</f>
        <v>6152247.7352580708</v>
      </c>
      <c r="K111" s="34">
        <f>'Muut lis_väh'!Q109</f>
        <v>-31889306.869144179</v>
      </c>
      <c r="L111" s="231">
        <f>Yhteenveto[[#This Row],[Valtionosuus omarahoitusosuuden jälkeen (välisumma)]]+Yhteenveto[[#This Row],[Lisäosat yhteensä]]+Yhteenveto[[#This Row],[Valtionosuuteen tehtävät vähennykset ja lisäykset, netto]]</f>
        <v>13457047.965948127</v>
      </c>
      <c r="M111" s="34">
        <f>'Verotuloihin perust tasaus'!N116</f>
        <v>22977389.391994331</v>
      </c>
      <c r="N111" s="303">
        <f>SUM(Yhteenveto[[#This Row],[Valtionosuus ennen verotuloihin perustuvaa valtionosuuden tasausta]]+Yhteenveto[[#This Row],[Verotuloihin perustuva valtionosuuden tasaus]])</f>
        <v>36434437.357942462</v>
      </c>
      <c r="O111" s="241">
        <f>Verokorvaukset!G109</f>
        <v>13016141.57424817</v>
      </c>
      <c r="P111" s="372">
        <f>SUM(Yhteenveto[[#This Row],[Kunnan  peruspalvelujen valtionosuus ]:[Veroperustemuutoksista johtuvien veromenetysten korvaus]])</f>
        <v>49450578.932190634</v>
      </c>
      <c r="Q111" s="34">
        <f>Kotikuntakorvaus!F113</f>
        <v>-3013197.4867514968</v>
      </c>
      <c r="R111" s="341">
        <f>+Yhteenveto[[#This Row],[Kunnan  peruspalvelujen valtionosuus ]]+Yhteenveto[[#This Row],[Veroperustemuutoksista johtuvien veromenetysten korvaus]]+Yhteenveto[[#This Row],[Kotikuntakorvaus, netto]]</f>
        <v>46437381.445439138</v>
      </c>
      <c r="S111" s="11"/>
      <c r="T111"/>
    </row>
    <row r="112" spans="1:20" ht="15" x14ac:dyDescent="0.25">
      <c r="A112" s="32">
        <v>300</v>
      </c>
      <c r="B112" s="13" t="s">
        <v>117</v>
      </c>
      <c r="C112" s="15">
        <v>3335</v>
      </c>
      <c r="D112" s="15">
        <f>Ikärakenne[[#This Row],[Laskennalliset kustannukset, IKÄRAKENNE yhteensä, €]]</f>
        <v>4657310.45</v>
      </c>
      <c r="E112" s="15">
        <f>'Lask. kustannukset MUUT'!AD118</f>
        <v>823065.34214390896</v>
      </c>
      <c r="F112" s="231">
        <f>Yhteenveto[[#This Row],[Ikärakenne, laskennallinen kustannus]]+Yhteenveto[[#This Row],[Muut laskennalliset kustannukset ]]</f>
        <v>5480375.7921439093</v>
      </c>
      <c r="G112" s="451">
        <v>1516.36</v>
      </c>
      <c r="H112" s="17">
        <v>5057060.5999999996</v>
      </c>
      <c r="I112" s="339">
        <f>Yhteenveto[[#This Row],[Laskennalliset kustannukset yhteensä]]-Yhteenveto[[#This Row],[Omarahoitusosuus, €]]</f>
        <v>423315.19214390963</v>
      </c>
      <c r="J112" s="33">
        <f>Lisäosat!U113</f>
        <v>193309.17911850821</v>
      </c>
      <c r="K112" s="34">
        <f>'Muut lis_väh'!Q110</f>
        <v>1662010.3336530393</v>
      </c>
      <c r="L112" s="231">
        <f>Yhteenveto[[#This Row],[Valtionosuus omarahoitusosuuden jälkeen (välisumma)]]+Yhteenveto[[#This Row],[Lisäosat yhteensä]]+Yhteenveto[[#This Row],[Valtionosuuteen tehtävät vähennykset ja lisäykset, netto]]</f>
        <v>2278634.7049154574</v>
      </c>
      <c r="M112" s="34">
        <f>'Verotuloihin perust tasaus'!N117</f>
        <v>1868813.1132454579</v>
      </c>
      <c r="N112" s="303">
        <f>SUM(Yhteenveto[[#This Row],[Valtionosuus ennen verotuloihin perustuvaa valtionosuuden tasausta]]+Yhteenveto[[#This Row],[Verotuloihin perustuva valtionosuuden tasaus]])</f>
        <v>4147447.8181609153</v>
      </c>
      <c r="O112" s="241">
        <f>Verokorvaukset!G110</f>
        <v>595436.81135334808</v>
      </c>
      <c r="P112" s="372">
        <f>SUM(Yhteenveto[[#This Row],[Kunnan  peruspalvelujen valtionosuus ]:[Veroperustemuutoksista johtuvien veromenetysten korvaus]])</f>
        <v>4742884.629514263</v>
      </c>
      <c r="Q112" s="34">
        <f>Kotikuntakorvaus!F114</f>
        <v>423393.10800000018</v>
      </c>
      <c r="R112" s="341">
        <f>+Yhteenveto[[#This Row],[Kunnan  peruspalvelujen valtionosuus ]]+Yhteenveto[[#This Row],[Veroperustemuutoksista johtuvien veromenetysten korvaus]]+Yhteenveto[[#This Row],[Kotikuntakorvaus, netto]]</f>
        <v>5166277.737514263</v>
      </c>
      <c r="S112" s="11"/>
      <c r="T112"/>
    </row>
    <row r="113" spans="1:20" ht="15" x14ac:dyDescent="0.25">
      <c r="A113" s="32">
        <v>301</v>
      </c>
      <c r="B113" s="13" t="s">
        <v>118</v>
      </c>
      <c r="C113" s="15">
        <v>19509</v>
      </c>
      <c r="D113" s="15">
        <f>Ikärakenne[[#This Row],[Laskennalliset kustannukset, IKÄRAKENNE yhteensä, €]]</f>
        <v>30304955.399999999</v>
      </c>
      <c r="E113" s="15">
        <f>'Lask. kustannukset MUUT'!AD119</f>
        <v>4887840.751224448</v>
      </c>
      <c r="F113" s="231">
        <f>Yhteenveto[[#This Row],[Ikärakenne, laskennallinen kustannus]]+Yhteenveto[[#This Row],[Muut laskennalliset kustannukset ]]</f>
        <v>35192796.151224449</v>
      </c>
      <c r="G113" s="451">
        <v>1516.36</v>
      </c>
      <c r="H113" s="17">
        <v>29582667.239999998</v>
      </c>
      <c r="I113" s="339">
        <f>Yhteenveto[[#This Row],[Laskennalliset kustannukset yhteensä]]-Yhteenveto[[#This Row],[Omarahoitusosuus, €]]</f>
        <v>5610128.9112244509</v>
      </c>
      <c r="J113" s="33">
        <f>Lisäosat!U114</f>
        <v>648567.64921073313</v>
      </c>
      <c r="K113" s="34">
        <f>'Muut lis_väh'!Q111</f>
        <v>-4772873.5778832398</v>
      </c>
      <c r="L113" s="231">
        <f>Yhteenveto[[#This Row],[Valtionosuus omarahoitusosuuden jälkeen (välisumma)]]+Yhteenveto[[#This Row],[Lisäosat yhteensä]]+Yhteenveto[[#This Row],[Valtionosuuteen tehtävät vähennykset ja lisäykset, netto]]</f>
        <v>1485822.9825519444</v>
      </c>
      <c r="M113" s="34">
        <f>'Verotuloihin perust tasaus'!N118</f>
        <v>11094648.03704777</v>
      </c>
      <c r="N113" s="303">
        <f>SUM(Yhteenveto[[#This Row],[Valtionosuus ennen verotuloihin perustuvaa valtionosuuden tasausta]]+Yhteenveto[[#This Row],[Verotuloihin perustuva valtionosuuden tasaus]])</f>
        <v>12580471.019599713</v>
      </c>
      <c r="O113" s="241">
        <f>Verokorvaukset!G111</f>
        <v>3363020.0563678714</v>
      </c>
      <c r="P113" s="372">
        <f>SUM(Yhteenveto[[#This Row],[Kunnan  peruspalvelujen valtionosuus ]:[Veroperustemuutoksista johtuvien veromenetysten korvaus]])</f>
        <v>15943491.075967584</v>
      </c>
      <c r="Q113" s="34">
        <f>Kotikuntakorvaus!F115</f>
        <v>353041.50909000001</v>
      </c>
      <c r="R113" s="341">
        <f>+Yhteenveto[[#This Row],[Kunnan  peruspalvelujen valtionosuus ]]+Yhteenveto[[#This Row],[Veroperustemuutoksista johtuvien veromenetysten korvaus]]+Yhteenveto[[#This Row],[Kotikuntakorvaus, netto]]</f>
        <v>16296532.585057585</v>
      </c>
      <c r="S113" s="11"/>
      <c r="T113"/>
    </row>
    <row r="114" spans="1:20" ht="15" x14ac:dyDescent="0.25">
      <c r="A114" s="32">
        <v>304</v>
      </c>
      <c r="B114" s="13" t="s">
        <v>119</v>
      </c>
      <c r="C114" s="15">
        <v>970</v>
      </c>
      <c r="D114" s="15">
        <f>Ikärakenne[[#This Row],[Laskennalliset kustannukset, IKÄRAKENNE yhteensä, €]]</f>
        <v>812224.17</v>
      </c>
      <c r="E114" s="15">
        <f>'Lask. kustannukset MUUT'!AD120</f>
        <v>791366.35733406711</v>
      </c>
      <c r="F114" s="231">
        <f>Yhteenveto[[#This Row],[Ikärakenne, laskennallinen kustannus]]+Yhteenveto[[#This Row],[Muut laskennalliset kustannukset ]]</f>
        <v>1603590.527334067</v>
      </c>
      <c r="G114" s="451">
        <v>1516.36</v>
      </c>
      <c r="H114" s="17">
        <v>1470869.2</v>
      </c>
      <c r="I114" s="339">
        <f>Yhteenveto[[#This Row],[Laskennalliset kustannukset yhteensä]]-Yhteenveto[[#This Row],[Omarahoitusosuus, €]]</f>
        <v>132721.32733406709</v>
      </c>
      <c r="J114" s="33">
        <f>Lisäosat!U115</f>
        <v>154665.58762128005</v>
      </c>
      <c r="K114" s="34">
        <f>'Muut lis_väh'!Q112</f>
        <v>-336827.01759556157</v>
      </c>
      <c r="L114" s="231">
        <f>Yhteenveto[[#This Row],[Valtionosuus omarahoitusosuuden jälkeen (välisumma)]]+Yhteenveto[[#This Row],[Lisäosat yhteensä]]+Yhteenveto[[#This Row],[Valtionosuuteen tehtävät vähennykset ja lisäykset, netto]]</f>
        <v>-49440.102640214434</v>
      </c>
      <c r="M114" s="34">
        <f>'Verotuloihin perust tasaus'!N119</f>
        <v>-79824.652494251917</v>
      </c>
      <c r="N114" s="303">
        <f>SUM(Yhteenveto[[#This Row],[Valtionosuus ennen verotuloihin perustuvaa valtionosuuden tasausta]]+Yhteenveto[[#This Row],[Verotuloihin perustuva valtionosuuden tasaus]])</f>
        <v>-129264.75513446635</v>
      </c>
      <c r="O114" s="241">
        <f>Verokorvaukset!G112</f>
        <v>158810.50677262768</v>
      </c>
      <c r="P114" s="372">
        <f>SUM(Yhteenveto[[#This Row],[Kunnan  peruspalvelujen valtionosuus ]:[Veroperustemuutoksista johtuvien veromenetysten korvaus]])</f>
        <v>29545.751638161324</v>
      </c>
      <c r="Q114" s="34">
        <f>Kotikuntakorvaus!F116</f>
        <v>-261703.614</v>
      </c>
      <c r="R114" s="341">
        <f>+Yhteenveto[[#This Row],[Kunnan  peruspalvelujen valtionosuus ]]+Yhteenveto[[#This Row],[Veroperustemuutoksista johtuvien veromenetysten korvaus]]+Yhteenveto[[#This Row],[Kotikuntakorvaus, netto]]</f>
        <v>-232157.86236183869</v>
      </c>
      <c r="S114" s="11"/>
      <c r="T114"/>
    </row>
    <row r="115" spans="1:20" ht="15" x14ac:dyDescent="0.25">
      <c r="A115" s="32">
        <v>305</v>
      </c>
      <c r="B115" s="13" t="s">
        <v>120</v>
      </c>
      <c r="C115" s="15">
        <v>14876</v>
      </c>
      <c r="D115" s="15">
        <f>Ikärakenne[[#This Row],[Laskennalliset kustannukset, IKÄRAKENNE yhteensä, €]]</f>
        <v>23009923.300000001</v>
      </c>
      <c r="E115" s="15">
        <f>'Lask. kustannukset MUUT'!AD121</f>
        <v>7650004.2498386838</v>
      </c>
      <c r="F115" s="231">
        <f>Yhteenveto[[#This Row],[Ikärakenne, laskennallinen kustannus]]+Yhteenveto[[#This Row],[Muut laskennalliset kustannukset ]]</f>
        <v>30659927.549838684</v>
      </c>
      <c r="G115" s="451">
        <v>1516.36</v>
      </c>
      <c r="H115" s="17">
        <v>22557371.359999999</v>
      </c>
      <c r="I115" s="339">
        <f>Yhteenveto[[#This Row],[Laskennalliset kustannukset yhteensä]]-Yhteenveto[[#This Row],[Omarahoitusosuus, €]]</f>
        <v>8102556.1898386851</v>
      </c>
      <c r="J115" s="33">
        <f>Lisäosat!U116</f>
        <v>1383286.1408561396</v>
      </c>
      <c r="K115" s="34">
        <f>'Muut lis_väh'!Q113</f>
        <v>516114.06772490829</v>
      </c>
      <c r="L115" s="231">
        <f>Yhteenveto[[#This Row],[Valtionosuus omarahoitusosuuden jälkeen (välisumma)]]+Yhteenveto[[#This Row],[Lisäosat yhteensä]]+Yhteenveto[[#This Row],[Valtionosuuteen tehtävät vähennykset ja lisäykset, netto]]</f>
        <v>10001956.398419732</v>
      </c>
      <c r="M115" s="34">
        <f>'Verotuloihin perust tasaus'!N120</f>
        <v>3514781.3346637241</v>
      </c>
      <c r="N115" s="303">
        <f>SUM(Yhteenveto[[#This Row],[Valtionosuus ennen verotuloihin perustuvaa valtionosuuden tasausta]]+Yhteenveto[[#This Row],[Verotuloihin perustuva valtionosuuden tasaus]])</f>
        <v>13516737.733083457</v>
      </c>
      <c r="O115" s="241">
        <f>Verokorvaukset!G113</f>
        <v>1703924.7526204474</v>
      </c>
      <c r="P115" s="372">
        <f>SUM(Yhteenveto[[#This Row],[Kunnan  peruspalvelujen valtionosuus ]:[Veroperustemuutoksista johtuvien veromenetysten korvaus]])</f>
        <v>15220662.485703904</v>
      </c>
      <c r="Q115" s="34">
        <f>Kotikuntakorvaus!F117</f>
        <v>-11584.968900000036</v>
      </c>
      <c r="R115" s="341">
        <f>+Yhteenveto[[#This Row],[Kunnan  peruspalvelujen valtionosuus ]]+Yhteenveto[[#This Row],[Veroperustemuutoksista johtuvien veromenetysten korvaus]]+Yhteenveto[[#This Row],[Kotikuntakorvaus, netto]]</f>
        <v>15209077.516803904</v>
      </c>
      <c r="S115" s="11"/>
      <c r="T115"/>
    </row>
    <row r="116" spans="1:20" ht="15" x14ac:dyDescent="0.25">
      <c r="A116" s="32">
        <v>309</v>
      </c>
      <c r="B116" s="13" t="s">
        <v>121</v>
      </c>
      <c r="C116" s="15">
        <v>6444</v>
      </c>
      <c r="D116" s="15">
        <f>Ikärakenne[[#This Row],[Laskennalliset kustannukset, IKÄRAKENNE yhteensä, €]]</f>
        <v>9180022.9800000004</v>
      </c>
      <c r="E116" s="15">
        <f>'Lask. kustannukset MUUT'!AD122</f>
        <v>2819835.8469094047</v>
      </c>
      <c r="F116" s="231">
        <f>Yhteenveto[[#This Row],[Ikärakenne, laskennallinen kustannus]]+Yhteenveto[[#This Row],[Muut laskennalliset kustannukset ]]</f>
        <v>11999858.826909404</v>
      </c>
      <c r="G116" s="451">
        <v>1516.36</v>
      </c>
      <c r="H116" s="17">
        <v>9771423.8399999999</v>
      </c>
      <c r="I116" s="339">
        <f>Yhteenveto[[#This Row],[Laskennalliset kustannukset yhteensä]]-Yhteenveto[[#This Row],[Omarahoitusosuus, €]]</f>
        <v>2228434.9869094044</v>
      </c>
      <c r="J116" s="33">
        <f>Lisäosat!U117</f>
        <v>403248.07089564193</v>
      </c>
      <c r="K116" s="34">
        <f>'Muut lis_väh'!Q114</f>
        <v>-2614075.415236162</v>
      </c>
      <c r="L116" s="231">
        <f>Yhteenveto[[#This Row],[Valtionosuus omarahoitusosuuden jälkeen (välisumma)]]+Yhteenveto[[#This Row],[Lisäosat yhteensä]]+Yhteenveto[[#This Row],[Valtionosuuteen tehtävät vähennykset ja lisäykset, netto]]</f>
        <v>17607.642568884417</v>
      </c>
      <c r="M116" s="34">
        <f>'Verotuloihin perust tasaus'!N121</f>
        <v>3959518.2278993502</v>
      </c>
      <c r="N116" s="303">
        <f>SUM(Yhteenveto[[#This Row],[Valtionosuus ennen verotuloihin perustuvaa valtionosuuden tasausta]]+Yhteenveto[[#This Row],[Verotuloihin perustuva valtionosuuden tasaus]])</f>
        <v>3977125.8704682346</v>
      </c>
      <c r="O116" s="241">
        <f>Verokorvaukset!G114</f>
        <v>890535.66972800426</v>
      </c>
      <c r="P116" s="372">
        <f>SUM(Yhteenveto[[#This Row],[Kunnan  peruspalvelujen valtionosuus ]:[Veroperustemuutoksista johtuvien veromenetysten korvaus]])</f>
        <v>4867661.540196239</v>
      </c>
      <c r="Q116" s="34">
        <f>Kotikuntakorvaus!F118</f>
        <v>58724.957460000005</v>
      </c>
      <c r="R116" s="341">
        <f>+Yhteenveto[[#This Row],[Kunnan  peruspalvelujen valtionosuus ]]+Yhteenveto[[#This Row],[Veroperustemuutoksista johtuvien veromenetysten korvaus]]+Yhteenveto[[#This Row],[Kotikuntakorvaus, netto]]</f>
        <v>4926386.4976562392</v>
      </c>
      <c r="S116" s="11"/>
      <c r="T116"/>
    </row>
    <row r="117" spans="1:20" ht="15" x14ac:dyDescent="0.25">
      <c r="A117" s="32">
        <v>312</v>
      </c>
      <c r="B117" s="13" t="s">
        <v>122</v>
      </c>
      <c r="C117" s="15">
        <v>1155</v>
      </c>
      <c r="D117" s="15">
        <f>Ikärakenne[[#This Row],[Laskennalliset kustannukset, IKÄRAKENNE yhteensä, €]]</f>
        <v>1976891.35</v>
      </c>
      <c r="E117" s="15">
        <f>'Lask. kustannukset MUUT'!AD123</f>
        <v>570871.85934514378</v>
      </c>
      <c r="F117" s="231">
        <f>Yhteenveto[[#This Row],[Ikärakenne, laskennallinen kustannus]]+Yhteenveto[[#This Row],[Muut laskennalliset kustannukset ]]</f>
        <v>2547763.2093451438</v>
      </c>
      <c r="G117" s="451">
        <v>1516.36</v>
      </c>
      <c r="H117" s="17">
        <v>1751395.7999999998</v>
      </c>
      <c r="I117" s="339">
        <f>Yhteenveto[[#This Row],[Laskennalliset kustannukset yhteensä]]-Yhteenveto[[#This Row],[Omarahoitusosuus, €]]</f>
        <v>796367.40934514394</v>
      </c>
      <c r="J117" s="33">
        <f>Lisäosat!U118</f>
        <v>193121.65792009939</v>
      </c>
      <c r="K117" s="34">
        <f>'Muut lis_väh'!Q115</f>
        <v>-240321.06668053867</v>
      </c>
      <c r="L117" s="231">
        <f>Yhteenveto[[#This Row],[Valtionosuus omarahoitusosuuden jälkeen (välisumma)]]+Yhteenveto[[#This Row],[Lisäosat yhteensä]]+Yhteenveto[[#This Row],[Valtionosuuteen tehtävät vähennykset ja lisäykset, netto]]</f>
        <v>749168.00058470457</v>
      </c>
      <c r="M117" s="34">
        <f>'Verotuloihin perust tasaus'!N122</f>
        <v>489492.16131676856</v>
      </c>
      <c r="N117" s="303">
        <f>SUM(Yhteenveto[[#This Row],[Valtionosuus ennen verotuloihin perustuvaa valtionosuuden tasausta]]+Yhteenveto[[#This Row],[Verotuloihin perustuva valtionosuuden tasaus]])</f>
        <v>1238660.1619014731</v>
      </c>
      <c r="O117" s="241">
        <f>Verokorvaukset!G115</f>
        <v>219138.10903998863</v>
      </c>
      <c r="P117" s="372">
        <f>SUM(Yhteenveto[[#This Row],[Kunnan  peruspalvelujen valtionosuus ]:[Veroperustemuutoksista johtuvien veromenetysten korvaus]])</f>
        <v>1457798.2709414617</v>
      </c>
      <c r="Q117" s="34">
        <f>Kotikuntakorvaus!F119</f>
        <v>20002.824000000001</v>
      </c>
      <c r="R117" s="341">
        <f>+Yhteenveto[[#This Row],[Kunnan  peruspalvelujen valtionosuus ]]+Yhteenveto[[#This Row],[Veroperustemuutoksista johtuvien veromenetysten korvaus]]+Yhteenveto[[#This Row],[Kotikuntakorvaus, netto]]</f>
        <v>1477801.0949414617</v>
      </c>
      <c r="S117" s="11"/>
      <c r="T117"/>
    </row>
    <row r="118" spans="1:20" ht="15" x14ac:dyDescent="0.25">
      <c r="A118" s="32">
        <v>316</v>
      </c>
      <c r="B118" s="13" t="s">
        <v>123</v>
      </c>
      <c r="C118" s="15">
        <v>4093</v>
      </c>
      <c r="D118" s="15">
        <f>Ikärakenne[[#This Row],[Laskennalliset kustannukset, IKÄRAKENNE yhteensä, €]]</f>
        <v>5608562.7999999998</v>
      </c>
      <c r="E118" s="15">
        <f>'Lask. kustannukset MUUT'!AD124</f>
        <v>1356988.0315734278</v>
      </c>
      <c r="F118" s="231">
        <f>Yhteenveto[[#This Row],[Ikärakenne, laskennallinen kustannus]]+Yhteenveto[[#This Row],[Muut laskennalliset kustannukset ]]</f>
        <v>6965550.8315734277</v>
      </c>
      <c r="G118" s="451">
        <v>1516.36</v>
      </c>
      <c r="H118" s="17">
        <v>6206461.4799999995</v>
      </c>
      <c r="I118" s="339">
        <f>Yhteenveto[[#This Row],[Laskennalliset kustannukset yhteensä]]-Yhteenveto[[#This Row],[Omarahoitusosuus, €]]</f>
        <v>759089.35157342814</v>
      </c>
      <c r="J118" s="33">
        <f>Lisäosat!U119</f>
        <v>137514.29525730983</v>
      </c>
      <c r="K118" s="34">
        <f>'Muut lis_väh'!Q116</f>
        <v>-653360.66844604281</v>
      </c>
      <c r="L118" s="231">
        <f>Yhteenveto[[#This Row],[Valtionosuus omarahoitusosuuden jälkeen (välisumma)]]+Yhteenveto[[#This Row],[Lisäosat yhteensä]]+Yhteenveto[[#This Row],[Valtionosuuteen tehtävät vähennykset ja lisäykset, netto]]</f>
        <v>243242.97838469513</v>
      </c>
      <c r="M118" s="34">
        <f>'Verotuloihin perust tasaus'!N123</f>
        <v>601992.96515063662</v>
      </c>
      <c r="N118" s="303">
        <f>SUM(Yhteenveto[[#This Row],[Valtionosuus ennen verotuloihin perustuvaa valtionosuuden tasausta]]+Yhteenveto[[#This Row],[Verotuloihin perustuva valtionosuuden tasaus]])</f>
        <v>845235.94353533175</v>
      </c>
      <c r="O118" s="241">
        <f>Verokorvaukset!G116</f>
        <v>527817.26126546261</v>
      </c>
      <c r="P118" s="372">
        <f>SUM(Yhteenveto[[#This Row],[Kunnan  peruspalvelujen valtionosuus ]:[Veroperustemuutoksista johtuvien veromenetysten korvaus]])</f>
        <v>1373053.2048007944</v>
      </c>
      <c r="Q118" s="34">
        <f>Kotikuntakorvaus!F120</f>
        <v>-106481.69976000002</v>
      </c>
      <c r="R118" s="341">
        <f>+Yhteenveto[[#This Row],[Kunnan  peruspalvelujen valtionosuus ]]+Yhteenveto[[#This Row],[Veroperustemuutoksista johtuvien veromenetysten korvaus]]+Yhteenveto[[#This Row],[Kotikuntakorvaus, netto]]</f>
        <v>1266571.5050407944</v>
      </c>
      <c r="S118" s="11"/>
      <c r="T118"/>
    </row>
    <row r="119" spans="1:20" ht="15" x14ac:dyDescent="0.25">
      <c r="A119" s="32">
        <v>317</v>
      </c>
      <c r="B119" s="13" t="s">
        <v>124</v>
      </c>
      <c r="C119" s="15">
        <v>2373</v>
      </c>
      <c r="D119" s="15">
        <f>Ikärakenne[[#This Row],[Laskennalliset kustannukset, IKÄRAKENNE yhteensä, €]]</f>
        <v>4439708.0199999996</v>
      </c>
      <c r="E119" s="15">
        <f>'Lask. kustannukset MUUT'!AD125</f>
        <v>976729.06358778919</v>
      </c>
      <c r="F119" s="231">
        <f>Yhteenveto[[#This Row],[Ikärakenne, laskennallinen kustannus]]+Yhteenveto[[#This Row],[Muut laskennalliset kustannukset ]]</f>
        <v>5416437.083587789</v>
      </c>
      <c r="G119" s="451">
        <v>1516.36</v>
      </c>
      <c r="H119" s="17">
        <v>3598322.28</v>
      </c>
      <c r="I119" s="339">
        <f>Yhteenveto[[#This Row],[Laskennalliset kustannukset yhteensä]]-Yhteenveto[[#This Row],[Omarahoitusosuus, €]]</f>
        <v>1818114.8035877892</v>
      </c>
      <c r="J119" s="33">
        <f>Lisäosat!U120</f>
        <v>370449.7055605558</v>
      </c>
      <c r="K119" s="34">
        <f>'Muut lis_väh'!Q117</f>
        <v>479614.26550036366</v>
      </c>
      <c r="L119" s="231">
        <f>Yhteenveto[[#This Row],[Valtionosuus omarahoitusosuuden jälkeen (välisumma)]]+Yhteenveto[[#This Row],[Lisäosat yhteensä]]+Yhteenveto[[#This Row],[Valtionosuuteen tehtävät vähennykset ja lisäykset, netto]]</f>
        <v>2668178.7746487083</v>
      </c>
      <c r="M119" s="34">
        <f>'Verotuloihin perust tasaus'!N124</f>
        <v>1736550.4902659238</v>
      </c>
      <c r="N119" s="303">
        <f>SUM(Yhteenveto[[#This Row],[Valtionosuus ennen verotuloihin perustuvaa valtionosuuden tasausta]]+Yhteenveto[[#This Row],[Verotuloihin perustuva valtionosuuden tasaus]])</f>
        <v>4404729.2649146318</v>
      </c>
      <c r="O119" s="241">
        <f>Verokorvaukset!G117</f>
        <v>482610.91825332207</v>
      </c>
      <c r="P119" s="372">
        <f>SUM(Yhteenveto[[#This Row],[Kunnan  peruspalvelujen valtionosuus ]:[Veroperustemuutoksista johtuvien veromenetysten korvaus]])</f>
        <v>4887340.183167954</v>
      </c>
      <c r="Q119" s="34">
        <f>Kotikuntakorvaus!F121</f>
        <v>-30004.236000000004</v>
      </c>
      <c r="R119" s="341">
        <f>+Yhteenveto[[#This Row],[Kunnan  peruspalvelujen valtionosuus ]]+Yhteenveto[[#This Row],[Veroperustemuutoksista johtuvien veromenetysten korvaus]]+Yhteenveto[[#This Row],[Kotikuntakorvaus, netto]]</f>
        <v>4857335.9471679544</v>
      </c>
      <c r="S119" s="11"/>
      <c r="T119"/>
    </row>
    <row r="120" spans="1:20" ht="15" x14ac:dyDescent="0.25">
      <c r="A120" s="32">
        <v>320</v>
      </c>
      <c r="B120" s="13" t="s">
        <v>125</v>
      </c>
      <c r="C120" s="15">
        <v>6954</v>
      </c>
      <c r="D120" s="15">
        <f>Ikärakenne[[#This Row],[Laskennalliset kustannukset, IKÄRAKENNE yhteensä, €]]</f>
        <v>7544145.3099999987</v>
      </c>
      <c r="E120" s="15">
        <f>'Lask. kustannukset MUUT'!AD126</f>
        <v>4889987.6988591962</v>
      </c>
      <c r="F120" s="231">
        <f>Yhteenveto[[#This Row],[Ikärakenne, laskennallinen kustannus]]+Yhteenveto[[#This Row],[Muut laskennalliset kustannukset ]]</f>
        <v>12434133.008859195</v>
      </c>
      <c r="G120" s="451">
        <v>1516.36</v>
      </c>
      <c r="H120" s="17">
        <v>10544767.439999999</v>
      </c>
      <c r="I120" s="339">
        <f>Yhteenveto[[#This Row],[Laskennalliset kustannukset yhteensä]]-Yhteenveto[[#This Row],[Omarahoitusosuus, €]]</f>
        <v>1889365.5688591953</v>
      </c>
      <c r="J120" s="33">
        <f>Lisäosat!U121</f>
        <v>1241411.7541078604</v>
      </c>
      <c r="K120" s="34">
        <f>'Muut lis_väh'!Q118</f>
        <v>465194.01141452685</v>
      </c>
      <c r="L120" s="231">
        <f>Yhteenveto[[#This Row],[Valtionosuus omarahoitusosuuden jälkeen (välisumma)]]+Yhteenveto[[#This Row],[Lisäosat yhteensä]]+Yhteenveto[[#This Row],[Valtionosuuteen tehtävät vähennykset ja lisäykset, netto]]</f>
        <v>3595971.3343815827</v>
      </c>
      <c r="M120" s="34">
        <f>'Verotuloihin perust tasaus'!N125</f>
        <v>2116268.8446277566</v>
      </c>
      <c r="N120" s="303">
        <f>SUM(Yhteenveto[[#This Row],[Valtionosuus ennen verotuloihin perustuvaa valtionosuuden tasausta]]+Yhteenveto[[#This Row],[Verotuloihin perustuva valtionosuuden tasaus]])</f>
        <v>5712240.1790093388</v>
      </c>
      <c r="O120" s="241">
        <f>Verokorvaukset!G118</f>
        <v>914549.78624774073</v>
      </c>
      <c r="P120" s="372">
        <f>SUM(Yhteenveto[[#This Row],[Kunnan  peruspalvelujen valtionosuus ]:[Veroperustemuutoksista johtuvien veromenetysten korvaus]])</f>
        <v>6626789.9652570793</v>
      </c>
      <c r="Q120" s="34">
        <f>Kotikuntakorvaus!F122</f>
        <v>11668.313999999984</v>
      </c>
      <c r="R120" s="341">
        <f>+Yhteenveto[[#This Row],[Kunnan  peruspalvelujen valtionosuus ]]+Yhteenveto[[#This Row],[Veroperustemuutoksista johtuvien veromenetysten korvaus]]+Yhteenveto[[#This Row],[Kotikuntakorvaus, netto]]</f>
        <v>6638458.2792570796</v>
      </c>
      <c r="S120" s="11"/>
      <c r="T120"/>
    </row>
    <row r="121" spans="1:20" ht="15" x14ac:dyDescent="0.25">
      <c r="A121" s="32">
        <v>322</v>
      </c>
      <c r="B121" s="13" t="s">
        <v>126</v>
      </c>
      <c r="C121" s="15">
        <v>6371</v>
      </c>
      <c r="D121" s="15">
        <f>Ikärakenne[[#This Row],[Laskennalliset kustannukset, IKÄRAKENNE yhteensä, €]]</f>
        <v>8290469.5899999999</v>
      </c>
      <c r="E121" s="15">
        <f>'Lask. kustannukset MUUT'!AD127</f>
        <v>6016084.1570953773</v>
      </c>
      <c r="F121" s="231">
        <f>Yhteenveto[[#This Row],[Ikärakenne, laskennallinen kustannus]]+Yhteenveto[[#This Row],[Muut laskennalliset kustannukset ]]</f>
        <v>14306553.747095376</v>
      </c>
      <c r="G121" s="451">
        <v>1516.36</v>
      </c>
      <c r="H121" s="17">
        <v>9660729.5599999987</v>
      </c>
      <c r="I121" s="339">
        <f>Yhteenveto[[#This Row],[Laskennalliset kustannukset yhteensä]]-Yhteenveto[[#This Row],[Omarahoitusosuus, €]]</f>
        <v>4645824.1870953776</v>
      </c>
      <c r="J121" s="33">
        <f>Lisäosat!U122</f>
        <v>1040252.4368953758</v>
      </c>
      <c r="K121" s="34">
        <f>'Muut lis_väh'!Q119</f>
        <v>1267075.6328887623</v>
      </c>
      <c r="L121" s="231">
        <f>Yhteenveto[[#This Row],[Valtionosuus omarahoitusosuuden jälkeen (välisumma)]]+Yhteenveto[[#This Row],[Lisäosat yhteensä]]+Yhteenveto[[#This Row],[Valtionosuuteen tehtävät vähennykset ja lisäykset, netto]]</f>
        <v>6953152.2568795159</v>
      </c>
      <c r="M121" s="34">
        <f>'Verotuloihin perust tasaus'!N126</f>
        <v>1988858.9654713934</v>
      </c>
      <c r="N121" s="303">
        <f>SUM(Yhteenveto[[#This Row],[Valtionosuus ennen verotuloihin perustuvaa valtionosuuden tasausta]]+Yhteenveto[[#This Row],[Verotuloihin perustuva valtionosuuden tasaus]])</f>
        <v>8942011.2223509103</v>
      </c>
      <c r="O121" s="241">
        <f>Verokorvaukset!G119</f>
        <v>1067381.8202004619</v>
      </c>
      <c r="P121" s="372">
        <f>SUM(Yhteenveto[[#This Row],[Kunnan  peruspalvelujen valtionosuus ]:[Veroperustemuutoksista johtuvien veromenetysten korvaus]])</f>
        <v>10009393.042551372</v>
      </c>
      <c r="Q121" s="34">
        <f>Kotikuntakorvaus!F123</f>
        <v>159417.08984850009</v>
      </c>
      <c r="R121" s="341">
        <f>+Yhteenveto[[#This Row],[Kunnan  peruspalvelujen valtionosuus ]]+Yhteenveto[[#This Row],[Veroperustemuutoksista johtuvien veromenetysten korvaus]]+Yhteenveto[[#This Row],[Kotikuntakorvaus, netto]]</f>
        <v>10168810.132399872</v>
      </c>
      <c r="S121" s="11"/>
      <c r="T121"/>
    </row>
    <row r="122" spans="1:20" ht="15" x14ac:dyDescent="0.25">
      <c r="A122" s="32">
        <v>398</v>
      </c>
      <c r="B122" s="13" t="s">
        <v>127</v>
      </c>
      <c r="C122" s="15">
        <v>121337</v>
      </c>
      <c r="D122" s="15">
        <f>Ikärakenne[[#This Row],[Laskennalliset kustannukset, IKÄRAKENNE yhteensä, €]]</f>
        <v>181021823.47999999</v>
      </c>
      <c r="E122" s="15">
        <f>'Lask. kustannukset MUUT'!AD128</f>
        <v>49281022.381997854</v>
      </c>
      <c r="F122" s="231">
        <f>Yhteenveto[[#This Row],[Ikärakenne, laskennallinen kustannus]]+Yhteenveto[[#This Row],[Muut laskennalliset kustannukset ]]</f>
        <v>230302845.86199784</v>
      </c>
      <c r="G122" s="451">
        <v>1516.36</v>
      </c>
      <c r="H122" s="17">
        <v>183990573.31999999</v>
      </c>
      <c r="I122" s="339">
        <f>Yhteenveto[[#This Row],[Laskennalliset kustannukset yhteensä]]-Yhteenveto[[#This Row],[Omarahoitusosuus, €]]</f>
        <v>46312272.54199785</v>
      </c>
      <c r="J122" s="33">
        <f>Lisäosat!U123</f>
        <v>4887210.4640114466</v>
      </c>
      <c r="K122" s="34">
        <f>'Muut lis_väh'!Q120</f>
        <v>-300682.89307954535</v>
      </c>
      <c r="L122" s="231">
        <f>Yhteenveto[[#This Row],[Valtionosuus omarahoitusosuuden jälkeen (välisumma)]]+Yhteenveto[[#This Row],[Lisäosat yhteensä]]+Yhteenveto[[#This Row],[Valtionosuuteen tehtävät vähennykset ja lisäykset, netto]]</f>
        <v>50898800.112929747</v>
      </c>
      <c r="M122" s="34">
        <f>'Verotuloihin perust tasaus'!N127</f>
        <v>30624008.746451799</v>
      </c>
      <c r="N122" s="303">
        <f>SUM(Yhteenveto[[#This Row],[Valtionosuus ennen verotuloihin perustuvaa valtionosuuden tasausta]]+Yhteenveto[[#This Row],[Verotuloihin perustuva valtionosuuden tasaus]])</f>
        <v>81522808.859381542</v>
      </c>
      <c r="O122" s="241">
        <f>Verokorvaukset!G120</f>
        <v>11579848.571568301</v>
      </c>
      <c r="P122" s="372">
        <f>SUM(Yhteenveto[[#This Row],[Kunnan  peruspalvelujen valtionosuus ]:[Veroperustemuutoksista johtuvien veromenetysten korvaus]])</f>
        <v>93102657.430949837</v>
      </c>
      <c r="Q122" s="34">
        <f>Kotikuntakorvaus!F124</f>
        <v>-8282013.421862998</v>
      </c>
      <c r="R122" s="341">
        <f>+Yhteenveto[[#This Row],[Kunnan  peruspalvelujen valtionosuus ]]+Yhteenveto[[#This Row],[Veroperustemuutoksista johtuvien veromenetysten korvaus]]+Yhteenveto[[#This Row],[Kotikuntakorvaus, netto]]</f>
        <v>84820644.009086832</v>
      </c>
      <c r="S122" s="11"/>
      <c r="T122"/>
    </row>
    <row r="123" spans="1:20" ht="15" x14ac:dyDescent="0.25">
      <c r="A123" s="32">
        <v>399</v>
      </c>
      <c r="B123" s="13" t="s">
        <v>128</v>
      </c>
      <c r="C123" s="15">
        <v>7656</v>
      </c>
      <c r="D123" s="15">
        <f>Ikärakenne[[#This Row],[Laskennalliset kustannukset, IKÄRAKENNE yhteensä, €]]</f>
        <v>14980718.41</v>
      </c>
      <c r="E123" s="15">
        <f>'Lask. kustannukset MUUT'!AD129</f>
        <v>1407496.9379296096</v>
      </c>
      <c r="F123" s="231">
        <f>Yhteenveto[[#This Row],[Ikärakenne, laskennallinen kustannus]]+Yhteenveto[[#This Row],[Muut laskennalliset kustannukset ]]</f>
        <v>16388215.34792961</v>
      </c>
      <c r="G123" s="451">
        <v>1516.36</v>
      </c>
      <c r="H123" s="17">
        <v>11609252.16</v>
      </c>
      <c r="I123" s="339">
        <f>Yhteenveto[[#This Row],[Laskennalliset kustannukset yhteensä]]-Yhteenveto[[#This Row],[Omarahoitusosuus, €]]</f>
        <v>4778963.1879296098</v>
      </c>
      <c r="J123" s="33">
        <f>Lisäosat!U124</f>
        <v>196126.1302817869</v>
      </c>
      <c r="K123" s="34">
        <f>'Muut lis_väh'!Q121</f>
        <v>-3639656.5110044712</v>
      </c>
      <c r="L123" s="231">
        <f>Yhteenveto[[#This Row],[Valtionosuus omarahoitusosuuden jälkeen (välisumma)]]+Yhteenveto[[#This Row],[Lisäosat yhteensä]]+Yhteenveto[[#This Row],[Valtionosuuteen tehtävät vähennykset ja lisäykset, netto]]</f>
        <v>1335432.8072069259</v>
      </c>
      <c r="M123" s="34">
        <f>'Verotuloihin perust tasaus'!N128</f>
        <v>3199150.8980543325</v>
      </c>
      <c r="N123" s="303">
        <f>SUM(Yhteenveto[[#This Row],[Valtionosuus ennen verotuloihin perustuvaa valtionosuuden tasausta]]+Yhteenveto[[#This Row],[Verotuloihin perustuva valtionosuuden tasaus]])</f>
        <v>4534583.7052612584</v>
      </c>
      <c r="O123" s="241">
        <f>Verokorvaukset!G121</f>
        <v>657080.89526678436</v>
      </c>
      <c r="P123" s="372">
        <f>SUM(Yhteenveto[[#This Row],[Kunnan  peruspalvelujen valtionosuus ]:[Veroperustemuutoksista johtuvien veromenetysten korvaus]])</f>
        <v>5191664.6005280428</v>
      </c>
      <c r="Q123" s="34">
        <f>Kotikuntakorvaus!F125</f>
        <v>33096.33921000002</v>
      </c>
      <c r="R123" s="341">
        <f>+Yhteenveto[[#This Row],[Kunnan  peruspalvelujen valtionosuus ]]+Yhteenveto[[#This Row],[Veroperustemuutoksista johtuvien veromenetysten korvaus]]+Yhteenveto[[#This Row],[Kotikuntakorvaus, netto]]</f>
        <v>5224760.9397380427</v>
      </c>
      <c r="S123" s="11"/>
      <c r="T123"/>
    </row>
    <row r="124" spans="1:20" ht="15" x14ac:dyDescent="0.25">
      <c r="A124" s="32">
        <v>400</v>
      </c>
      <c r="B124" s="13" t="s">
        <v>129</v>
      </c>
      <c r="C124" s="15">
        <v>8479</v>
      </c>
      <c r="D124" s="15">
        <f>Ikärakenne[[#This Row],[Laskennalliset kustannukset, IKÄRAKENNE yhteensä, €]]</f>
        <v>14694690.6</v>
      </c>
      <c r="E124" s="15">
        <f>'Lask. kustannukset MUUT'!AD130</f>
        <v>3813429.3072790839</v>
      </c>
      <c r="F124" s="231">
        <f>Yhteenveto[[#This Row],[Ikärakenne, laskennallinen kustannus]]+Yhteenveto[[#This Row],[Muut laskennalliset kustannukset ]]</f>
        <v>18508119.907279082</v>
      </c>
      <c r="G124" s="451">
        <v>1516.36</v>
      </c>
      <c r="H124" s="17">
        <v>12857216.439999999</v>
      </c>
      <c r="I124" s="339">
        <f>Yhteenveto[[#This Row],[Laskennalliset kustannukset yhteensä]]-Yhteenveto[[#This Row],[Omarahoitusosuus, €]]</f>
        <v>5650903.4672790822</v>
      </c>
      <c r="J124" s="33">
        <f>Lisäosat!U125</f>
        <v>296978.3140529599</v>
      </c>
      <c r="K124" s="34">
        <f>'Muut lis_väh'!Q122</f>
        <v>1601421.2292114387</v>
      </c>
      <c r="L124" s="231">
        <f>Yhteenveto[[#This Row],[Valtionosuus omarahoitusosuuden jälkeen (välisumma)]]+Yhteenveto[[#This Row],[Lisäosat yhteensä]]+Yhteenveto[[#This Row],[Valtionosuuteen tehtävät vähennykset ja lisäykset, netto]]</f>
        <v>7549303.0105434805</v>
      </c>
      <c r="M124" s="34">
        <f>'Verotuloihin perust tasaus'!N129</f>
        <v>3305003.467002654</v>
      </c>
      <c r="N124" s="303">
        <f>SUM(Yhteenveto[[#This Row],[Valtionosuus ennen verotuloihin perustuvaa valtionosuuden tasausta]]+Yhteenveto[[#This Row],[Verotuloihin perustuva valtionosuuden tasaus]])</f>
        <v>10854306.477546135</v>
      </c>
      <c r="O124" s="241">
        <f>Verokorvaukset!G122</f>
        <v>1223321.0033704471</v>
      </c>
      <c r="P124" s="372">
        <f>SUM(Yhteenveto[[#This Row],[Kunnan  peruspalvelujen valtionosuus ]:[Veroperustemuutoksista johtuvien veromenetysten korvaus]])</f>
        <v>12077627.480916582</v>
      </c>
      <c r="Q124" s="34">
        <f>Kotikuntakorvaus!F126</f>
        <v>115266.27329999994</v>
      </c>
      <c r="R124" s="341">
        <f>+Yhteenveto[[#This Row],[Kunnan  peruspalvelujen valtionosuus ]]+Yhteenveto[[#This Row],[Veroperustemuutoksista johtuvien veromenetysten korvaus]]+Yhteenveto[[#This Row],[Kotikuntakorvaus, netto]]</f>
        <v>12192893.754216582</v>
      </c>
      <c r="S124" s="11"/>
      <c r="T124"/>
    </row>
    <row r="125" spans="1:20" ht="15" x14ac:dyDescent="0.25">
      <c r="A125" s="32">
        <v>402</v>
      </c>
      <c r="B125" s="13" t="s">
        <v>130</v>
      </c>
      <c r="C125" s="15">
        <v>8865</v>
      </c>
      <c r="D125" s="15">
        <f>Ikärakenne[[#This Row],[Laskennalliset kustannukset, IKÄRAKENNE yhteensä, €]]</f>
        <v>13547123.84</v>
      </c>
      <c r="E125" s="15">
        <f>'Lask. kustannukset MUUT'!AD131</f>
        <v>2756908.7100736694</v>
      </c>
      <c r="F125" s="231">
        <f>Yhteenveto[[#This Row],[Ikärakenne, laskennallinen kustannus]]+Yhteenveto[[#This Row],[Muut laskennalliset kustannukset ]]</f>
        <v>16304032.550073668</v>
      </c>
      <c r="G125" s="451">
        <v>1516.36</v>
      </c>
      <c r="H125" s="17">
        <v>13442531.399999999</v>
      </c>
      <c r="I125" s="339">
        <f>Yhteenveto[[#This Row],[Laskennalliset kustannukset yhteensä]]-Yhteenveto[[#This Row],[Omarahoitusosuus, €]]</f>
        <v>2861501.1500736699</v>
      </c>
      <c r="J125" s="33">
        <f>Lisäosat!U126</f>
        <v>512769.59413291502</v>
      </c>
      <c r="K125" s="34">
        <f>'Muut lis_väh'!Q123</f>
        <v>-3952510.9587888271</v>
      </c>
      <c r="L125" s="231">
        <f>Yhteenveto[[#This Row],[Valtionosuus omarahoitusosuuden jälkeen (välisumma)]]+Yhteenveto[[#This Row],[Lisäosat yhteensä]]+Yhteenveto[[#This Row],[Valtionosuuteen tehtävät vähennykset ja lisäykset, netto]]</f>
        <v>-578240.21458224207</v>
      </c>
      <c r="M125" s="34">
        <f>'Verotuloihin perust tasaus'!N130</f>
        <v>5389557.270514694</v>
      </c>
      <c r="N125" s="303">
        <f>SUM(Yhteenveto[[#This Row],[Valtionosuus ennen verotuloihin perustuvaa valtionosuuden tasausta]]+Yhteenveto[[#This Row],[Verotuloihin perustuva valtionosuuden tasaus]])</f>
        <v>4811317.055932452</v>
      </c>
      <c r="O125" s="241">
        <f>Verokorvaukset!G123</f>
        <v>1309156.342137554</v>
      </c>
      <c r="P125" s="372">
        <f>SUM(Yhteenveto[[#This Row],[Kunnan  peruspalvelujen valtionosuus ]:[Veroperustemuutoksista johtuvien veromenetysten korvaus]])</f>
        <v>6120473.3980700057</v>
      </c>
      <c r="Q125" s="34">
        <f>Kotikuntakorvaus!F127</f>
        <v>437470.09539000003</v>
      </c>
      <c r="R125" s="341">
        <f>+Yhteenveto[[#This Row],[Kunnan  peruspalvelujen valtionosuus ]]+Yhteenveto[[#This Row],[Veroperustemuutoksista johtuvien veromenetysten korvaus]]+Yhteenveto[[#This Row],[Kotikuntakorvaus, netto]]</f>
        <v>6557943.4934600061</v>
      </c>
      <c r="S125" s="11"/>
      <c r="T125"/>
    </row>
    <row r="126" spans="1:20" ht="15" x14ac:dyDescent="0.25">
      <c r="A126" s="32">
        <v>403</v>
      </c>
      <c r="B126" s="13" t="s">
        <v>131</v>
      </c>
      <c r="C126" s="15">
        <v>2758</v>
      </c>
      <c r="D126" s="15">
        <f>Ikärakenne[[#This Row],[Laskennalliset kustannukset, IKÄRAKENNE yhteensä, €]]</f>
        <v>4088372.64</v>
      </c>
      <c r="E126" s="15">
        <f>'Lask. kustannukset MUUT'!AD132</f>
        <v>979602.1024085572</v>
      </c>
      <c r="F126" s="231">
        <f>Yhteenveto[[#This Row],[Ikärakenne, laskennallinen kustannus]]+Yhteenveto[[#This Row],[Muut laskennalliset kustannukset ]]</f>
        <v>5067974.7424085569</v>
      </c>
      <c r="G126" s="451">
        <v>1516.36</v>
      </c>
      <c r="H126" s="17">
        <v>4182120.88</v>
      </c>
      <c r="I126" s="339">
        <f>Yhteenveto[[#This Row],[Laskennalliset kustannukset yhteensä]]-Yhteenveto[[#This Row],[Omarahoitusosuus, €]]</f>
        <v>885853.86240855698</v>
      </c>
      <c r="J126" s="33">
        <f>Lisäosat!U127</f>
        <v>268252.28363444569</v>
      </c>
      <c r="K126" s="34">
        <f>'Muut lis_väh'!Q124</f>
        <v>9985.3280319338373</v>
      </c>
      <c r="L126" s="231">
        <f>Yhteenveto[[#This Row],[Valtionosuus omarahoitusosuuden jälkeen (välisumma)]]+Yhteenveto[[#This Row],[Lisäosat yhteensä]]+Yhteenveto[[#This Row],[Valtionosuuteen tehtävät vähennykset ja lisäykset, netto]]</f>
        <v>1164091.4740749365</v>
      </c>
      <c r="M126" s="34">
        <f>'Verotuloihin perust tasaus'!N131</f>
        <v>1679939.4000140037</v>
      </c>
      <c r="N126" s="303">
        <f>SUM(Yhteenveto[[#This Row],[Valtionosuus ennen verotuloihin perustuvaa valtionosuuden tasausta]]+Yhteenveto[[#This Row],[Verotuloihin perustuva valtionosuuden tasaus]])</f>
        <v>2844030.8740889402</v>
      </c>
      <c r="O126" s="241">
        <f>Verokorvaukset!G124</f>
        <v>517080.17902952479</v>
      </c>
      <c r="P126" s="372">
        <f>SUM(Yhteenveto[[#This Row],[Kunnan  peruspalvelujen valtionosuus ]:[Veroperustemuutoksista johtuvien veromenetysten korvaus]])</f>
        <v>3361111.053118465</v>
      </c>
      <c r="Q126" s="34">
        <f>Kotikuntakorvaus!F128</f>
        <v>-28420.679100000008</v>
      </c>
      <c r="R126" s="341">
        <f>+Yhteenveto[[#This Row],[Kunnan  peruspalvelujen valtionosuus ]]+Yhteenveto[[#This Row],[Veroperustemuutoksista johtuvien veromenetysten korvaus]]+Yhteenveto[[#This Row],[Kotikuntakorvaus, netto]]</f>
        <v>3332690.3740184652</v>
      </c>
      <c r="S126" s="11"/>
      <c r="T126"/>
    </row>
    <row r="127" spans="1:20" ht="15" x14ac:dyDescent="0.25">
      <c r="A127" s="32">
        <v>405</v>
      </c>
      <c r="B127" s="13" t="s">
        <v>132</v>
      </c>
      <c r="C127" s="15">
        <v>73327</v>
      </c>
      <c r="D127" s="15">
        <f>Ikärakenne[[#This Row],[Laskennalliset kustannukset, IKÄRAKENNE yhteensä, €]]</f>
        <v>103576595.72</v>
      </c>
      <c r="E127" s="15">
        <f>'Lask. kustannukset MUUT'!AD133</f>
        <v>29527199.598238025</v>
      </c>
      <c r="F127" s="231">
        <f>Yhteenveto[[#This Row],[Ikärakenne, laskennallinen kustannus]]+Yhteenveto[[#This Row],[Muut laskennalliset kustannukset ]]</f>
        <v>133103795.31823802</v>
      </c>
      <c r="G127" s="451">
        <v>1516.36</v>
      </c>
      <c r="H127" s="17">
        <v>111190129.72</v>
      </c>
      <c r="I127" s="339">
        <f>Yhteenveto[[#This Row],[Laskennalliset kustannukset yhteensä]]-Yhteenveto[[#This Row],[Omarahoitusosuus, €]]</f>
        <v>21913665.598238021</v>
      </c>
      <c r="J127" s="33">
        <f>Lisäosat!U128</f>
        <v>2937382.955512668</v>
      </c>
      <c r="K127" s="34">
        <f>'Muut lis_väh'!Q125</f>
        <v>-9597344.040017806</v>
      </c>
      <c r="L127" s="231">
        <f>Yhteenveto[[#This Row],[Valtionosuus omarahoitusosuuden jälkeen (välisumma)]]+Yhteenveto[[#This Row],[Lisäosat yhteensä]]+Yhteenveto[[#This Row],[Valtionosuuteen tehtävät vähennykset ja lisäykset, netto]]</f>
        <v>15253704.513732884</v>
      </c>
      <c r="M127" s="34">
        <f>'Verotuloihin perust tasaus'!N132</f>
        <v>8920159.4763832744</v>
      </c>
      <c r="N127" s="303">
        <f>SUM(Yhteenveto[[#This Row],[Valtionosuus ennen verotuloihin perustuvaa valtionosuuden tasausta]]+Yhteenveto[[#This Row],[Verotuloihin perustuva valtionosuuden tasaus]])</f>
        <v>24173863.990116157</v>
      </c>
      <c r="O127" s="241">
        <f>Verokorvaukset!G125</f>
        <v>8172530.0949083855</v>
      </c>
      <c r="P127" s="372">
        <f>SUM(Yhteenveto[[#This Row],[Kunnan  peruspalvelujen valtionosuus ]:[Veroperustemuutoksista johtuvien veromenetysten korvaus]])</f>
        <v>32346394.085024543</v>
      </c>
      <c r="Q127" s="34">
        <f>Kotikuntakorvaus!F129</f>
        <v>-1897836.2699819992</v>
      </c>
      <c r="R127" s="341">
        <f>+Yhteenveto[[#This Row],[Kunnan  peruspalvelujen valtionosuus ]]+Yhteenveto[[#This Row],[Veroperustemuutoksista johtuvien veromenetysten korvaus]]+Yhteenveto[[#This Row],[Kotikuntakorvaus, netto]]</f>
        <v>30448557.815042544</v>
      </c>
      <c r="S127" s="11"/>
      <c r="T127"/>
    </row>
    <row r="128" spans="1:20" ht="15" x14ac:dyDescent="0.25">
      <c r="A128" s="32">
        <v>407</v>
      </c>
      <c r="B128" s="13" t="s">
        <v>133</v>
      </c>
      <c r="C128" s="15">
        <v>2429</v>
      </c>
      <c r="D128" s="15">
        <f>Ikärakenne[[#This Row],[Laskennalliset kustannukset, IKÄRAKENNE yhteensä, €]]</f>
        <v>3343072.49</v>
      </c>
      <c r="E128" s="15">
        <f>'Lask. kustannukset MUUT'!AD134</f>
        <v>1261048.4295761008</v>
      </c>
      <c r="F128" s="231">
        <f>Yhteenveto[[#This Row],[Ikärakenne, laskennallinen kustannus]]+Yhteenveto[[#This Row],[Muut laskennalliset kustannukset ]]</f>
        <v>4604120.919576101</v>
      </c>
      <c r="G128" s="451">
        <v>1516.36</v>
      </c>
      <c r="H128" s="17">
        <v>3683238.44</v>
      </c>
      <c r="I128" s="339">
        <f>Yhteenveto[[#This Row],[Laskennalliset kustannukset yhteensä]]-Yhteenveto[[#This Row],[Omarahoitusosuus, €]]</f>
        <v>920882.47957610106</v>
      </c>
      <c r="J128" s="33">
        <f>Lisäosat!U129</f>
        <v>99300.63649718673</v>
      </c>
      <c r="K128" s="34">
        <f>'Muut lis_väh'!Q126</f>
        <v>-77269.433749557851</v>
      </c>
      <c r="L128" s="231">
        <f>Yhteenveto[[#This Row],[Valtionosuus omarahoitusosuuden jälkeen (välisumma)]]+Yhteenveto[[#This Row],[Lisäosat yhteensä]]+Yhteenveto[[#This Row],[Valtionosuuteen tehtävät vähennykset ja lisäykset, netto]]</f>
        <v>942913.68232372997</v>
      </c>
      <c r="M128" s="34">
        <f>'Verotuloihin perust tasaus'!N133</f>
        <v>1412392.2012161175</v>
      </c>
      <c r="N128" s="303">
        <f>SUM(Yhteenveto[[#This Row],[Valtionosuus ennen verotuloihin perustuvaa valtionosuuden tasausta]]+Yhteenveto[[#This Row],[Verotuloihin perustuva valtionosuuden tasaus]])</f>
        <v>2355305.8835398476</v>
      </c>
      <c r="O128" s="241">
        <f>Verokorvaukset!G126</f>
        <v>520670.96065790736</v>
      </c>
      <c r="P128" s="372">
        <f>SUM(Yhteenveto[[#This Row],[Kunnan  peruspalvelujen valtionosuus ]:[Veroperustemuutoksista johtuvien veromenetysten korvaus]])</f>
        <v>2875976.8441977547</v>
      </c>
      <c r="Q128" s="34">
        <f>Kotikuntakorvaus!F130</f>
        <v>-888083.71305000014</v>
      </c>
      <c r="R128" s="341">
        <f>+Yhteenveto[[#This Row],[Kunnan  peruspalvelujen valtionosuus ]]+Yhteenveto[[#This Row],[Veroperustemuutoksista johtuvien veromenetysten korvaus]]+Yhteenveto[[#This Row],[Kotikuntakorvaus, netto]]</f>
        <v>1987893.1311477546</v>
      </c>
      <c r="S128" s="11"/>
      <c r="T128"/>
    </row>
    <row r="129" spans="1:20" ht="15" x14ac:dyDescent="0.25">
      <c r="A129" s="32">
        <v>408</v>
      </c>
      <c r="B129" s="13" t="s">
        <v>134</v>
      </c>
      <c r="C129" s="15">
        <v>14028</v>
      </c>
      <c r="D129" s="15">
        <f>Ikärakenne[[#This Row],[Laskennalliset kustannukset, IKÄRAKENNE yhteensä, €]]</f>
        <v>25136213.539999999</v>
      </c>
      <c r="E129" s="15">
        <f>'Lask. kustannukset MUUT'!AD135</f>
        <v>3316690.2404031875</v>
      </c>
      <c r="F129" s="231">
        <f>Yhteenveto[[#This Row],[Ikärakenne, laskennallinen kustannus]]+Yhteenveto[[#This Row],[Muut laskennalliset kustannukset ]]</f>
        <v>28452903.780403186</v>
      </c>
      <c r="G129" s="451">
        <v>1516.36</v>
      </c>
      <c r="H129" s="17">
        <v>21271498.079999998</v>
      </c>
      <c r="I129" s="339">
        <f>Yhteenveto[[#This Row],[Laskennalliset kustannukset yhteensä]]-Yhteenveto[[#This Row],[Omarahoitusosuus, €]]</f>
        <v>7181405.7004031874</v>
      </c>
      <c r="J129" s="33">
        <f>Lisäosat!U130</f>
        <v>444115.6909020429</v>
      </c>
      <c r="K129" s="34">
        <f>'Muut lis_väh'!Q127</f>
        <v>-795409.04259894392</v>
      </c>
      <c r="L129" s="231">
        <f>Yhteenveto[[#This Row],[Valtionosuus omarahoitusosuuden jälkeen (välisumma)]]+Yhteenveto[[#This Row],[Lisäosat yhteensä]]+Yhteenveto[[#This Row],[Valtionosuuteen tehtävät vähennykset ja lisäykset, netto]]</f>
        <v>6830112.3487062864</v>
      </c>
      <c r="M129" s="34">
        <f>'Verotuloihin perust tasaus'!N134</f>
        <v>6207964.7003084822</v>
      </c>
      <c r="N129" s="303">
        <f>SUM(Yhteenveto[[#This Row],[Valtionosuus ennen verotuloihin perustuvaa valtionosuuden tasausta]]+Yhteenveto[[#This Row],[Verotuloihin perustuva valtionosuuden tasaus]])</f>
        <v>13038077.049014769</v>
      </c>
      <c r="O129" s="241">
        <f>Verokorvaukset!G127</f>
        <v>1584143.2264805031</v>
      </c>
      <c r="P129" s="372">
        <f>SUM(Yhteenveto[[#This Row],[Kunnan  peruspalvelujen valtionosuus ]:[Veroperustemuutoksista johtuvien veromenetysten korvaus]])</f>
        <v>14622220.275495272</v>
      </c>
      <c r="Q129" s="34">
        <f>Kotikuntakorvaus!F131</f>
        <v>-140753.20488000003</v>
      </c>
      <c r="R129" s="341">
        <f>+Yhteenveto[[#This Row],[Kunnan  peruspalvelujen valtionosuus ]]+Yhteenveto[[#This Row],[Veroperustemuutoksista johtuvien veromenetysten korvaus]]+Yhteenveto[[#This Row],[Kotikuntakorvaus, netto]]</f>
        <v>14481467.070615273</v>
      </c>
      <c r="S129" s="11"/>
      <c r="T129"/>
    </row>
    <row r="130" spans="1:20" ht="15" x14ac:dyDescent="0.25">
      <c r="A130" s="32">
        <v>410</v>
      </c>
      <c r="B130" s="13" t="s">
        <v>135</v>
      </c>
      <c r="C130" s="15">
        <v>18878</v>
      </c>
      <c r="D130" s="15">
        <f>Ikärakenne[[#This Row],[Laskennalliset kustannukset, IKÄRAKENNE yhteensä, €]]</f>
        <v>42459534.459999993</v>
      </c>
      <c r="E130" s="15">
        <f>'Lask. kustannukset MUUT'!AD136</f>
        <v>3995151.8340060315</v>
      </c>
      <c r="F130" s="231">
        <f>Yhteenveto[[#This Row],[Ikärakenne, laskennallinen kustannus]]+Yhteenveto[[#This Row],[Muut laskennalliset kustannukset ]]</f>
        <v>46454686.294006027</v>
      </c>
      <c r="G130" s="451">
        <v>1516.36</v>
      </c>
      <c r="H130" s="17">
        <v>28625844.079999998</v>
      </c>
      <c r="I130" s="339">
        <f>Yhteenveto[[#This Row],[Laskennalliset kustannukset yhteensä]]-Yhteenveto[[#This Row],[Omarahoitusosuus, €]]</f>
        <v>17828842.214006029</v>
      </c>
      <c r="J130" s="33">
        <f>Lisäosat!U131</f>
        <v>585019.27220877341</v>
      </c>
      <c r="K130" s="34">
        <f>'Muut lis_väh'!Q128</f>
        <v>-7822312.7835300351</v>
      </c>
      <c r="L130" s="231">
        <f>Yhteenveto[[#This Row],[Valtionosuus omarahoitusosuuden jälkeen (välisumma)]]+Yhteenveto[[#This Row],[Lisäosat yhteensä]]+Yhteenveto[[#This Row],[Valtionosuuteen tehtävät vähennykset ja lisäykset, netto]]</f>
        <v>10591548.702684768</v>
      </c>
      <c r="M130" s="34">
        <f>'Verotuloihin perust tasaus'!N135</f>
        <v>8584051.863386333</v>
      </c>
      <c r="N130" s="303">
        <f>SUM(Yhteenveto[[#This Row],[Valtionosuus ennen verotuloihin perustuvaa valtionosuuden tasausta]]+Yhteenveto[[#This Row],[Verotuloihin perustuva valtionosuuden tasaus]])</f>
        <v>19175600.566071101</v>
      </c>
      <c r="O130" s="241">
        <f>Verokorvaukset!G128</f>
        <v>1040141.385407883</v>
      </c>
      <c r="P130" s="372">
        <f>SUM(Yhteenveto[[#This Row],[Kunnan  peruspalvelujen valtionosuus ]:[Veroperustemuutoksista johtuvien veromenetysten korvaus]])</f>
        <v>20215741.951478984</v>
      </c>
      <c r="Q130" s="34">
        <f>Kotikuntakorvaus!F132</f>
        <v>203748.34853850002</v>
      </c>
      <c r="R130" s="341">
        <f>+Yhteenveto[[#This Row],[Kunnan  peruspalvelujen valtionosuus ]]+Yhteenveto[[#This Row],[Veroperustemuutoksista johtuvien veromenetysten korvaus]]+Yhteenveto[[#This Row],[Kotikuntakorvaus, netto]]</f>
        <v>20419490.300017484</v>
      </c>
      <c r="S130" s="11"/>
      <c r="T130"/>
    </row>
    <row r="131" spans="1:20" ht="15" x14ac:dyDescent="0.25">
      <c r="A131" s="32">
        <v>416</v>
      </c>
      <c r="B131" s="13" t="s">
        <v>136</v>
      </c>
      <c r="C131" s="15">
        <v>2849</v>
      </c>
      <c r="D131" s="15">
        <f>Ikärakenne[[#This Row],[Laskennalliset kustannukset, IKÄRAKENNE yhteensä, €]]</f>
        <v>5119802.0099999988</v>
      </c>
      <c r="E131" s="15">
        <f>'Lask. kustannukset MUUT'!AD137</f>
        <v>678877.45160181168</v>
      </c>
      <c r="F131" s="231">
        <f>Yhteenveto[[#This Row],[Ikärakenne, laskennallinen kustannus]]+Yhteenveto[[#This Row],[Muut laskennalliset kustannukset ]]</f>
        <v>5798679.4616018105</v>
      </c>
      <c r="G131" s="451">
        <v>1516.36</v>
      </c>
      <c r="H131" s="17">
        <v>4320109.6399999997</v>
      </c>
      <c r="I131" s="339">
        <f>Yhteenveto[[#This Row],[Laskennalliset kustannukset yhteensä]]-Yhteenveto[[#This Row],[Omarahoitusosuus, €]]</f>
        <v>1478569.8216018109</v>
      </c>
      <c r="J131" s="33">
        <f>Lisäosat!U132</f>
        <v>65859.784662594277</v>
      </c>
      <c r="K131" s="34">
        <f>'Muut lis_väh'!Q129</f>
        <v>-947872.35827440443</v>
      </c>
      <c r="L131" s="231">
        <f>Yhteenveto[[#This Row],[Valtionosuus omarahoitusosuuden jälkeen (välisumma)]]+Yhteenveto[[#This Row],[Lisäosat yhteensä]]+Yhteenveto[[#This Row],[Valtionosuuteen tehtävät vähennykset ja lisäykset, netto]]</f>
        <v>596557.24799000076</v>
      </c>
      <c r="M131" s="34">
        <f>'Verotuloihin perust tasaus'!N136</f>
        <v>1452011.3321643891</v>
      </c>
      <c r="N131" s="303">
        <f>SUM(Yhteenveto[[#This Row],[Valtionosuus ennen verotuloihin perustuvaa valtionosuuden tasausta]]+Yhteenveto[[#This Row],[Verotuloihin perustuva valtionosuuden tasaus]])</f>
        <v>2048568.5801543898</v>
      </c>
      <c r="O131" s="241">
        <f>Verokorvaukset!G129</f>
        <v>275909.06848837208</v>
      </c>
      <c r="P131" s="372">
        <f>SUM(Yhteenveto[[#This Row],[Kunnan  peruspalvelujen valtionosuus ]:[Veroperustemuutoksista johtuvien veromenetysten korvaus]])</f>
        <v>2324477.6486427621</v>
      </c>
      <c r="Q131" s="34">
        <f>Kotikuntakorvaus!F133</f>
        <v>-17352.449819999994</v>
      </c>
      <c r="R131" s="341">
        <f>+Yhteenveto[[#This Row],[Kunnan  peruspalvelujen valtionosuus ]]+Yhteenveto[[#This Row],[Veroperustemuutoksista johtuvien veromenetysten korvaus]]+Yhteenveto[[#This Row],[Kotikuntakorvaus, netto]]</f>
        <v>2307125.1988227619</v>
      </c>
      <c r="S131" s="11"/>
      <c r="T131"/>
    </row>
    <row r="132" spans="1:20" ht="15" x14ac:dyDescent="0.25">
      <c r="A132" s="32">
        <v>418</v>
      </c>
      <c r="B132" s="13" t="s">
        <v>137</v>
      </c>
      <c r="C132" s="15">
        <v>24854</v>
      </c>
      <c r="D132" s="15">
        <f>Ikärakenne[[#This Row],[Laskennalliset kustannukset, IKÄRAKENNE yhteensä, €]]</f>
        <v>54225092.630000003</v>
      </c>
      <c r="E132" s="15">
        <f>'Lask. kustannukset MUUT'!AD138</f>
        <v>4347907.5208440581</v>
      </c>
      <c r="F132" s="231">
        <f>Yhteenveto[[#This Row],[Ikärakenne, laskennallinen kustannus]]+Yhteenveto[[#This Row],[Muut laskennalliset kustannukset ]]</f>
        <v>58573000.15084406</v>
      </c>
      <c r="G132" s="451">
        <v>1516.36</v>
      </c>
      <c r="H132" s="17">
        <v>37687611.439999998</v>
      </c>
      <c r="I132" s="339">
        <f>Yhteenveto[[#This Row],[Laskennalliset kustannukset yhteensä]]-Yhteenveto[[#This Row],[Omarahoitusosuus, €]]</f>
        <v>20885388.710844062</v>
      </c>
      <c r="J132" s="33">
        <f>Lisäosat!U133</f>
        <v>1083087.1107159215</v>
      </c>
      <c r="K132" s="34">
        <f>'Muut lis_väh'!Q130</f>
        <v>-2494514.4135287707</v>
      </c>
      <c r="L132" s="231">
        <f>Yhteenveto[[#This Row],[Valtionosuus omarahoitusosuuden jälkeen (välisumma)]]+Yhteenveto[[#This Row],[Lisäosat yhteensä]]+Yhteenveto[[#This Row],[Valtionosuuteen tehtävät vähennykset ja lisäykset, netto]]</f>
        <v>19473961.408031214</v>
      </c>
      <c r="M132" s="34">
        <f>'Verotuloihin perust tasaus'!N137</f>
        <v>1582304.8106694834</v>
      </c>
      <c r="N132" s="303">
        <f>SUM(Yhteenveto[[#This Row],[Valtionosuus ennen verotuloihin perustuvaa valtionosuuden tasausta]]+Yhteenveto[[#This Row],[Verotuloihin perustuva valtionosuuden tasaus]])</f>
        <v>21056266.218700696</v>
      </c>
      <c r="O132" s="241">
        <f>Verokorvaukset!G130</f>
        <v>1099700.4469043636</v>
      </c>
      <c r="P132" s="372">
        <f>SUM(Yhteenveto[[#This Row],[Kunnan  peruspalvelujen valtionosuus ]:[Veroperustemuutoksista johtuvien veromenetysten korvaus]])</f>
        <v>22155966.665605061</v>
      </c>
      <c r="Q132" s="34">
        <f>Kotikuntakorvaus!F134</f>
        <v>-782452.13330999995</v>
      </c>
      <c r="R132" s="341">
        <f>+Yhteenveto[[#This Row],[Kunnan  peruspalvelujen valtionosuus ]]+Yhteenveto[[#This Row],[Veroperustemuutoksista johtuvien veromenetysten korvaus]]+Yhteenveto[[#This Row],[Kotikuntakorvaus, netto]]</f>
        <v>21373514.532295059</v>
      </c>
      <c r="S132" s="11"/>
      <c r="T132"/>
    </row>
    <row r="133" spans="1:20" ht="15" x14ac:dyDescent="0.25">
      <c r="A133" s="32">
        <v>420</v>
      </c>
      <c r="B133" s="36" t="s">
        <v>138</v>
      </c>
      <c r="C133" s="15">
        <v>8971</v>
      </c>
      <c r="D133" s="15">
        <f>Ikärakenne[[#This Row],[Laskennalliset kustannukset, IKÄRAKENNE yhteensä, €]]</f>
        <v>12887404.950000001</v>
      </c>
      <c r="E133" s="15">
        <f>'Lask. kustannukset MUUT'!AD139</f>
        <v>2677906.2073767534</v>
      </c>
      <c r="F133" s="231">
        <f>Yhteenveto[[#This Row],[Ikärakenne, laskennallinen kustannus]]+Yhteenveto[[#This Row],[Muut laskennalliset kustannukset ]]</f>
        <v>15565311.157376755</v>
      </c>
      <c r="G133" s="451">
        <v>1516.36</v>
      </c>
      <c r="H133" s="17">
        <v>13603265.559999999</v>
      </c>
      <c r="I133" s="339">
        <f>Yhteenveto[[#This Row],[Laskennalliset kustannukset yhteensä]]-Yhteenveto[[#This Row],[Omarahoitusosuus, €]]</f>
        <v>1962045.5973767564</v>
      </c>
      <c r="J133" s="33">
        <f>Lisäosat!U134</f>
        <v>285979.99941528391</v>
      </c>
      <c r="K133" s="34">
        <f>'Muut lis_väh'!Q131</f>
        <v>-14506.925248679705</v>
      </c>
      <c r="L133" s="231">
        <f>Yhteenveto[[#This Row],[Valtionosuus omarahoitusosuuden jälkeen (välisumma)]]+Yhteenveto[[#This Row],[Lisäosat yhteensä]]+Yhteenveto[[#This Row],[Valtionosuuteen tehtävät vähennykset ja lisäykset, netto]]</f>
        <v>2233518.6715433607</v>
      </c>
      <c r="M133" s="34">
        <f>'Verotuloihin perust tasaus'!N138</f>
        <v>3038595.8303144989</v>
      </c>
      <c r="N133" s="303">
        <f>SUM(Yhteenveto[[#This Row],[Valtionosuus ennen verotuloihin perustuvaa valtionosuuden tasausta]]+Yhteenveto[[#This Row],[Verotuloihin perustuva valtionosuuden tasaus]])</f>
        <v>5272114.50185786</v>
      </c>
      <c r="O133" s="241">
        <f>Verokorvaukset!G131</f>
        <v>1095760.7942767572</v>
      </c>
      <c r="P133" s="372">
        <f>SUM(Yhteenveto[[#This Row],[Kunnan  peruspalvelujen valtionosuus ]:[Veroperustemuutoksista johtuvien veromenetysten korvaus]])</f>
        <v>6367875.2961346172</v>
      </c>
      <c r="Q133" s="34">
        <f>Kotikuntakorvaus!F135</f>
        <v>-92504.72649000003</v>
      </c>
      <c r="R133" s="341">
        <f>+Yhteenveto[[#This Row],[Kunnan  peruspalvelujen valtionosuus ]]+Yhteenveto[[#This Row],[Veroperustemuutoksista johtuvien veromenetysten korvaus]]+Yhteenveto[[#This Row],[Kotikuntakorvaus, netto]]</f>
        <v>6275370.5696446169</v>
      </c>
      <c r="S133" s="11"/>
      <c r="T133"/>
    </row>
    <row r="134" spans="1:20" ht="15" x14ac:dyDescent="0.25">
      <c r="A134" s="32">
        <v>421</v>
      </c>
      <c r="B134" s="13" t="s">
        <v>139</v>
      </c>
      <c r="C134" s="15">
        <v>665</v>
      </c>
      <c r="D134" s="15">
        <f>Ikärakenne[[#This Row],[Laskennalliset kustannukset, IKÄRAKENNE yhteensä, €]]</f>
        <v>1048914.1200000001</v>
      </c>
      <c r="E134" s="15">
        <f>'Lask. kustannukset MUUT'!AD140</f>
        <v>482041.34571943287</v>
      </c>
      <c r="F134" s="231">
        <f>Yhteenveto[[#This Row],[Ikärakenne, laskennallinen kustannus]]+Yhteenveto[[#This Row],[Muut laskennalliset kustannukset ]]</f>
        <v>1530955.465719433</v>
      </c>
      <c r="G134" s="451">
        <v>1516.36</v>
      </c>
      <c r="H134" s="17">
        <v>1008379.3999999999</v>
      </c>
      <c r="I134" s="339">
        <f>Yhteenveto[[#This Row],[Laskennalliset kustannukset yhteensä]]-Yhteenveto[[#This Row],[Omarahoitusosuus, €]]</f>
        <v>522576.06571943313</v>
      </c>
      <c r="J134" s="33">
        <f>Lisäosat!U135</f>
        <v>233436.80275474259</v>
      </c>
      <c r="K134" s="34">
        <f>'Muut lis_väh'!Q132</f>
        <v>359596.37592098519</v>
      </c>
      <c r="L134" s="231">
        <f>Yhteenveto[[#This Row],[Valtionosuus omarahoitusosuuden jälkeen (välisumma)]]+Yhteenveto[[#This Row],[Lisäosat yhteensä]]+Yhteenveto[[#This Row],[Valtionosuuteen tehtävät vähennykset ja lisäykset, netto]]</f>
        <v>1115609.2443951608</v>
      </c>
      <c r="M134" s="34">
        <f>'Verotuloihin perust tasaus'!N139</f>
        <v>101357.94807764421</v>
      </c>
      <c r="N134" s="303">
        <f>SUM(Yhteenveto[[#This Row],[Valtionosuus ennen verotuloihin perustuvaa valtionosuuden tasausta]]+Yhteenveto[[#This Row],[Verotuloihin perustuva valtionosuuden tasaus]])</f>
        <v>1216967.192472805</v>
      </c>
      <c r="O134" s="241">
        <f>Verokorvaukset!G132</f>
        <v>144222.69142189345</v>
      </c>
      <c r="P134" s="372">
        <f>SUM(Yhteenveto[[#This Row],[Kunnan  peruspalvelujen valtionosuus ]:[Veroperustemuutoksista johtuvien veromenetysten korvaus]])</f>
        <v>1361189.8838946985</v>
      </c>
      <c r="Q134" s="34">
        <f>Kotikuntakorvaus!F136</f>
        <v>-5084.0510999999997</v>
      </c>
      <c r="R134" s="341">
        <f>+Yhteenveto[[#This Row],[Kunnan  peruspalvelujen valtionosuus ]]+Yhteenveto[[#This Row],[Veroperustemuutoksista johtuvien veromenetysten korvaus]]+Yhteenveto[[#This Row],[Kotikuntakorvaus, netto]]</f>
        <v>1356105.8327946984</v>
      </c>
      <c r="S134" s="11"/>
      <c r="T134"/>
    </row>
    <row r="135" spans="1:20" ht="15" x14ac:dyDescent="0.25">
      <c r="A135" s="32">
        <v>422</v>
      </c>
      <c r="B135" s="13" t="s">
        <v>140</v>
      </c>
      <c r="C135" s="15">
        <v>10049</v>
      </c>
      <c r="D135" s="15">
        <f>Ikärakenne[[#This Row],[Laskennalliset kustannukset, IKÄRAKENNE yhteensä, €]]</f>
        <v>10617812.810000001</v>
      </c>
      <c r="E135" s="15">
        <f>'Lask. kustannukset MUUT'!AD141</f>
        <v>6365349.5985563258</v>
      </c>
      <c r="F135" s="231">
        <f>Yhteenveto[[#This Row],[Ikärakenne, laskennallinen kustannus]]+Yhteenveto[[#This Row],[Muut laskennalliset kustannukset ]]</f>
        <v>16983162.408556327</v>
      </c>
      <c r="G135" s="451">
        <v>1516.36</v>
      </c>
      <c r="H135" s="17">
        <v>15237901.639999999</v>
      </c>
      <c r="I135" s="339">
        <f>Yhteenveto[[#This Row],[Laskennalliset kustannukset yhteensä]]-Yhteenveto[[#This Row],[Omarahoitusosuus, €]]</f>
        <v>1745260.7685563285</v>
      </c>
      <c r="J135" s="33">
        <f>Lisäosat!U136</f>
        <v>1536759.2101639349</v>
      </c>
      <c r="K135" s="34">
        <f>'Muut lis_väh'!Q133</f>
        <v>-961845.86398407794</v>
      </c>
      <c r="L135" s="231">
        <f>Yhteenveto[[#This Row],[Valtionosuus omarahoitusosuuden jälkeen (välisumma)]]+Yhteenveto[[#This Row],[Lisäosat yhteensä]]+Yhteenveto[[#This Row],[Valtionosuuteen tehtävät vähennykset ja lisäykset, netto]]</f>
        <v>2320174.1147361854</v>
      </c>
      <c r="M135" s="34">
        <f>'Verotuloihin perust tasaus'!N140</f>
        <v>3096055.7675844138</v>
      </c>
      <c r="N135" s="303">
        <f>SUM(Yhteenveto[[#This Row],[Valtionosuus ennen verotuloihin perustuvaa valtionosuuden tasausta]]+Yhteenveto[[#This Row],[Verotuloihin perustuva valtionosuuden tasaus]])</f>
        <v>5416229.8823205996</v>
      </c>
      <c r="O135" s="241">
        <f>Verokorvaukset!G133</f>
        <v>1593849.697705467</v>
      </c>
      <c r="P135" s="372">
        <f>SUM(Yhteenveto[[#This Row],[Kunnan  peruspalvelujen valtionosuus ]:[Veroperustemuutoksista johtuvien veromenetysten korvaus]])</f>
        <v>7010079.5800260669</v>
      </c>
      <c r="Q135" s="34">
        <f>Kotikuntakorvaus!F137</f>
        <v>100514.19059999997</v>
      </c>
      <c r="R135" s="341">
        <f>+Yhteenveto[[#This Row],[Kunnan  peruspalvelujen valtionosuus ]]+Yhteenveto[[#This Row],[Veroperustemuutoksista johtuvien veromenetysten korvaus]]+Yhteenveto[[#This Row],[Kotikuntakorvaus, netto]]</f>
        <v>7110593.7706260672</v>
      </c>
      <c r="S135" s="11"/>
      <c r="T135"/>
    </row>
    <row r="136" spans="1:20" ht="15" x14ac:dyDescent="0.25">
      <c r="A136" s="32">
        <v>423</v>
      </c>
      <c r="B136" s="13" t="s">
        <v>141</v>
      </c>
      <c r="C136" s="15">
        <v>20666</v>
      </c>
      <c r="D136" s="15">
        <f>Ikärakenne[[#This Row],[Laskennalliset kustannukset, IKÄRAKENNE yhteensä, €]]</f>
        <v>41397786.770000003</v>
      </c>
      <c r="E136" s="15">
        <f>'Lask. kustannukset MUUT'!AD142</f>
        <v>4057989.9928684039</v>
      </c>
      <c r="F136" s="231">
        <f>Yhteenveto[[#This Row],[Ikärakenne, laskennallinen kustannus]]+Yhteenveto[[#This Row],[Muut laskennalliset kustannukset ]]</f>
        <v>45455776.762868404</v>
      </c>
      <c r="G136" s="451">
        <v>1516.36</v>
      </c>
      <c r="H136" s="17">
        <v>31337095.759999998</v>
      </c>
      <c r="I136" s="339">
        <f>Yhteenveto[[#This Row],[Laskennalliset kustannukset yhteensä]]-Yhteenveto[[#This Row],[Omarahoitusosuus, €]]</f>
        <v>14118681.002868406</v>
      </c>
      <c r="J136" s="33">
        <f>Lisäosat!U137</f>
        <v>789823.92080311943</v>
      </c>
      <c r="K136" s="34">
        <f>'Muut lis_väh'!Q134</f>
        <v>768349.20829909481</v>
      </c>
      <c r="L136" s="231">
        <f>Yhteenveto[[#This Row],[Valtionosuus omarahoitusosuuden jälkeen (välisumma)]]+Yhteenveto[[#This Row],[Lisäosat yhteensä]]+Yhteenveto[[#This Row],[Valtionosuuteen tehtävät vähennykset ja lisäykset, netto]]</f>
        <v>15676854.13197062</v>
      </c>
      <c r="M136" s="34">
        <f>'Verotuloihin perust tasaus'!N141</f>
        <v>1818312.4456440839</v>
      </c>
      <c r="N136" s="303">
        <f>SUM(Yhteenveto[[#This Row],[Valtionosuus ennen verotuloihin perustuvaa valtionosuuden tasausta]]+Yhteenveto[[#This Row],[Verotuloihin perustuva valtionosuuden tasaus]])</f>
        <v>17495166.577614702</v>
      </c>
      <c r="O136" s="241">
        <f>Verokorvaukset!G134</f>
        <v>1317473.0196995386</v>
      </c>
      <c r="P136" s="372">
        <f>SUM(Yhteenveto[[#This Row],[Kunnan  peruspalvelujen valtionosuus ]:[Veroperustemuutoksista johtuvien veromenetysten korvaus]])</f>
        <v>18812639.597314242</v>
      </c>
      <c r="Q136" s="34">
        <f>Kotikuntakorvaus!F138</f>
        <v>-591891.89667000016</v>
      </c>
      <c r="R136" s="341">
        <f>+Yhteenveto[[#This Row],[Kunnan  peruspalvelujen valtionosuus ]]+Yhteenveto[[#This Row],[Veroperustemuutoksista johtuvien veromenetysten korvaus]]+Yhteenveto[[#This Row],[Kotikuntakorvaus, netto]]</f>
        <v>18220747.700644244</v>
      </c>
      <c r="S136" s="11"/>
      <c r="T136"/>
    </row>
    <row r="137" spans="1:20" ht="15" x14ac:dyDescent="0.25">
      <c r="A137" s="32">
        <v>425</v>
      </c>
      <c r="B137" s="13" t="s">
        <v>142</v>
      </c>
      <c r="C137" s="15">
        <v>10190</v>
      </c>
      <c r="D137" s="15">
        <f>Ikärakenne[[#This Row],[Laskennalliset kustannukset, IKÄRAKENNE yhteensä, €]]</f>
        <v>31273476.830000002</v>
      </c>
      <c r="E137" s="15">
        <f>'Lask. kustannukset MUUT'!AD143</f>
        <v>1639333.9353237236</v>
      </c>
      <c r="F137" s="231">
        <f>Yhteenveto[[#This Row],[Ikärakenne, laskennallinen kustannus]]+Yhteenveto[[#This Row],[Muut laskennalliset kustannukset ]]</f>
        <v>32912810.765323725</v>
      </c>
      <c r="G137" s="451">
        <v>1516.36</v>
      </c>
      <c r="H137" s="17">
        <v>15451708.399999999</v>
      </c>
      <c r="I137" s="339">
        <f>Yhteenveto[[#This Row],[Laskennalliset kustannukset yhteensä]]-Yhteenveto[[#This Row],[Omarahoitusosuus, €]]</f>
        <v>17461102.365323726</v>
      </c>
      <c r="J137" s="33">
        <f>Lisäosat!U138</f>
        <v>327229.20218033722</v>
      </c>
      <c r="K137" s="34">
        <f>'Muut lis_väh'!Q135</f>
        <v>-2968210.3734855657</v>
      </c>
      <c r="L137" s="231">
        <f>Yhteenveto[[#This Row],[Valtionosuus omarahoitusosuuden jälkeen (välisumma)]]+Yhteenveto[[#This Row],[Lisäosat yhteensä]]+Yhteenveto[[#This Row],[Valtionosuuteen tehtävät vähennykset ja lisäykset, netto]]</f>
        <v>14820121.194018498</v>
      </c>
      <c r="M137" s="34">
        <f>'Verotuloihin perust tasaus'!N142</f>
        <v>5770614.8852097122</v>
      </c>
      <c r="N137" s="303">
        <f>SUM(Yhteenveto[[#This Row],[Valtionosuus ennen verotuloihin perustuvaa valtionosuuden tasausta]]+Yhteenveto[[#This Row],[Verotuloihin perustuva valtionosuuden tasaus]])</f>
        <v>20590736.079228211</v>
      </c>
      <c r="O137" s="241">
        <f>Verokorvaukset!G135</f>
        <v>392091.35724270565</v>
      </c>
      <c r="P137" s="372">
        <f>SUM(Yhteenveto[[#This Row],[Kunnan  peruspalvelujen valtionosuus ]:[Veroperustemuutoksista johtuvien veromenetysten korvaus]])</f>
        <v>20982827.436470918</v>
      </c>
      <c r="Q137" s="34">
        <f>Kotikuntakorvaus!F139</f>
        <v>261211.87791000007</v>
      </c>
      <c r="R137" s="341">
        <f>+Yhteenveto[[#This Row],[Kunnan  peruspalvelujen valtionosuus ]]+Yhteenveto[[#This Row],[Veroperustemuutoksista johtuvien veromenetysten korvaus]]+Yhteenveto[[#This Row],[Kotikuntakorvaus, netto]]</f>
        <v>21244039.314380918</v>
      </c>
      <c r="S137" s="11"/>
      <c r="T137"/>
    </row>
    <row r="138" spans="1:20" ht="15" x14ac:dyDescent="0.25">
      <c r="A138" s="32">
        <v>426</v>
      </c>
      <c r="B138" s="13" t="s">
        <v>143</v>
      </c>
      <c r="C138" s="15">
        <v>11913</v>
      </c>
      <c r="D138" s="15">
        <f>Ikärakenne[[#This Row],[Laskennalliset kustannukset, IKÄRAKENNE yhteensä, €]]</f>
        <v>22055102.800000001</v>
      </c>
      <c r="E138" s="15">
        <f>'Lask. kustannukset MUUT'!AD144</f>
        <v>3189918.7478642049</v>
      </c>
      <c r="F138" s="231">
        <f>Yhteenveto[[#This Row],[Ikärakenne, laskennallinen kustannus]]+Yhteenveto[[#This Row],[Muut laskennalliset kustannukset ]]</f>
        <v>25245021.547864206</v>
      </c>
      <c r="G138" s="451">
        <v>1516.36</v>
      </c>
      <c r="H138" s="17">
        <v>18064396.68</v>
      </c>
      <c r="I138" s="339">
        <f>Yhteenveto[[#This Row],[Laskennalliset kustannukset yhteensä]]-Yhteenveto[[#This Row],[Omarahoitusosuus, €]]</f>
        <v>7180624.8678642064</v>
      </c>
      <c r="J138" s="33">
        <f>Lisäosat!U139</f>
        <v>363108.14305788971</v>
      </c>
      <c r="K138" s="34">
        <f>'Muut lis_väh'!Q136</f>
        <v>-3605405.6526562688</v>
      </c>
      <c r="L138" s="231">
        <f>Yhteenveto[[#This Row],[Valtionosuus omarahoitusosuuden jälkeen (välisumma)]]+Yhteenveto[[#This Row],[Lisäosat yhteensä]]+Yhteenveto[[#This Row],[Valtionosuuteen tehtävät vähennykset ja lisäykset, netto]]</f>
        <v>3938327.3582658269</v>
      </c>
      <c r="M138" s="34">
        <f>'Verotuloihin perust tasaus'!N143</f>
        <v>6012497.8190563126</v>
      </c>
      <c r="N138" s="303">
        <f>SUM(Yhteenveto[[#This Row],[Valtionosuus ennen verotuloihin perustuvaa valtionosuuden tasausta]]+Yhteenveto[[#This Row],[Verotuloihin perustuva valtionosuuden tasaus]])</f>
        <v>9950825.17732214</v>
      </c>
      <c r="O138" s="241">
        <f>Verokorvaukset!G136</f>
        <v>1104802.5358673972</v>
      </c>
      <c r="P138" s="372">
        <f>SUM(Yhteenveto[[#This Row],[Kunnan  peruspalvelujen valtionosuus ]:[Veroperustemuutoksista johtuvien veromenetysten korvaus]])</f>
        <v>11055627.713189537</v>
      </c>
      <c r="Q138" s="34">
        <f>Kotikuntakorvaus!F140</f>
        <v>-836548.10391599988</v>
      </c>
      <c r="R138" s="341">
        <f>+Yhteenveto[[#This Row],[Kunnan  peruspalvelujen valtionosuus ]]+Yhteenveto[[#This Row],[Veroperustemuutoksista johtuvien veromenetysten korvaus]]+Yhteenveto[[#This Row],[Kotikuntakorvaus, netto]]</f>
        <v>10219079.609273536</v>
      </c>
      <c r="S138" s="11"/>
      <c r="T138"/>
    </row>
    <row r="139" spans="1:20" ht="15" x14ac:dyDescent="0.25">
      <c r="A139" s="32">
        <v>430</v>
      </c>
      <c r="B139" s="13" t="s">
        <v>144</v>
      </c>
      <c r="C139" s="15">
        <v>15295</v>
      </c>
      <c r="D139" s="15">
        <f>Ikärakenne[[#This Row],[Laskennalliset kustannukset, IKÄRAKENNE yhteensä, €]]</f>
        <v>21833921.329999998</v>
      </c>
      <c r="E139" s="15">
        <f>'Lask. kustannukset MUUT'!AD145</f>
        <v>4971637.2488633972</v>
      </c>
      <c r="F139" s="231">
        <f>Yhteenveto[[#This Row],[Ikärakenne, laskennallinen kustannus]]+Yhteenveto[[#This Row],[Muut laskennalliset kustannukset ]]</f>
        <v>26805558.578863397</v>
      </c>
      <c r="G139" s="451">
        <v>1516.36</v>
      </c>
      <c r="H139" s="17">
        <v>23192726.199999999</v>
      </c>
      <c r="I139" s="339">
        <f>Yhteenveto[[#This Row],[Laskennalliset kustannukset yhteensä]]-Yhteenveto[[#This Row],[Omarahoitusosuus, €]]</f>
        <v>3612832.378863398</v>
      </c>
      <c r="J139" s="33">
        <f>Lisäosat!U140</f>
        <v>481735.37754499988</v>
      </c>
      <c r="K139" s="34">
        <f>'Muut lis_väh'!Q137</f>
        <v>15281.7197569079</v>
      </c>
      <c r="L139" s="231">
        <f>Yhteenveto[[#This Row],[Valtionosuus omarahoitusosuuden jälkeen (välisumma)]]+Yhteenveto[[#This Row],[Lisäosat yhteensä]]+Yhteenveto[[#This Row],[Valtionosuuteen tehtävät vähennykset ja lisäykset, netto]]</f>
        <v>4109849.4761653058</v>
      </c>
      <c r="M139" s="34">
        <f>'Verotuloihin perust tasaus'!N144</f>
        <v>6895632.5391409937</v>
      </c>
      <c r="N139" s="303">
        <f>SUM(Yhteenveto[[#This Row],[Valtionosuus ennen verotuloihin perustuvaa valtionosuuden tasausta]]+Yhteenveto[[#This Row],[Verotuloihin perustuva valtionosuuden tasaus]])</f>
        <v>11005482.0153063</v>
      </c>
      <c r="O139" s="241">
        <f>Verokorvaukset!G137</f>
        <v>2483555.3799908408</v>
      </c>
      <c r="P139" s="372">
        <f>SUM(Yhteenveto[[#This Row],[Kunnan  peruspalvelujen valtionosuus ]:[Veroperustemuutoksista johtuvien veromenetysten korvaus]])</f>
        <v>13489037.39529714</v>
      </c>
      <c r="Q139" s="34">
        <f>Kotikuntakorvaus!F141</f>
        <v>337280.95068000013</v>
      </c>
      <c r="R139" s="341">
        <f>+Yhteenveto[[#This Row],[Kunnan  peruspalvelujen valtionosuus ]]+Yhteenveto[[#This Row],[Veroperustemuutoksista johtuvien veromenetysten korvaus]]+Yhteenveto[[#This Row],[Kotikuntakorvaus, netto]]</f>
        <v>13826318.345977141</v>
      </c>
      <c r="S139" s="11"/>
      <c r="T139"/>
    </row>
    <row r="140" spans="1:20" ht="15" x14ac:dyDescent="0.25">
      <c r="A140" s="32">
        <v>433</v>
      </c>
      <c r="B140" s="13" t="s">
        <v>145</v>
      </c>
      <c r="C140" s="15">
        <v>7657</v>
      </c>
      <c r="D140" s="15">
        <f>Ikärakenne[[#This Row],[Laskennalliset kustannukset, IKÄRAKENNE yhteensä, €]]</f>
        <v>12687473.189999999</v>
      </c>
      <c r="E140" s="15">
        <f>'Lask. kustannukset MUUT'!AD146</f>
        <v>1859135.4564986071</v>
      </c>
      <c r="F140" s="231">
        <f>Yhteenveto[[#This Row],[Ikärakenne, laskennallinen kustannus]]+Yhteenveto[[#This Row],[Muut laskennalliset kustannukset ]]</f>
        <v>14546608.646498606</v>
      </c>
      <c r="G140" s="451">
        <v>1516.36</v>
      </c>
      <c r="H140" s="17">
        <v>11610768.52</v>
      </c>
      <c r="I140" s="339">
        <f>Yhteenveto[[#This Row],[Laskennalliset kustannukset yhteensä]]-Yhteenveto[[#This Row],[Omarahoitusosuus, €]]</f>
        <v>2935840.1264986061</v>
      </c>
      <c r="J140" s="33">
        <f>Lisäosat!U141</f>
        <v>216706.81865094489</v>
      </c>
      <c r="K140" s="34">
        <f>'Muut lis_väh'!Q138</f>
        <v>-649576.55647921411</v>
      </c>
      <c r="L140" s="231">
        <f>Yhteenveto[[#This Row],[Valtionosuus omarahoitusosuuden jälkeen (välisumma)]]+Yhteenveto[[#This Row],[Lisäosat yhteensä]]+Yhteenveto[[#This Row],[Valtionosuuteen tehtävät vähennykset ja lisäykset, netto]]</f>
        <v>2502970.3886703369</v>
      </c>
      <c r="M140" s="34">
        <f>'Verotuloihin perust tasaus'!N145</f>
        <v>2507855.102532689</v>
      </c>
      <c r="N140" s="303">
        <f>SUM(Yhteenveto[[#This Row],[Valtionosuus ennen verotuloihin perustuvaa valtionosuuden tasausta]]+Yhteenveto[[#This Row],[Verotuloihin perustuva valtionosuuden tasaus]])</f>
        <v>5010825.4912030259</v>
      </c>
      <c r="O140" s="241">
        <f>Verokorvaukset!G138</f>
        <v>942666.73584324226</v>
      </c>
      <c r="P140" s="372">
        <f>SUM(Yhteenveto[[#This Row],[Kunnan  peruspalvelujen valtionosuus ]:[Veroperustemuutoksista johtuvien veromenetysten korvaus]])</f>
        <v>5953492.2270462681</v>
      </c>
      <c r="Q140" s="34">
        <f>Kotikuntakorvaus!F142</f>
        <v>101764.3671</v>
      </c>
      <c r="R140" s="341">
        <f>+Yhteenveto[[#This Row],[Kunnan  peruspalvelujen valtionosuus ]]+Yhteenveto[[#This Row],[Veroperustemuutoksista johtuvien veromenetysten korvaus]]+Yhteenveto[[#This Row],[Kotikuntakorvaus, netto]]</f>
        <v>6055256.5941462684</v>
      </c>
      <c r="S140" s="11"/>
      <c r="T140"/>
    </row>
    <row r="141" spans="1:20" ht="15" x14ac:dyDescent="0.25">
      <c r="A141" s="32">
        <v>434</v>
      </c>
      <c r="B141" s="13" t="s">
        <v>146</v>
      </c>
      <c r="C141" s="15">
        <v>14352</v>
      </c>
      <c r="D141" s="15">
        <f>Ikärakenne[[#This Row],[Laskennalliset kustannukset, IKÄRAKENNE yhteensä, €]]</f>
        <v>20133764.859999999</v>
      </c>
      <c r="E141" s="15">
        <f>'Lask. kustannukset MUUT'!AD147</f>
        <v>6873657.2922014734</v>
      </c>
      <c r="F141" s="231">
        <f>Yhteenveto[[#This Row],[Ikärakenne, laskennallinen kustannus]]+Yhteenveto[[#This Row],[Muut laskennalliset kustannukset ]]</f>
        <v>27007422.152201474</v>
      </c>
      <c r="G141" s="451">
        <v>1516.36</v>
      </c>
      <c r="H141" s="17">
        <v>21762798.719999999</v>
      </c>
      <c r="I141" s="339">
        <f>Yhteenveto[[#This Row],[Laskennalliset kustannukset yhteensä]]-Yhteenveto[[#This Row],[Omarahoitusosuus, €]]</f>
        <v>5244623.4322014749</v>
      </c>
      <c r="J141" s="33">
        <f>Lisäosat!U142</f>
        <v>448185.4961830664</v>
      </c>
      <c r="K141" s="34">
        <f>'Muut lis_väh'!Q139</f>
        <v>1509016.3675861694</v>
      </c>
      <c r="L141" s="231">
        <f>Yhteenveto[[#This Row],[Valtionosuus omarahoitusosuuden jälkeen (välisumma)]]+Yhteenveto[[#This Row],[Lisäosat yhteensä]]+Yhteenveto[[#This Row],[Valtionosuuteen tehtävät vähennykset ja lisäykset, netto]]</f>
        <v>7201825.2959707109</v>
      </c>
      <c r="M141" s="34">
        <f>'Verotuloihin perust tasaus'!N146</f>
        <v>-390698.43705495435</v>
      </c>
      <c r="N141" s="303">
        <f>SUM(Yhteenveto[[#This Row],[Valtionosuus ennen verotuloihin perustuvaa valtionosuuden tasausta]]+Yhteenveto[[#This Row],[Verotuloihin perustuva valtionosuuden tasaus]])</f>
        <v>6811126.8589157565</v>
      </c>
      <c r="O141" s="241">
        <f>Verokorvaukset!G139</f>
        <v>1872813.4183812139</v>
      </c>
      <c r="P141" s="372">
        <f>SUM(Yhteenveto[[#This Row],[Kunnan  peruspalvelujen valtionosuus ]:[Veroperustemuutoksista johtuvien veromenetysten korvaus]])</f>
        <v>8683940.2772969697</v>
      </c>
      <c r="Q141" s="34">
        <f>Kotikuntakorvaus!F143</f>
        <v>1272721.3495499999</v>
      </c>
      <c r="R141" s="341">
        <f>+Yhteenveto[[#This Row],[Kunnan  peruspalvelujen valtionosuus ]]+Yhteenveto[[#This Row],[Veroperustemuutoksista johtuvien veromenetysten korvaus]]+Yhteenveto[[#This Row],[Kotikuntakorvaus, netto]]</f>
        <v>9956661.6268469691</v>
      </c>
      <c r="S141" s="11"/>
      <c r="T141"/>
    </row>
    <row r="142" spans="1:20" ht="15" x14ac:dyDescent="0.25">
      <c r="A142" s="32">
        <v>435</v>
      </c>
      <c r="B142" s="13" t="s">
        <v>147</v>
      </c>
      <c r="C142" s="15">
        <v>711</v>
      </c>
      <c r="D142" s="15">
        <f>Ikärakenne[[#This Row],[Laskennalliset kustannukset, IKÄRAKENNE yhteensä, €]]</f>
        <v>788091.25</v>
      </c>
      <c r="E142" s="15">
        <f>'Lask. kustannukset MUUT'!AD148</f>
        <v>394263.41128720663</v>
      </c>
      <c r="F142" s="231">
        <f>Yhteenveto[[#This Row],[Ikärakenne, laskennallinen kustannus]]+Yhteenveto[[#This Row],[Muut laskennalliset kustannukset ]]</f>
        <v>1182354.6612872067</v>
      </c>
      <c r="G142" s="451">
        <v>1516.36</v>
      </c>
      <c r="H142" s="17">
        <v>1078131.96</v>
      </c>
      <c r="I142" s="339">
        <f>Yhteenveto[[#This Row],[Laskennalliset kustannukset yhteensä]]-Yhteenveto[[#This Row],[Omarahoitusosuus, €]]</f>
        <v>104222.70128720673</v>
      </c>
      <c r="J142" s="33">
        <f>Lisäosat!U143</f>
        <v>235990.79166060241</v>
      </c>
      <c r="K142" s="34">
        <f>'Muut lis_väh'!Q140</f>
        <v>690032.29298019339</v>
      </c>
      <c r="L142" s="231">
        <f>Yhteenveto[[#This Row],[Valtionosuus omarahoitusosuuden jälkeen (välisumma)]]+Yhteenveto[[#This Row],[Lisäosat yhteensä]]+Yhteenveto[[#This Row],[Valtionosuuteen tehtävät vähennykset ja lisäykset, netto]]</f>
        <v>1030245.7859280026</v>
      </c>
      <c r="M142" s="34">
        <f>'Verotuloihin perust tasaus'!N147</f>
        <v>32766.526175799663</v>
      </c>
      <c r="N142" s="303">
        <f>SUM(Yhteenveto[[#This Row],[Valtionosuus ennen verotuloihin perustuvaa valtionosuuden tasausta]]+Yhteenveto[[#This Row],[Verotuloihin perustuva valtionosuuden tasaus]])</f>
        <v>1063012.3121038023</v>
      </c>
      <c r="O142" s="241">
        <f>Verokorvaukset!G140</f>
        <v>132922.21990192358</v>
      </c>
      <c r="P142" s="372">
        <f>SUM(Yhteenveto[[#This Row],[Kunnan  peruspalvelujen valtionosuus ]:[Veroperustemuutoksista johtuvien veromenetysten korvaus]])</f>
        <v>1195934.5320057259</v>
      </c>
      <c r="Q142" s="34">
        <f>Kotikuntakorvaus!F144</f>
        <v>-121600.50090000001</v>
      </c>
      <c r="R142" s="341">
        <f>+Yhteenveto[[#This Row],[Kunnan  peruspalvelujen valtionosuus ]]+Yhteenveto[[#This Row],[Veroperustemuutoksista johtuvien veromenetysten korvaus]]+Yhteenveto[[#This Row],[Kotikuntakorvaus, netto]]</f>
        <v>1074334.0311057258</v>
      </c>
      <c r="S142" s="11"/>
      <c r="T142"/>
    </row>
    <row r="143" spans="1:20" ht="15" x14ac:dyDescent="0.25">
      <c r="A143" s="32">
        <v>436</v>
      </c>
      <c r="B143" s="13" t="s">
        <v>148</v>
      </c>
      <c r="C143" s="15">
        <v>2008</v>
      </c>
      <c r="D143" s="15">
        <f>Ikärakenne[[#This Row],[Laskennalliset kustannukset, IKÄRAKENNE yhteensä, €]]</f>
        <v>5252950.22</v>
      </c>
      <c r="E143" s="15">
        <f>'Lask. kustannukset MUUT'!AD149</f>
        <v>613540.21447525604</v>
      </c>
      <c r="F143" s="231">
        <f>Yhteenveto[[#This Row],[Ikärakenne, laskennallinen kustannus]]+Yhteenveto[[#This Row],[Muut laskennalliset kustannukset ]]</f>
        <v>5866490.4344752561</v>
      </c>
      <c r="G143" s="451">
        <v>1516.36</v>
      </c>
      <c r="H143" s="17">
        <v>3044850.88</v>
      </c>
      <c r="I143" s="339">
        <f>Yhteenveto[[#This Row],[Laskennalliset kustannukset yhteensä]]-Yhteenveto[[#This Row],[Omarahoitusosuus, €]]</f>
        <v>2821639.5544752562</v>
      </c>
      <c r="J143" s="33">
        <f>Lisäosat!U144</f>
        <v>64156.80736865088</v>
      </c>
      <c r="K143" s="34">
        <f>'Muut lis_väh'!Q141</f>
        <v>-485529.25776690629</v>
      </c>
      <c r="L143" s="231">
        <f>Yhteenveto[[#This Row],[Valtionosuus omarahoitusosuuden jälkeen (välisumma)]]+Yhteenveto[[#This Row],[Lisäosat yhteensä]]+Yhteenveto[[#This Row],[Valtionosuuteen tehtävät vähennykset ja lisäykset, netto]]</f>
        <v>2400267.1040770011</v>
      </c>
      <c r="M143" s="34">
        <f>'Verotuloihin perust tasaus'!N148</f>
        <v>1488039.0036511291</v>
      </c>
      <c r="N143" s="303">
        <f>SUM(Yhteenveto[[#This Row],[Valtionosuus ennen verotuloihin perustuvaa valtionosuuden tasausta]]+Yhteenveto[[#This Row],[Verotuloihin perustuva valtionosuuden tasaus]])</f>
        <v>3888306.1077281302</v>
      </c>
      <c r="O143" s="241">
        <f>Verokorvaukset!G141</f>
        <v>217285.85947662604</v>
      </c>
      <c r="P143" s="372">
        <f>SUM(Yhteenveto[[#This Row],[Kunnan  peruspalvelujen valtionosuus ]:[Veroperustemuutoksista johtuvien veromenetysten korvaus]])</f>
        <v>4105591.9672047561</v>
      </c>
      <c r="Q143" s="34">
        <f>Kotikuntakorvaus!F145</f>
        <v>65017.51251</v>
      </c>
      <c r="R143" s="341">
        <f>+Yhteenveto[[#This Row],[Kunnan  peruspalvelujen valtionosuus ]]+Yhteenveto[[#This Row],[Veroperustemuutoksista johtuvien veromenetysten korvaus]]+Yhteenveto[[#This Row],[Kotikuntakorvaus, netto]]</f>
        <v>4170609.4797147559</v>
      </c>
      <c r="S143" s="11"/>
      <c r="T143"/>
    </row>
    <row r="144" spans="1:20" ht="15" x14ac:dyDescent="0.25">
      <c r="A144" s="32">
        <v>440</v>
      </c>
      <c r="B144" s="13" t="s">
        <v>149</v>
      </c>
      <c r="C144" s="15">
        <v>5884</v>
      </c>
      <c r="D144" s="15">
        <f>Ikärakenne[[#This Row],[Laskennalliset kustannukset, IKÄRAKENNE yhteensä, €]]</f>
        <v>17774434.449999999</v>
      </c>
      <c r="E144" s="15">
        <f>'Lask. kustannukset MUUT'!AD150</f>
        <v>3198058.6878576465</v>
      </c>
      <c r="F144" s="231">
        <f>Yhteenveto[[#This Row],[Ikärakenne, laskennallinen kustannus]]+Yhteenveto[[#This Row],[Muut laskennalliset kustannukset ]]</f>
        <v>20972493.137857646</v>
      </c>
      <c r="G144" s="451">
        <v>1516.36</v>
      </c>
      <c r="H144" s="17">
        <v>8922262.2400000002</v>
      </c>
      <c r="I144" s="339">
        <f>Yhteenveto[[#This Row],[Laskennalliset kustannukset yhteensä]]-Yhteenveto[[#This Row],[Omarahoitusosuus, €]]</f>
        <v>12050230.897857646</v>
      </c>
      <c r="J144" s="33">
        <f>Lisäosat!U145</f>
        <v>259702.80958107667</v>
      </c>
      <c r="K144" s="34">
        <f>'Muut lis_väh'!Q142</f>
        <v>-2825498.6009202581</v>
      </c>
      <c r="L144" s="231">
        <f>Yhteenveto[[#This Row],[Valtionosuus omarahoitusosuuden jälkeen (välisumma)]]+Yhteenveto[[#This Row],[Lisäosat yhteensä]]+Yhteenveto[[#This Row],[Valtionosuuteen tehtävät vähennykset ja lisäykset, netto]]</f>
        <v>9484435.1065184642</v>
      </c>
      <c r="M144" s="34">
        <f>'Verotuloihin perust tasaus'!N149</f>
        <v>3246356.0593505106</v>
      </c>
      <c r="N144" s="303">
        <f>SUM(Yhteenveto[[#This Row],[Valtionosuus ennen verotuloihin perustuvaa valtionosuuden tasausta]]+Yhteenveto[[#This Row],[Verotuloihin perustuva valtionosuuden tasaus]])</f>
        <v>12730791.165868975</v>
      </c>
      <c r="O144" s="241">
        <f>Verokorvaukset!G142</f>
        <v>395218.2397678956</v>
      </c>
      <c r="P144" s="372">
        <f>SUM(Yhteenveto[[#This Row],[Kunnan  peruspalvelujen valtionosuus ]:[Veroperustemuutoksista johtuvien veromenetysten korvaus]])</f>
        <v>13126009.405636871</v>
      </c>
      <c r="Q144" s="34">
        <f>Kotikuntakorvaus!F146</f>
        <v>-58341.570000000007</v>
      </c>
      <c r="R144" s="341">
        <f>+Yhteenveto[[#This Row],[Kunnan  peruspalvelujen valtionosuus ]]+Yhteenveto[[#This Row],[Veroperustemuutoksista johtuvien veromenetysten korvaus]]+Yhteenveto[[#This Row],[Kotikuntakorvaus, netto]]</f>
        <v>13067667.835636871</v>
      </c>
      <c r="S144" s="11"/>
      <c r="T144"/>
    </row>
    <row r="145" spans="1:20" ht="15" x14ac:dyDescent="0.25">
      <c r="A145" s="32">
        <v>441</v>
      </c>
      <c r="B145" s="13" t="s">
        <v>150</v>
      </c>
      <c r="C145" s="15">
        <v>4358</v>
      </c>
      <c r="D145" s="15">
        <f>Ikärakenne[[#This Row],[Laskennalliset kustannukset, IKÄRAKENNE yhteensä, €]]</f>
        <v>5528837.2699999996</v>
      </c>
      <c r="E145" s="15">
        <f>'Lask. kustannukset MUUT'!AD151</f>
        <v>1703597.6797353036</v>
      </c>
      <c r="F145" s="231">
        <f>Yhteenveto[[#This Row],[Ikärakenne, laskennallinen kustannus]]+Yhteenveto[[#This Row],[Muut laskennalliset kustannukset ]]</f>
        <v>7232434.9497353034</v>
      </c>
      <c r="G145" s="451">
        <v>1516.36</v>
      </c>
      <c r="H145" s="17">
        <v>6608296.8799999999</v>
      </c>
      <c r="I145" s="339">
        <f>Yhteenveto[[#This Row],[Laskennalliset kustannukset yhteensä]]-Yhteenveto[[#This Row],[Omarahoitusosuus, €]]</f>
        <v>624138.06973530352</v>
      </c>
      <c r="J145" s="33">
        <f>Lisäosat!U146</f>
        <v>315347.699021573</v>
      </c>
      <c r="K145" s="34">
        <f>'Muut lis_väh'!Q143</f>
        <v>-1239520.1100797877</v>
      </c>
      <c r="L145" s="231">
        <f>Yhteenveto[[#This Row],[Valtionosuus omarahoitusosuuden jälkeen (välisumma)]]+Yhteenveto[[#This Row],[Lisäosat yhteensä]]+Yhteenveto[[#This Row],[Valtionosuuteen tehtävät vähennykset ja lisäykset, netto]]</f>
        <v>-300034.3413229112</v>
      </c>
      <c r="M145" s="34">
        <f>'Verotuloihin perust tasaus'!N150</f>
        <v>1370122.8598802886</v>
      </c>
      <c r="N145" s="303">
        <f>SUM(Yhteenveto[[#This Row],[Valtionosuus ennen verotuloihin perustuvaa valtionosuuden tasausta]]+Yhteenveto[[#This Row],[Verotuloihin perustuva valtionosuuden tasaus]])</f>
        <v>1070088.5185573774</v>
      </c>
      <c r="O145" s="241">
        <f>Verokorvaukset!G143</f>
        <v>640404.47215122322</v>
      </c>
      <c r="P145" s="372">
        <f>SUM(Yhteenveto[[#This Row],[Kunnan  peruspalvelujen valtionosuus ]:[Veroperustemuutoksista johtuvien veromenetysten korvaus]])</f>
        <v>1710492.9907086007</v>
      </c>
      <c r="Q145" s="34">
        <f>Kotikuntakorvaus!F147</f>
        <v>-36121.766340000002</v>
      </c>
      <c r="R145" s="341">
        <f>+Yhteenveto[[#This Row],[Kunnan  peruspalvelujen valtionosuus ]]+Yhteenveto[[#This Row],[Veroperustemuutoksista johtuvien veromenetysten korvaus]]+Yhteenveto[[#This Row],[Kotikuntakorvaus, netto]]</f>
        <v>1674371.2243686006</v>
      </c>
      <c r="S145" s="11"/>
      <c r="T145"/>
    </row>
    <row r="146" spans="1:20" ht="15" x14ac:dyDescent="0.25">
      <c r="A146" s="32">
        <v>444</v>
      </c>
      <c r="B146" s="13" t="s">
        <v>151</v>
      </c>
      <c r="C146" s="15">
        <v>45687</v>
      </c>
      <c r="D146" s="15">
        <f>Ikärakenne[[#This Row],[Laskennalliset kustannukset, IKÄRAKENNE yhteensä, €]]</f>
        <v>73021177.749999985</v>
      </c>
      <c r="E146" s="15">
        <f>'Lask. kustannukset MUUT'!AD152</f>
        <v>15172457.72630698</v>
      </c>
      <c r="F146" s="231">
        <f>Yhteenveto[[#This Row],[Ikärakenne, laskennallinen kustannus]]+Yhteenveto[[#This Row],[Muut laskennalliset kustannukset ]]</f>
        <v>88193635.47630696</v>
      </c>
      <c r="G146" s="451">
        <v>1516.36</v>
      </c>
      <c r="H146" s="17">
        <v>69277939.319999993</v>
      </c>
      <c r="I146" s="339">
        <f>Yhteenveto[[#This Row],[Laskennalliset kustannukset yhteensä]]-Yhteenveto[[#This Row],[Omarahoitusosuus, €]]</f>
        <v>18915696.156306967</v>
      </c>
      <c r="J146" s="33">
        <f>Lisäosat!U147</f>
        <v>1362966.1626321212</v>
      </c>
      <c r="K146" s="34">
        <f>'Muut lis_väh'!Q144</f>
        <v>-46540.5285370372</v>
      </c>
      <c r="L146" s="231">
        <f>Yhteenveto[[#This Row],[Valtionosuus omarahoitusosuuden jälkeen (välisumma)]]+Yhteenveto[[#This Row],[Lisäosat yhteensä]]+Yhteenveto[[#This Row],[Valtionosuuteen tehtävät vähennykset ja lisäykset, netto]]</f>
        <v>20232121.790402051</v>
      </c>
      <c r="M146" s="34">
        <f>'Verotuloihin perust tasaus'!N151</f>
        <v>5054969.3642854476</v>
      </c>
      <c r="N146" s="303">
        <f>SUM(Yhteenveto[[#This Row],[Valtionosuus ennen verotuloihin perustuvaa valtionosuuden tasausta]]+Yhteenveto[[#This Row],[Verotuloihin perustuva valtionosuuden tasaus]])</f>
        <v>25287091.154687498</v>
      </c>
      <c r="O146" s="241">
        <f>Verokorvaukset!G144</f>
        <v>4410000.6818873715</v>
      </c>
      <c r="P146" s="372">
        <f>SUM(Yhteenveto[[#This Row],[Kunnan  peruspalvelujen valtionosuus ]:[Veroperustemuutoksista johtuvien veromenetysten korvaus]])</f>
        <v>29697091.836574867</v>
      </c>
      <c r="Q146" s="34">
        <f>Kotikuntakorvaus!F148</f>
        <v>2852384.3664779998</v>
      </c>
      <c r="R146" s="341">
        <f>+Yhteenveto[[#This Row],[Kunnan  peruspalvelujen valtionosuus ]]+Yhteenveto[[#This Row],[Veroperustemuutoksista johtuvien veromenetysten korvaus]]+Yhteenveto[[#This Row],[Kotikuntakorvaus, netto]]</f>
        <v>32549476.203052867</v>
      </c>
      <c r="S146" s="11"/>
      <c r="T146"/>
    </row>
    <row r="147" spans="1:20" ht="15" x14ac:dyDescent="0.25">
      <c r="A147" s="32">
        <v>445</v>
      </c>
      <c r="B147" s="13" t="s">
        <v>152</v>
      </c>
      <c r="C147" s="15">
        <v>14868</v>
      </c>
      <c r="D147" s="15">
        <f>Ikärakenne[[#This Row],[Laskennalliset kustannukset, IKÄRAKENNE yhteensä, €]]</f>
        <v>23480505.259999998</v>
      </c>
      <c r="E147" s="15">
        <f>'Lask. kustannukset MUUT'!AD153</f>
        <v>12663220.793534249</v>
      </c>
      <c r="F147" s="231">
        <f>Yhteenveto[[#This Row],[Ikärakenne, laskennallinen kustannus]]+Yhteenveto[[#This Row],[Muut laskennalliset kustannukset ]]</f>
        <v>36143726.053534247</v>
      </c>
      <c r="G147" s="451">
        <v>1516.36</v>
      </c>
      <c r="H147" s="17">
        <v>22545240.479999997</v>
      </c>
      <c r="I147" s="339">
        <f>Yhteenveto[[#This Row],[Laskennalliset kustannukset yhteensä]]-Yhteenveto[[#This Row],[Omarahoitusosuus, €]]</f>
        <v>13598485.57353425</v>
      </c>
      <c r="J147" s="33">
        <f>Lisäosat!U148</f>
        <v>462357.84608060296</v>
      </c>
      <c r="K147" s="34">
        <f>'Muut lis_väh'!Q145</f>
        <v>-6212507.6372312782</v>
      </c>
      <c r="L147" s="231">
        <f>Yhteenveto[[#This Row],[Valtionosuus omarahoitusosuuden jälkeen (välisumma)]]+Yhteenveto[[#This Row],[Lisäosat yhteensä]]+Yhteenveto[[#This Row],[Valtionosuuteen tehtävät vähennykset ja lisäykset, netto]]</f>
        <v>7848335.7823835751</v>
      </c>
      <c r="M147" s="34">
        <f>'Verotuloihin perust tasaus'!N152</f>
        <v>74864.145461248874</v>
      </c>
      <c r="N147" s="303">
        <f>SUM(Yhteenveto[[#This Row],[Valtionosuus ennen verotuloihin perustuvaa valtionosuuden tasausta]]+Yhteenveto[[#This Row],[Verotuloihin perustuva valtionosuuden tasaus]])</f>
        <v>7923199.9278448243</v>
      </c>
      <c r="O147" s="241">
        <f>Verokorvaukset!G145</f>
        <v>1568237.7776918521</v>
      </c>
      <c r="P147" s="372">
        <f>SUM(Yhteenveto[[#This Row],[Kunnan  peruspalvelujen valtionosuus ]:[Veroperustemuutoksista johtuvien veromenetysten korvaus]])</f>
        <v>9491437.7055366766</v>
      </c>
      <c r="Q147" s="34">
        <f>Kotikuntakorvaus!F149</f>
        <v>199078.10586000001</v>
      </c>
      <c r="R147" s="341">
        <f>+Yhteenveto[[#This Row],[Kunnan  peruspalvelujen valtionosuus ]]+Yhteenveto[[#This Row],[Veroperustemuutoksista johtuvien veromenetysten korvaus]]+Yhteenveto[[#This Row],[Kotikuntakorvaus, netto]]</f>
        <v>9690515.811396677</v>
      </c>
      <c r="S147" s="11"/>
      <c r="T147"/>
    </row>
    <row r="148" spans="1:20" ht="15" x14ac:dyDescent="0.25">
      <c r="A148" s="32">
        <v>475</v>
      </c>
      <c r="B148" s="13" t="s">
        <v>153</v>
      </c>
      <c r="C148" s="15">
        <v>5415</v>
      </c>
      <c r="D148" s="15">
        <f>Ikärakenne[[#This Row],[Laskennalliset kustannukset, IKÄRAKENNE yhteensä, €]]</f>
        <v>9194684.0100000016</v>
      </c>
      <c r="E148" s="15">
        <f>'Lask. kustannukset MUUT'!AD154</f>
        <v>5274380.5902143577</v>
      </c>
      <c r="F148" s="231">
        <f>Yhteenveto[[#This Row],[Ikärakenne, laskennallinen kustannus]]+Yhteenveto[[#This Row],[Muut laskennalliset kustannukset ]]</f>
        <v>14469064.600214358</v>
      </c>
      <c r="G148" s="451">
        <v>1516.36</v>
      </c>
      <c r="H148" s="17">
        <v>8211089.3999999994</v>
      </c>
      <c r="I148" s="339">
        <f>Yhteenveto[[#This Row],[Laskennalliset kustannukset yhteensä]]-Yhteenveto[[#This Row],[Omarahoitusosuus, €]]</f>
        <v>6257975.200214359</v>
      </c>
      <c r="J148" s="33">
        <f>Lisäosat!U149</f>
        <v>215439.44481950015</v>
      </c>
      <c r="K148" s="34">
        <f>'Muut lis_väh'!Q146</f>
        <v>-2725890.5715035684</v>
      </c>
      <c r="L148" s="231">
        <f>Yhteenveto[[#This Row],[Valtionosuus omarahoitusosuuden jälkeen (välisumma)]]+Yhteenveto[[#This Row],[Lisäosat yhteensä]]+Yhteenveto[[#This Row],[Valtionosuuteen tehtävät vähennykset ja lisäykset, netto]]</f>
        <v>3747524.0735302903</v>
      </c>
      <c r="M148" s="34">
        <f>'Verotuloihin perust tasaus'!N153</f>
        <v>1735816.2781379418</v>
      </c>
      <c r="N148" s="303">
        <f>SUM(Yhteenveto[[#This Row],[Valtionosuus ennen verotuloihin perustuvaa valtionosuuden tasausta]]+Yhteenveto[[#This Row],[Verotuloihin perustuva valtionosuuden tasaus]])</f>
        <v>5483340.3516682321</v>
      </c>
      <c r="O148" s="241">
        <f>Verokorvaukset!G146</f>
        <v>748587.75846548215</v>
      </c>
      <c r="P148" s="372">
        <f>SUM(Yhteenveto[[#This Row],[Kunnan  peruspalvelujen valtionosuus ]:[Veroperustemuutoksista johtuvien veromenetysten korvaus]])</f>
        <v>6231928.110133714</v>
      </c>
      <c r="Q148" s="34">
        <f>Kotikuntakorvaus!F150</f>
        <v>899510.32626</v>
      </c>
      <c r="R148" s="341">
        <f>+Yhteenveto[[#This Row],[Kunnan  peruspalvelujen valtionosuus ]]+Yhteenveto[[#This Row],[Veroperustemuutoksista johtuvien veromenetysten korvaus]]+Yhteenveto[[#This Row],[Kotikuntakorvaus, netto]]</f>
        <v>7131438.4363937136</v>
      </c>
      <c r="S148" s="11"/>
      <c r="T148"/>
    </row>
    <row r="149" spans="1:20" ht="15" x14ac:dyDescent="0.25">
      <c r="A149" s="32">
        <v>480</v>
      </c>
      <c r="B149" s="13" t="s">
        <v>154</v>
      </c>
      <c r="C149" s="15">
        <v>1910</v>
      </c>
      <c r="D149" s="15">
        <f>Ikärakenne[[#This Row],[Laskennalliset kustannukset, IKÄRAKENNE yhteensä, €]]</f>
        <v>3113479.59</v>
      </c>
      <c r="E149" s="15">
        <f>'Lask. kustannukset MUUT'!AD155</f>
        <v>526271.86515750992</v>
      </c>
      <c r="F149" s="231">
        <f>Yhteenveto[[#This Row],[Ikärakenne, laskennallinen kustannus]]+Yhteenveto[[#This Row],[Muut laskennalliset kustannukset ]]</f>
        <v>3639751.45515751</v>
      </c>
      <c r="G149" s="451">
        <v>1516.36</v>
      </c>
      <c r="H149" s="17">
        <v>2896247.5999999996</v>
      </c>
      <c r="I149" s="339">
        <f>Yhteenveto[[#This Row],[Laskennalliset kustannukset yhteensä]]-Yhteenveto[[#This Row],[Omarahoitusosuus, €]]</f>
        <v>743503.85515751038</v>
      </c>
      <c r="J149" s="33">
        <f>Lisäosat!U150</f>
        <v>46331.655655830429</v>
      </c>
      <c r="K149" s="34">
        <f>'Muut lis_väh'!Q147</f>
        <v>-35020.614176297044</v>
      </c>
      <c r="L149" s="231">
        <f>Yhteenveto[[#This Row],[Valtionosuus omarahoitusosuuden jälkeen (välisumma)]]+Yhteenveto[[#This Row],[Lisäosat yhteensä]]+Yhteenveto[[#This Row],[Valtionosuuteen tehtävät vähennykset ja lisäykset, netto]]</f>
        <v>754814.89663704368</v>
      </c>
      <c r="M149" s="34">
        <f>'Verotuloihin perust tasaus'!N154</f>
        <v>1170795.5870741564</v>
      </c>
      <c r="N149" s="303">
        <f>SUM(Yhteenveto[[#This Row],[Valtionosuus ennen verotuloihin perustuvaa valtionosuuden tasausta]]+Yhteenveto[[#This Row],[Verotuloihin perustuva valtionosuuden tasaus]])</f>
        <v>1925610.4837112001</v>
      </c>
      <c r="O149" s="241">
        <f>Verokorvaukset!G147</f>
        <v>345321.35118928045</v>
      </c>
      <c r="P149" s="372">
        <f>SUM(Yhteenveto[[#This Row],[Kunnan  peruspalvelujen valtionosuus ]:[Veroperustemuutoksista johtuvien veromenetysten korvaus]])</f>
        <v>2270931.8349004807</v>
      </c>
      <c r="Q149" s="34">
        <f>Kotikuntakorvaus!F151</f>
        <v>-865038.79290000012</v>
      </c>
      <c r="R149" s="341">
        <f>+Yhteenveto[[#This Row],[Kunnan  peruspalvelujen valtionosuus ]]+Yhteenveto[[#This Row],[Veroperustemuutoksista johtuvien veromenetysten korvaus]]+Yhteenveto[[#This Row],[Kotikuntakorvaus, netto]]</f>
        <v>1405893.0420004805</v>
      </c>
      <c r="S149" s="11"/>
      <c r="T149"/>
    </row>
    <row r="150" spans="1:20" ht="15" x14ac:dyDescent="0.25">
      <c r="A150" s="32">
        <v>481</v>
      </c>
      <c r="B150" s="13" t="s">
        <v>155</v>
      </c>
      <c r="C150" s="15">
        <v>9592</v>
      </c>
      <c r="D150" s="15">
        <f>Ikärakenne[[#This Row],[Laskennalliset kustannukset, IKÄRAKENNE yhteensä, €]]</f>
        <v>19164313.550000001</v>
      </c>
      <c r="E150" s="15">
        <f>'Lask. kustannukset MUUT'!AD156</f>
        <v>1479926.1152504431</v>
      </c>
      <c r="F150" s="231">
        <f>Yhteenveto[[#This Row],[Ikärakenne, laskennallinen kustannus]]+Yhteenveto[[#This Row],[Muut laskennalliset kustannukset ]]</f>
        <v>20644239.665250443</v>
      </c>
      <c r="G150" s="451">
        <v>1516.36</v>
      </c>
      <c r="H150" s="17">
        <v>14544925.119999999</v>
      </c>
      <c r="I150" s="339">
        <f>Yhteenveto[[#This Row],[Laskennalliset kustannukset yhteensä]]-Yhteenveto[[#This Row],[Omarahoitusosuus, €]]</f>
        <v>6099314.5452504437</v>
      </c>
      <c r="J150" s="33">
        <f>Lisäosat!U151</f>
        <v>283017.6757105572</v>
      </c>
      <c r="K150" s="34">
        <f>'Muut lis_väh'!Q148</f>
        <v>-533155.94055160286</v>
      </c>
      <c r="L150" s="231">
        <f>Yhteenveto[[#This Row],[Valtionosuus omarahoitusosuuden jälkeen (välisumma)]]+Yhteenveto[[#This Row],[Lisäosat yhteensä]]+Yhteenveto[[#This Row],[Valtionosuuteen tehtävät vähennykset ja lisäykset, netto]]</f>
        <v>5849176.2804093976</v>
      </c>
      <c r="M150" s="34">
        <f>'Verotuloihin perust tasaus'!N155</f>
        <v>548484.89135988988</v>
      </c>
      <c r="N150" s="303">
        <f>SUM(Yhteenveto[[#This Row],[Valtionosuus ennen verotuloihin perustuvaa valtionosuuden tasausta]]+Yhteenveto[[#This Row],[Verotuloihin perustuva valtionosuuden tasaus]])</f>
        <v>6397661.1717692874</v>
      </c>
      <c r="O150" s="241">
        <f>Verokorvaukset!G148</f>
        <v>509086.65893585712</v>
      </c>
      <c r="P150" s="372">
        <f>SUM(Yhteenveto[[#This Row],[Kunnan  peruspalvelujen valtionosuus ]:[Veroperustemuutoksista johtuvien veromenetysten korvaus]])</f>
        <v>6906747.8307051444</v>
      </c>
      <c r="Q150" s="34">
        <f>Kotikuntakorvaus!F152</f>
        <v>-224098.30487999995</v>
      </c>
      <c r="R150" s="341">
        <f>+Yhteenveto[[#This Row],[Kunnan  peruspalvelujen valtionosuus ]]+Yhteenveto[[#This Row],[Veroperustemuutoksista johtuvien veromenetysten korvaus]]+Yhteenveto[[#This Row],[Kotikuntakorvaus, netto]]</f>
        <v>6682649.5258251447</v>
      </c>
      <c r="S150" s="11"/>
      <c r="T150"/>
    </row>
    <row r="151" spans="1:20" ht="15" x14ac:dyDescent="0.25">
      <c r="A151" s="32">
        <v>483</v>
      </c>
      <c r="B151" s="13" t="s">
        <v>156</v>
      </c>
      <c r="C151" s="15">
        <v>1059</v>
      </c>
      <c r="D151" s="15">
        <f>Ikärakenne[[#This Row],[Laskennalliset kustannukset, IKÄRAKENNE yhteensä, €]]</f>
        <v>2636612.7000000002</v>
      </c>
      <c r="E151" s="15">
        <f>'Lask. kustannukset MUUT'!AD157</f>
        <v>315523.86144093302</v>
      </c>
      <c r="F151" s="231">
        <f>Yhteenveto[[#This Row],[Ikärakenne, laskennallinen kustannus]]+Yhteenveto[[#This Row],[Muut laskennalliset kustannukset ]]</f>
        <v>2952136.561440933</v>
      </c>
      <c r="G151" s="451">
        <v>1516.36</v>
      </c>
      <c r="H151" s="17">
        <v>1605825.24</v>
      </c>
      <c r="I151" s="339">
        <f>Yhteenveto[[#This Row],[Laskennalliset kustannukset yhteensä]]-Yhteenveto[[#This Row],[Omarahoitusosuus, €]]</f>
        <v>1346311.321440933</v>
      </c>
      <c r="J151" s="33">
        <f>Lisäosat!U152</f>
        <v>62540.622565865298</v>
      </c>
      <c r="K151" s="34">
        <f>'Muut lis_väh'!Q149</f>
        <v>-568312.5271218546</v>
      </c>
      <c r="L151" s="231">
        <f>Yhteenveto[[#This Row],[Valtionosuus omarahoitusosuuden jälkeen (välisumma)]]+Yhteenveto[[#This Row],[Lisäosat yhteensä]]+Yhteenveto[[#This Row],[Valtionosuuteen tehtävät vähennykset ja lisäykset, netto]]</f>
        <v>840539.41688494373</v>
      </c>
      <c r="M151" s="34">
        <f>'Verotuloihin perust tasaus'!N156</f>
        <v>957302.27703951439</v>
      </c>
      <c r="N151" s="303">
        <f>SUM(Yhteenveto[[#This Row],[Valtionosuus ennen verotuloihin perustuvaa valtionosuuden tasausta]]+Yhteenveto[[#This Row],[Verotuloihin perustuva valtionosuuden tasaus]])</f>
        <v>1797841.6939244582</v>
      </c>
      <c r="O151" s="241">
        <f>Verokorvaukset!G149</f>
        <v>176482.15308939927</v>
      </c>
      <c r="P151" s="372">
        <f>SUM(Yhteenveto[[#This Row],[Kunnan  peruspalvelujen valtionosuus ]:[Veroperustemuutoksista johtuvien veromenetysten korvaus]])</f>
        <v>1974323.8470138574</v>
      </c>
      <c r="Q151" s="34">
        <f>Kotikuntakorvaus!F153</f>
        <v>16752.365099999995</v>
      </c>
      <c r="R151" s="341">
        <f>+Yhteenveto[[#This Row],[Kunnan  peruspalvelujen valtionosuus ]]+Yhteenveto[[#This Row],[Veroperustemuutoksista johtuvien veromenetysten korvaus]]+Yhteenveto[[#This Row],[Kotikuntakorvaus, netto]]</f>
        <v>1991076.2121138575</v>
      </c>
      <c r="S151" s="11"/>
      <c r="T151"/>
    </row>
    <row r="152" spans="1:20" ht="15" x14ac:dyDescent="0.25">
      <c r="A152" s="32">
        <v>484</v>
      </c>
      <c r="B152" s="13" t="s">
        <v>157</v>
      </c>
      <c r="C152" s="15">
        <v>2904</v>
      </c>
      <c r="D152" s="15">
        <f>Ikärakenne[[#This Row],[Laskennalliset kustannukset, IKÄRAKENNE yhteensä, €]]</f>
        <v>4473362.17</v>
      </c>
      <c r="E152" s="15">
        <f>'Lask. kustannukset MUUT'!AD158</f>
        <v>1059132.9947306046</v>
      </c>
      <c r="F152" s="231">
        <f>Yhteenveto[[#This Row],[Ikärakenne, laskennallinen kustannus]]+Yhteenveto[[#This Row],[Muut laskennalliset kustannukset ]]</f>
        <v>5532495.1647306047</v>
      </c>
      <c r="G152" s="451">
        <v>1516.36</v>
      </c>
      <c r="H152" s="17">
        <v>4403509.4399999995</v>
      </c>
      <c r="I152" s="339">
        <f>Yhteenveto[[#This Row],[Laskennalliset kustannukset yhteensä]]-Yhteenveto[[#This Row],[Omarahoitusosuus, €]]</f>
        <v>1128985.7247306053</v>
      </c>
      <c r="J152" s="33">
        <f>Lisäosat!U153</f>
        <v>252931.97366930789</v>
      </c>
      <c r="K152" s="34">
        <f>'Muut lis_väh'!Q150</f>
        <v>-574846.14478976454</v>
      </c>
      <c r="L152" s="231">
        <f>Yhteenveto[[#This Row],[Valtionosuus omarahoitusosuuden jälkeen (välisumma)]]+Yhteenveto[[#This Row],[Lisäosat yhteensä]]+Yhteenveto[[#This Row],[Valtionosuuteen tehtävät vähennykset ja lisäykset, netto]]</f>
        <v>807071.55361014849</v>
      </c>
      <c r="M152" s="34">
        <f>'Verotuloihin perust tasaus'!N157</f>
        <v>-35287.339347984831</v>
      </c>
      <c r="N152" s="303">
        <f>SUM(Yhteenveto[[#This Row],[Valtionosuus ennen verotuloihin perustuvaa valtionosuuden tasausta]]+Yhteenveto[[#This Row],[Verotuloihin perustuva valtionosuuden tasaus]])</f>
        <v>771784.21426216362</v>
      </c>
      <c r="O152" s="241">
        <f>Verokorvaukset!G150</f>
        <v>424408.16990982427</v>
      </c>
      <c r="P152" s="372">
        <f>SUM(Yhteenveto[[#This Row],[Kunnan  peruspalvelujen valtionosuus ]:[Veroperustemuutoksista johtuvien veromenetysten korvaus]])</f>
        <v>1196192.3841719879</v>
      </c>
      <c r="Q152" s="34">
        <f>Kotikuntakorvaus!F154</f>
        <v>70009.884000000005</v>
      </c>
      <c r="R152" s="341">
        <f>+Yhteenveto[[#This Row],[Kunnan  peruspalvelujen valtionosuus ]]+Yhteenveto[[#This Row],[Veroperustemuutoksista johtuvien veromenetysten korvaus]]+Yhteenveto[[#This Row],[Kotikuntakorvaus, netto]]</f>
        <v>1266202.268171988</v>
      </c>
      <c r="S152" s="11"/>
      <c r="T152"/>
    </row>
    <row r="153" spans="1:20" ht="15" x14ac:dyDescent="0.25">
      <c r="A153" s="32">
        <v>489</v>
      </c>
      <c r="B153" s="13" t="s">
        <v>158</v>
      </c>
      <c r="C153" s="15">
        <v>1703</v>
      </c>
      <c r="D153" s="15">
        <f>Ikärakenne[[#This Row],[Laskennalliset kustannukset, IKÄRAKENNE yhteensä, €]]</f>
        <v>1863497.1400000001</v>
      </c>
      <c r="E153" s="15">
        <f>'Lask. kustannukset MUUT'!AD159</f>
        <v>864112.28238605615</v>
      </c>
      <c r="F153" s="231">
        <f>Yhteenveto[[#This Row],[Ikärakenne, laskennallinen kustannus]]+Yhteenveto[[#This Row],[Muut laskennalliset kustannukset ]]</f>
        <v>2727609.4223860563</v>
      </c>
      <c r="G153" s="451">
        <v>1516.36</v>
      </c>
      <c r="H153" s="17">
        <v>2582361.0799999996</v>
      </c>
      <c r="I153" s="339">
        <f>Yhteenveto[[#This Row],[Laskennalliset kustannukset yhteensä]]-Yhteenveto[[#This Row],[Omarahoitusosuus, €]]</f>
        <v>145248.34238605667</v>
      </c>
      <c r="J153" s="33">
        <f>Lisäosat!U154</f>
        <v>252803.03685116864</v>
      </c>
      <c r="K153" s="34">
        <f>'Muut lis_väh'!Q151</f>
        <v>748922.12564372283</v>
      </c>
      <c r="L153" s="231">
        <f>Yhteenveto[[#This Row],[Valtionosuus omarahoitusosuuden jälkeen (välisumma)]]+Yhteenveto[[#This Row],[Lisäosat yhteensä]]+Yhteenveto[[#This Row],[Valtionosuuteen tehtävät vähennykset ja lisäykset, netto]]</f>
        <v>1146973.504880948</v>
      </c>
      <c r="M153" s="34">
        <f>'Verotuloihin perust tasaus'!N158</f>
        <v>1057100.7787588127</v>
      </c>
      <c r="N153" s="303">
        <f>SUM(Yhteenveto[[#This Row],[Valtionosuus ennen verotuloihin perustuvaa valtionosuuden tasausta]]+Yhteenveto[[#This Row],[Verotuloihin perustuva valtionosuuden tasaus]])</f>
        <v>2204074.2836397607</v>
      </c>
      <c r="O153" s="241">
        <f>Verokorvaukset!G151</f>
        <v>336664.42926293507</v>
      </c>
      <c r="P153" s="372">
        <f>SUM(Yhteenveto[[#This Row],[Kunnan  peruspalvelujen valtionosuus ]:[Veroperustemuutoksista johtuvien veromenetysten korvaus]])</f>
        <v>2540738.7129026959</v>
      </c>
      <c r="Q153" s="34">
        <f>Kotikuntakorvaus!F155</f>
        <v>-640090.36800000002</v>
      </c>
      <c r="R153" s="341">
        <f>+Yhteenveto[[#This Row],[Kunnan  peruspalvelujen valtionosuus ]]+Yhteenveto[[#This Row],[Veroperustemuutoksista johtuvien veromenetysten korvaus]]+Yhteenveto[[#This Row],[Kotikuntakorvaus, netto]]</f>
        <v>1900648.3449026959</v>
      </c>
      <c r="S153" s="11"/>
      <c r="T153"/>
    </row>
    <row r="154" spans="1:20" ht="15" x14ac:dyDescent="0.25">
      <c r="A154" s="32">
        <v>491</v>
      </c>
      <c r="B154" s="13" t="s">
        <v>159</v>
      </c>
      <c r="C154" s="15">
        <v>51890</v>
      </c>
      <c r="D154" s="15">
        <f>Ikärakenne[[#This Row],[Laskennalliset kustannukset, IKÄRAKENNE yhteensä, €]]</f>
        <v>75505198.010000005</v>
      </c>
      <c r="E154" s="15">
        <f>'Lask. kustannukset MUUT'!AD160</f>
        <v>16621594.146414928</v>
      </c>
      <c r="F154" s="231">
        <f>Yhteenveto[[#This Row],[Ikärakenne, laskennallinen kustannus]]+Yhteenveto[[#This Row],[Muut laskennalliset kustannukset ]]</f>
        <v>92126792.156414926</v>
      </c>
      <c r="G154" s="451">
        <v>1516.36</v>
      </c>
      <c r="H154" s="17">
        <v>78683920.399999991</v>
      </c>
      <c r="I154" s="339">
        <f>Yhteenveto[[#This Row],[Laskennalliset kustannukset yhteensä]]-Yhteenveto[[#This Row],[Omarahoitusosuus, €]]</f>
        <v>13442871.756414935</v>
      </c>
      <c r="J154" s="33">
        <f>Lisäosat!U155</f>
        <v>1793405.0662121405</v>
      </c>
      <c r="K154" s="34">
        <f>'Muut lis_väh'!Q152</f>
        <v>-19919202.995318443</v>
      </c>
      <c r="L154" s="231">
        <f>Yhteenveto[[#This Row],[Valtionosuus omarahoitusosuuden jälkeen (välisumma)]]+Yhteenveto[[#This Row],[Lisäosat yhteensä]]+Yhteenveto[[#This Row],[Valtionosuuteen tehtävät vähennykset ja lisäykset, netto]]</f>
        <v>-4682926.1726913676</v>
      </c>
      <c r="M154" s="34">
        <f>'Verotuloihin perust tasaus'!N159</f>
        <v>11706657.757274529</v>
      </c>
      <c r="N154" s="303">
        <f>SUM(Yhteenveto[[#This Row],[Valtionosuus ennen verotuloihin perustuvaa valtionosuuden tasausta]]+Yhteenveto[[#This Row],[Verotuloihin perustuva valtionosuuden tasaus]])</f>
        <v>7023731.5845831614</v>
      </c>
      <c r="O154" s="241">
        <f>Verokorvaukset!G152</f>
        <v>5330515.8836150886</v>
      </c>
      <c r="P154" s="372">
        <f>SUM(Yhteenveto[[#This Row],[Kunnan  peruspalvelujen valtionosuus ]:[Veroperustemuutoksista johtuvien veromenetysten korvaus]])</f>
        <v>12354247.468198251</v>
      </c>
      <c r="Q154" s="34">
        <f>Kotikuntakorvaus!F156</f>
        <v>108915.37667999987</v>
      </c>
      <c r="R154" s="341">
        <f>+Yhteenveto[[#This Row],[Kunnan  peruspalvelujen valtionosuus ]]+Yhteenveto[[#This Row],[Veroperustemuutoksista johtuvien veromenetysten korvaus]]+Yhteenveto[[#This Row],[Kotikuntakorvaus, netto]]</f>
        <v>12463162.844878251</v>
      </c>
      <c r="S154" s="11"/>
      <c r="T154"/>
    </row>
    <row r="155" spans="1:20" ht="15" x14ac:dyDescent="0.25">
      <c r="A155" s="32">
        <v>494</v>
      </c>
      <c r="B155" s="13" t="s">
        <v>160</v>
      </c>
      <c r="C155" s="15">
        <v>8749</v>
      </c>
      <c r="D155" s="15">
        <f>Ikärakenne[[#This Row],[Laskennalliset kustannukset, IKÄRAKENNE yhteensä, €]]</f>
        <v>20327685.080000002</v>
      </c>
      <c r="E155" s="15">
        <f>'Lask. kustannukset MUUT'!AD161</f>
        <v>1988107.3321551101</v>
      </c>
      <c r="F155" s="231">
        <f>Yhteenveto[[#This Row],[Ikärakenne, laskennallinen kustannus]]+Yhteenveto[[#This Row],[Muut laskennalliset kustannukset ]]</f>
        <v>22315792.41215511</v>
      </c>
      <c r="G155" s="451">
        <v>1516.36</v>
      </c>
      <c r="H155" s="17">
        <v>13266633.639999999</v>
      </c>
      <c r="I155" s="339">
        <f>Yhteenveto[[#This Row],[Laskennalliset kustannukset yhteensä]]-Yhteenveto[[#This Row],[Omarahoitusosuus, €]]</f>
        <v>9049158.7721551117</v>
      </c>
      <c r="J155" s="33">
        <f>Lisäosat!U156</f>
        <v>380953.05046142917</v>
      </c>
      <c r="K155" s="34">
        <f>'Muut lis_väh'!Q153</f>
        <v>-4410597.6450204132</v>
      </c>
      <c r="L155" s="231">
        <f>Yhteenveto[[#This Row],[Valtionosuus omarahoitusosuuden jälkeen (välisumma)]]+Yhteenveto[[#This Row],[Lisäosat yhteensä]]+Yhteenveto[[#This Row],[Valtionosuuteen tehtävät vähennykset ja lisäykset, netto]]</f>
        <v>5019514.1775961267</v>
      </c>
      <c r="M155" s="34">
        <f>'Verotuloihin perust tasaus'!N160</f>
        <v>5474094.170764395</v>
      </c>
      <c r="N155" s="303">
        <f>SUM(Yhteenveto[[#This Row],[Valtionosuus ennen verotuloihin perustuvaa valtionosuuden tasausta]]+Yhteenveto[[#This Row],[Verotuloihin perustuva valtionosuuden tasaus]])</f>
        <v>10493608.348360522</v>
      </c>
      <c r="O155" s="241">
        <f>Verokorvaukset!G153</f>
        <v>692860.38198446122</v>
      </c>
      <c r="P155" s="372">
        <f>SUM(Yhteenveto[[#This Row],[Kunnan  peruspalvelujen valtionosuus ]:[Veroperustemuutoksista johtuvien veromenetysten korvaus]])</f>
        <v>11186468.730344983</v>
      </c>
      <c r="Q155" s="34">
        <f>Kotikuntakorvaus!F157</f>
        <v>29904.221880000026</v>
      </c>
      <c r="R155" s="341">
        <f>+Yhteenveto[[#This Row],[Kunnan  peruspalvelujen valtionosuus ]]+Yhteenveto[[#This Row],[Veroperustemuutoksista johtuvien veromenetysten korvaus]]+Yhteenveto[[#This Row],[Kotikuntakorvaus, netto]]</f>
        <v>11216372.952224983</v>
      </c>
      <c r="S155" s="11"/>
      <c r="T155"/>
    </row>
    <row r="156" spans="1:20" ht="15" x14ac:dyDescent="0.25">
      <c r="A156" s="32">
        <v>495</v>
      </c>
      <c r="B156" s="13" t="s">
        <v>161</v>
      </c>
      <c r="C156" s="15">
        <v>1393</v>
      </c>
      <c r="D156" s="15">
        <f>Ikärakenne[[#This Row],[Laskennalliset kustannukset, IKÄRAKENNE yhteensä, €]]</f>
        <v>1832958.7699999998</v>
      </c>
      <c r="E156" s="15">
        <f>'Lask. kustannukset MUUT'!AD162</f>
        <v>878882.70061571989</v>
      </c>
      <c r="F156" s="231">
        <f>Yhteenveto[[#This Row],[Ikärakenne, laskennallinen kustannus]]+Yhteenveto[[#This Row],[Muut laskennalliset kustannukset ]]</f>
        <v>2711841.4706157194</v>
      </c>
      <c r="G156" s="451">
        <v>1516.36</v>
      </c>
      <c r="H156" s="17">
        <v>2112289.48</v>
      </c>
      <c r="I156" s="339">
        <f>Yhteenveto[[#This Row],[Laskennalliset kustannukset yhteensä]]-Yhteenveto[[#This Row],[Omarahoitusosuus, €]]</f>
        <v>599551.99061571946</v>
      </c>
      <c r="J156" s="33">
        <f>Lisäosat!U157</f>
        <v>123128.81804569703</v>
      </c>
      <c r="K156" s="34">
        <f>'Muut lis_väh'!Q154</f>
        <v>-109845.4371783305</v>
      </c>
      <c r="L156" s="231">
        <f>Yhteenveto[[#This Row],[Valtionosuus omarahoitusosuuden jälkeen (välisumma)]]+Yhteenveto[[#This Row],[Lisäosat yhteensä]]+Yhteenveto[[#This Row],[Valtionosuuteen tehtävät vähennykset ja lisäykset, netto]]</f>
        <v>612835.37148308603</v>
      </c>
      <c r="M156" s="34">
        <f>'Verotuloihin perust tasaus'!N161</f>
        <v>402690.12334464869</v>
      </c>
      <c r="N156" s="303">
        <f>SUM(Yhteenveto[[#This Row],[Valtionosuus ennen verotuloihin perustuvaa valtionosuuden tasausta]]+Yhteenveto[[#This Row],[Verotuloihin perustuva valtionosuuden tasaus]])</f>
        <v>1015525.4948277348</v>
      </c>
      <c r="O156" s="241">
        <f>Verokorvaukset!G154</f>
        <v>239212.52469147622</v>
      </c>
      <c r="P156" s="372">
        <f>SUM(Yhteenveto[[#This Row],[Kunnan  peruspalvelujen valtionosuus ]:[Veroperustemuutoksista johtuvien veromenetysten korvaus]])</f>
        <v>1254738.019519211</v>
      </c>
      <c r="Q156" s="34">
        <f>Kotikuntakorvaus!F158</f>
        <v>-50790.50394000001</v>
      </c>
      <c r="R156" s="341">
        <f>+Yhteenveto[[#This Row],[Kunnan  peruspalvelujen valtionosuus ]]+Yhteenveto[[#This Row],[Veroperustemuutoksista johtuvien veromenetysten korvaus]]+Yhteenveto[[#This Row],[Kotikuntakorvaus, netto]]</f>
        <v>1203947.5155792111</v>
      </c>
      <c r="S156" s="11"/>
      <c r="T156"/>
    </row>
    <row r="157" spans="1:20" ht="15" x14ac:dyDescent="0.25">
      <c r="A157" s="32">
        <v>498</v>
      </c>
      <c r="B157" s="13" t="s">
        <v>162</v>
      </c>
      <c r="C157" s="15">
        <v>2313</v>
      </c>
      <c r="D157" s="15">
        <f>Ikärakenne[[#This Row],[Laskennalliset kustannukset, IKÄRAKENNE yhteensä, €]]</f>
        <v>3713747.99</v>
      </c>
      <c r="E157" s="15">
        <f>'Lask. kustannukset MUUT'!AD163</f>
        <v>2118789.2888412904</v>
      </c>
      <c r="F157" s="231">
        <f>Yhteenveto[[#This Row],[Ikärakenne, laskennallinen kustannus]]+Yhteenveto[[#This Row],[Muut laskennalliset kustannukset ]]</f>
        <v>5832537.2788412906</v>
      </c>
      <c r="G157" s="451">
        <v>1516.36</v>
      </c>
      <c r="H157" s="17">
        <v>3507340.6799999997</v>
      </c>
      <c r="I157" s="339">
        <f>Yhteenveto[[#This Row],[Laskennalliset kustannukset yhteensä]]-Yhteenveto[[#This Row],[Omarahoitusosuus, €]]</f>
        <v>2325196.5988412909</v>
      </c>
      <c r="J157" s="33">
        <f>Lisäosat!U158</f>
        <v>938272.19369087112</v>
      </c>
      <c r="K157" s="34">
        <f>'Muut lis_väh'!Q155</f>
        <v>438549.74621829786</v>
      </c>
      <c r="L157" s="231">
        <f>Yhteenveto[[#This Row],[Valtionosuus omarahoitusosuuden jälkeen (välisumma)]]+Yhteenveto[[#This Row],[Lisäosat yhteensä]]+Yhteenveto[[#This Row],[Valtionosuuteen tehtävät vähennykset ja lisäykset, netto]]</f>
        <v>3702018.5387504594</v>
      </c>
      <c r="M157" s="34">
        <f>'Verotuloihin perust tasaus'!N162</f>
        <v>303265.67202179175</v>
      </c>
      <c r="N157" s="303">
        <f>SUM(Yhteenveto[[#This Row],[Valtionosuus ennen verotuloihin perustuvaa valtionosuuden tasausta]]+Yhteenveto[[#This Row],[Verotuloihin perustuva valtionosuuden tasaus]])</f>
        <v>4005284.2107722512</v>
      </c>
      <c r="O157" s="241">
        <f>Verokorvaukset!G155</f>
        <v>284078.78172034613</v>
      </c>
      <c r="P157" s="372">
        <f>SUM(Yhteenveto[[#This Row],[Kunnan  peruspalvelujen valtionosuus ]:[Veroperustemuutoksista johtuvien veromenetysten korvaus]])</f>
        <v>4289362.9924925976</v>
      </c>
      <c r="Q157" s="34">
        <f>Kotikuntakorvaus!F159</f>
        <v>55641.188760000019</v>
      </c>
      <c r="R157" s="341">
        <f>+Yhteenveto[[#This Row],[Kunnan  peruspalvelujen valtionosuus ]]+Yhteenveto[[#This Row],[Veroperustemuutoksista johtuvien veromenetysten korvaus]]+Yhteenveto[[#This Row],[Kotikuntakorvaus, netto]]</f>
        <v>4345004.1812525978</v>
      </c>
      <c r="S157" s="11"/>
      <c r="T157"/>
    </row>
    <row r="158" spans="1:20" ht="15" x14ac:dyDescent="0.25">
      <c r="A158" s="32">
        <v>499</v>
      </c>
      <c r="B158" s="13" t="s">
        <v>163</v>
      </c>
      <c r="C158" s="15">
        <v>19738</v>
      </c>
      <c r="D158" s="15">
        <f>Ikärakenne[[#This Row],[Laskennalliset kustannukset, IKÄRAKENNE yhteensä, €]]</f>
        <v>39273129.580000006</v>
      </c>
      <c r="E158" s="15">
        <f>'Lask. kustannukset MUUT'!AD164</f>
        <v>8368297.8851805311</v>
      </c>
      <c r="F158" s="231">
        <f>Yhteenveto[[#This Row],[Ikärakenne, laskennallinen kustannus]]+Yhteenveto[[#This Row],[Muut laskennalliset kustannukset ]]</f>
        <v>47641427.465180539</v>
      </c>
      <c r="G158" s="451">
        <v>1516.36</v>
      </c>
      <c r="H158" s="17">
        <v>29929913.68</v>
      </c>
      <c r="I158" s="339">
        <f>Yhteenveto[[#This Row],[Laskennalliset kustannukset yhteensä]]-Yhteenveto[[#This Row],[Omarahoitusosuus, €]]</f>
        <v>17711513.785180539</v>
      </c>
      <c r="J158" s="33">
        <f>Lisäosat!U159</f>
        <v>738275.99870504369</v>
      </c>
      <c r="K158" s="34">
        <f>'Muut lis_väh'!Q156</f>
        <v>-703043.50221170206</v>
      </c>
      <c r="L158" s="231">
        <f>Yhteenveto[[#This Row],[Valtionosuus omarahoitusosuuden jälkeen (välisumma)]]+Yhteenveto[[#This Row],[Lisäosat yhteensä]]+Yhteenveto[[#This Row],[Valtionosuuteen tehtävät vähennykset ja lisäykset, netto]]</f>
        <v>17746746.281673882</v>
      </c>
      <c r="M158" s="34">
        <f>'Verotuloihin perust tasaus'!N163</f>
        <v>3963451.4486633739</v>
      </c>
      <c r="N158" s="303">
        <f>SUM(Yhteenveto[[#This Row],[Valtionosuus ennen verotuloihin perustuvaa valtionosuuden tasausta]]+Yhteenveto[[#This Row],[Verotuloihin perustuva valtionosuuden tasaus]])</f>
        <v>21710197.730337255</v>
      </c>
      <c r="O158" s="241">
        <f>Verokorvaukset!G156</f>
        <v>1407349.6977041881</v>
      </c>
      <c r="P158" s="372">
        <f>SUM(Yhteenveto[[#This Row],[Kunnan  peruspalvelujen valtionosuus ]:[Veroperustemuutoksista johtuvien veromenetysten korvaus]])</f>
        <v>23117547.428041443</v>
      </c>
      <c r="Q158" s="34">
        <f>Kotikuntakorvaus!F160</f>
        <v>514589.31642000028</v>
      </c>
      <c r="R158" s="341">
        <f>+Yhteenveto[[#This Row],[Kunnan  peruspalvelujen valtionosuus ]]+Yhteenveto[[#This Row],[Veroperustemuutoksista johtuvien veromenetysten korvaus]]+Yhteenveto[[#This Row],[Kotikuntakorvaus, netto]]</f>
        <v>23632136.744461443</v>
      </c>
      <c r="S158" s="11"/>
      <c r="T158"/>
    </row>
    <row r="159" spans="1:20" ht="15" x14ac:dyDescent="0.25">
      <c r="A159" s="32">
        <v>500</v>
      </c>
      <c r="B159" s="13" t="s">
        <v>164</v>
      </c>
      <c r="C159" s="15">
        <v>10614</v>
      </c>
      <c r="D159" s="15">
        <f>Ikärakenne[[#This Row],[Laskennalliset kustannukset, IKÄRAKENNE yhteensä, €]]</f>
        <v>22991498.489999998</v>
      </c>
      <c r="E159" s="15">
        <f>'Lask. kustannukset MUUT'!AD165</f>
        <v>1806387.6460585226</v>
      </c>
      <c r="F159" s="231">
        <f>Yhteenveto[[#This Row],[Ikärakenne, laskennallinen kustannus]]+Yhteenveto[[#This Row],[Muut laskennalliset kustannukset ]]</f>
        <v>24797886.136058521</v>
      </c>
      <c r="G159" s="451">
        <v>1516.36</v>
      </c>
      <c r="H159" s="17">
        <v>16094645.039999999</v>
      </c>
      <c r="I159" s="339">
        <f>Yhteenveto[[#This Row],[Laskennalliset kustannukset yhteensä]]-Yhteenveto[[#This Row],[Omarahoitusosuus, €]]</f>
        <v>8703241.0960585214</v>
      </c>
      <c r="J159" s="33">
        <f>Lisäosat!U160</f>
        <v>403302.38137361291</v>
      </c>
      <c r="K159" s="34">
        <f>'Muut lis_väh'!Q157</f>
        <v>2732815.4814924556</v>
      </c>
      <c r="L159" s="231">
        <f>Yhteenveto[[#This Row],[Valtionosuus omarahoitusosuuden jälkeen (välisumma)]]+Yhteenveto[[#This Row],[Lisäosat yhteensä]]+Yhteenveto[[#This Row],[Valtionosuuteen tehtävät vähennykset ja lisäykset, netto]]</f>
        <v>11839358.95892459</v>
      </c>
      <c r="M159" s="34">
        <f>'Verotuloihin perust tasaus'!N164</f>
        <v>1065301.3197723578</v>
      </c>
      <c r="N159" s="303">
        <f>SUM(Yhteenveto[[#This Row],[Valtionosuus ennen verotuloihin perustuvaa valtionosuuden tasausta]]+Yhteenveto[[#This Row],[Verotuloihin perustuva valtionosuuden tasaus]])</f>
        <v>12904660.278696947</v>
      </c>
      <c r="O159" s="241">
        <f>Verokorvaukset!G157</f>
        <v>428495.4967638778</v>
      </c>
      <c r="P159" s="372">
        <f>SUM(Yhteenveto[[#This Row],[Kunnan  peruspalvelujen valtionosuus ]:[Veroperustemuutoksista johtuvien veromenetysten korvaus]])</f>
        <v>13333155.775460824</v>
      </c>
      <c r="Q159" s="34">
        <f>Kotikuntakorvaus!F161</f>
        <v>-164350.70304300004</v>
      </c>
      <c r="R159" s="341">
        <f>+Yhteenveto[[#This Row],[Kunnan  peruspalvelujen valtionosuus ]]+Yhteenveto[[#This Row],[Veroperustemuutoksista johtuvien veromenetysten korvaus]]+Yhteenveto[[#This Row],[Kotikuntakorvaus, netto]]</f>
        <v>13168805.072417824</v>
      </c>
      <c r="S159" s="11"/>
      <c r="T159"/>
    </row>
    <row r="160" spans="1:20" ht="15" x14ac:dyDescent="0.25">
      <c r="A160" s="32">
        <v>503</v>
      </c>
      <c r="B160" s="13" t="s">
        <v>165</v>
      </c>
      <c r="C160" s="15">
        <v>7477</v>
      </c>
      <c r="D160" s="15">
        <f>Ikärakenne[[#This Row],[Laskennalliset kustannukset, IKÄRAKENNE yhteensä, €]]</f>
        <v>11847598.629999997</v>
      </c>
      <c r="E160" s="15">
        <f>'Lask. kustannukset MUUT'!AD166</f>
        <v>1923527.7527524952</v>
      </c>
      <c r="F160" s="231">
        <f>Yhteenveto[[#This Row],[Ikärakenne, laskennallinen kustannus]]+Yhteenveto[[#This Row],[Muut laskennalliset kustannukset ]]</f>
        <v>13771126.382752493</v>
      </c>
      <c r="G160" s="451">
        <v>1516.36</v>
      </c>
      <c r="H160" s="17">
        <v>11337823.719999999</v>
      </c>
      <c r="I160" s="339">
        <f>Yhteenveto[[#This Row],[Laskennalliset kustannukset yhteensä]]-Yhteenveto[[#This Row],[Omarahoitusosuus, €]]</f>
        <v>2433302.6627524942</v>
      </c>
      <c r="J160" s="33">
        <f>Lisäosat!U161</f>
        <v>207646.26091381325</v>
      </c>
      <c r="K160" s="34">
        <f>'Muut lis_väh'!Q158</f>
        <v>-1840347.3074699091</v>
      </c>
      <c r="L160" s="231">
        <f>Yhteenveto[[#This Row],[Valtionosuus omarahoitusosuuden jälkeen (välisumma)]]+Yhteenveto[[#This Row],[Lisäosat yhteensä]]+Yhteenveto[[#This Row],[Valtionosuuteen tehtävät vähennykset ja lisäykset, netto]]</f>
        <v>800601.61619639862</v>
      </c>
      <c r="M160" s="34">
        <f>'Verotuloihin perust tasaus'!N165</f>
        <v>3091608.3459952008</v>
      </c>
      <c r="N160" s="303">
        <f>SUM(Yhteenveto[[#This Row],[Valtionosuus ennen verotuloihin perustuvaa valtionosuuden tasausta]]+Yhteenveto[[#This Row],[Verotuloihin perustuva valtionosuuden tasaus]])</f>
        <v>3892209.9621915994</v>
      </c>
      <c r="O160" s="241">
        <f>Verokorvaukset!G158</f>
        <v>900560.19508145121</v>
      </c>
      <c r="P160" s="372">
        <f>SUM(Yhteenveto[[#This Row],[Kunnan  peruspalvelujen valtionosuus ]:[Veroperustemuutoksista johtuvien veromenetysten korvaus]])</f>
        <v>4792770.1572730504</v>
      </c>
      <c r="Q160" s="34">
        <f>Kotikuntakorvaus!F162</f>
        <v>204495.5373600001</v>
      </c>
      <c r="R160" s="341">
        <f>+Yhteenveto[[#This Row],[Kunnan  peruspalvelujen valtionosuus ]]+Yhteenveto[[#This Row],[Veroperustemuutoksista johtuvien veromenetysten korvaus]]+Yhteenveto[[#This Row],[Kotikuntakorvaus, netto]]</f>
        <v>4997265.6946330508</v>
      </c>
      <c r="S160" s="11"/>
      <c r="T160"/>
    </row>
    <row r="161" spans="1:20" ht="15" x14ac:dyDescent="0.25">
      <c r="A161" s="32">
        <v>504</v>
      </c>
      <c r="B161" s="13" t="s">
        <v>166</v>
      </c>
      <c r="C161" s="15">
        <v>1677</v>
      </c>
      <c r="D161" s="15">
        <f>Ikärakenne[[#This Row],[Laskennalliset kustannukset, IKÄRAKENNE yhteensä, €]]</f>
        <v>2414253.41</v>
      </c>
      <c r="E161" s="15">
        <f>'Lask. kustannukset MUUT'!AD167</f>
        <v>650329.97243122885</v>
      </c>
      <c r="F161" s="231">
        <f>Yhteenveto[[#This Row],[Ikärakenne, laskennallinen kustannus]]+Yhteenveto[[#This Row],[Muut laskennalliset kustannukset ]]</f>
        <v>3064583.3824312291</v>
      </c>
      <c r="G161" s="451">
        <v>1516.36</v>
      </c>
      <c r="H161" s="17">
        <v>2542935.7199999997</v>
      </c>
      <c r="I161" s="339">
        <f>Yhteenveto[[#This Row],[Laskennalliset kustannukset yhteensä]]-Yhteenveto[[#This Row],[Omarahoitusosuus, €]]</f>
        <v>521647.66243122937</v>
      </c>
      <c r="J161" s="33">
        <f>Lisäosat!U162</f>
        <v>50867.576396164717</v>
      </c>
      <c r="K161" s="34">
        <f>'Muut lis_väh'!Q159</f>
        <v>-758321.93584544654</v>
      </c>
      <c r="L161" s="231">
        <f>Yhteenveto[[#This Row],[Valtionosuus omarahoitusosuuden jälkeen (välisumma)]]+Yhteenveto[[#This Row],[Lisäosat yhteensä]]+Yhteenveto[[#This Row],[Valtionosuuteen tehtävät vähennykset ja lisäykset, netto]]</f>
        <v>-185806.69701805245</v>
      </c>
      <c r="M161" s="34">
        <f>'Verotuloihin perust tasaus'!N166</f>
        <v>981774.52999353874</v>
      </c>
      <c r="N161" s="303">
        <f>SUM(Yhteenveto[[#This Row],[Valtionosuus ennen verotuloihin perustuvaa valtionosuuden tasausta]]+Yhteenveto[[#This Row],[Verotuloihin perustuva valtionosuuden tasaus]])</f>
        <v>795967.83297548629</v>
      </c>
      <c r="O161" s="241">
        <f>Verokorvaukset!G159</f>
        <v>273741.32354085543</v>
      </c>
      <c r="P161" s="372">
        <f>SUM(Yhteenveto[[#This Row],[Kunnan  peruspalvelujen valtionosuus ]:[Veroperustemuutoksista johtuvien veromenetysten korvaus]])</f>
        <v>1069709.1565163417</v>
      </c>
      <c r="Q161" s="34">
        <f>Kotikuntakorvaus!F163</f>
        <v>-828983.70264000003</v>
      </c>
      <c r="R161" s="341">
        <f>+Yhteenveto[[#This Row],[Kunnan  peruspalvelujen valtionosuus ]]+Yhteenveto[[#This Row],[Veroperustemuutoksista johtuvien veromenetysten korvaus]]+Yhteenveto[[#This Row],[Kotikuntakorvaus, netto]]</f>
        <v>240725.45387634169</v>
      </c>
      <c r="S161" s="11"/>
      <c r="T161"/>
    </row>
    <row r="162" spans="1:20" ht="15" x14ac:dyDescent="0.25">
      <c r="A162" s="32">
        <v>505</v>
      </c>
      <c r="B162" s="13" t="s">
        <v>167</v>
      </c>
      <c r="C162" s="15">
        <v>20934</v>
      </c>
      <c r="D162" s="15">
        <f>Ikärakenne[[#This Row],[Laskennalliset kustannukset, IKÄRAKENNE yhteensä, €]]</f>
        <v>40287509.25</v>
      </c>
      <c r="E162" s="15">
        <f>'Lask. kustannukset MUUT'!AD168</f>
        <v>5466617.3463726547</v>
      </c>
      <c r="F162" s="231">
        <f>Yhteenveto[[#This Row],[Ikärakenne, laskennallinen kustannus]]+Yhteenveto[[#This Row],[Muut laskennalliset kustannukset ]]</f>
        <v>45754126.596372657</v>
      </c>
      <c r="G162" s="451">
        <v>1516.36</v>
      </c>
      <c r="H162" s="17">
        <v>31743480.239999998</v>
      </c>
      <c r="I162" s="339">
        <f>Yhteenveto[[#This Row],[Laskennalliset kustannukset yhteensä]]-Yhteenveto[[#This Row],[Omarahoitusosuus, €]]</f>
        <v>14010646.356372658</v>
      </c>
      <c r="J162" s="33">
        <f>Lisäosat!U163</f>
        <v>617710.40391233063</v>
      </c>
      <c r="K162" s="34">
        <f>'Muut lis_väh'!Q160</f>
        <v>-3099508.1490220805</v>
      </c>
      <c r="L162" s="231">
        <f>Yhteenveto[[#This Row],[Valtionosuus omarahoitusosuuden jälkeen (välisumma)]]+Yhteenveto[[#This Row],[Lisäosat yhteensä]]+Yhteenveto[[#This Row],[Valtionosuuteen tehtävät vähennykset ja lisäykset, netto]]</f>
        <v>11528848.611262908</v>
      </c>
      <c r="M162" s="34">
        <f>'Verotuloihin perust tasaus'!N167</f>
        <v>3682373.5289828004</v>
      </c>
      <c r="N162" s="303">
        <f>SUM(Yhteenveto[[#This Row],[Valtionosuus ennen verotuloihin perustuvaa valtionosuuden tasausta]]+Yhteenveto[[#This Row],[Verotuloihin perustuva valtionosuuden tasaus]])</f>
        <v>15211222.14024571</v>
      </c>
      <c r="O162" s="241">
        <f>Verokorvaukset!G160</f>
        <v>1723313.8910692544</v>
      </c>
      <c r="P162" s="372">
        <f>SUM(Yhteenveto[[#This Row],[Kunnan  peruspalvelujen valtionosuus ]:[Veroperustemuutoksista johtuvien veromenetysten korvaus]])</f>
        <v>16934536.031314965</v>
      </c>
      <c r="Q162" s="34">
        <f>Kotikuntakorvaus!F164</f>
        <v>-1815981.3803699994</v>
      </c>
      <c r="R162" s="341">
        <f>+Yhteenveto[[#This Row],[Kunnan  peruspalvelujen valtionosuus ]]+Yhteenveto[[#This Row],[Veroperustemuutoksista johtuvien veromenetysten korvaus]]+Yhteenveto[[#This Row],[Kotikuntakorvaus, netto]]</f>
        <v>15118554.650944967</v>
      </c>
      <c r="S162" s="11"/>
      <c r="T162"/>
    </row>
    <row r="163" spans="1:20" ht="15" x14ac:dyDescent="0.25">
      <c r="A163" s="32">
        <v>507</v>
      </c>
      <c r="B163" s="13" t="s">
        <v>168</v>
      </c>
      <c r="C163" s="15">
        <v>7057</v>
      </c>
      <c r="D163" s="15">
        <f>Ikärakenne[[#This Row],[Laskennalliset kustannukset, IKÄRAKENNE yhteensä, €]]</f>
        <v>8181874.4000000004</v>
      </c>
      <c r="E163" s="15">
        <f>'Lask. kustannukset MUUT'!AD169</f>
        <v>2879908.3807323598</v>
      </c>
      <c r="F163" s="231">
        <f>Yhteenveto[[#This Row],[Ikärakenne, laskennallinen kustannus]]+Yhteenveto[[#This Row],[Muut laskennalliset kustannukset ]]</f>
        <v>11061782.78073236</v>
      </c>
      <c r="G163" s="451">
        <v>1516.36</v>
      </c>
      <c r="H163" s="17">
        <v>10700952.52</v>
      </c>
      <c r="I163" s="339">
        <f>Yhteenveto[[#This Row],[Laskennalliset kustannukset yhteensä]]-Yhteenveto[[#This Row],[Omarahoitusosuus, €]]</f>
        <v>360830.26073236018</v>
      </c>
      <c r="J163" s="33">
        <f>Lisäosat!U164</f>
        <v>957108.77987771551</v>
      </c>
      <c r="K163" s="34">
        <f>'Muut lis_väh'!Q161</f>
        <v>-2267558.8907777881</v>
      </c>
      <c r="L163" s="231">
        <f>Yhteenveto[[#This Row],[Valtionosuus omarahoitusosuuden jälkeen (välisumma)]]+Yhteenveto[[#This Row],[Lisäosat yhteensä]]+Yhteenveto[[#This Row],[Valtionosuuteen tehtävät vähennykset ja lisäykset, netto]]</f>
        <v>-949619.85016771243</v>
      </c>
      <c r="M163" s="34">
        <f>'Verotuloihin perust tasaus'!N168</f>
        <v>1905177.9743892727</v>
      </c>
      <c r="N163" s="303">
        <f>SUM(Yhteenveto[[#This Row],[Valtionosuus ennen verotuloihin perustuvaa valtionosuuden tasausta]]+Yhteenveto[[#This Row],[Verotuloihin perustuva valtionosuuden tasaus]])</f>
        <v>955558.12422156031</v>
      </c>
      <c r="O163" s="241">
        <f>Verokorvaukset!G161</f>
        <v>1132521.9539467234</v>
      </c>
      <c r="P163" s="372">
        <f>SUM(Yhteenveto[[#This Row],[Kunnan  peruspalvelujen valtionosuus ]:[Veroperustemuutoksista johtuvien veromenetysten korvaus]])</f>
        <v>2088080.0781682837</v>
      </c>
      <c r="Q163" s="34">
        <f>Kotikuntakorvaus!F165</f>
        <v>70409.940480000019</v>
      </c>
      <c r="R163" s="341">
        <f>+Yhteenveto[[#This Row],[Kunnan  peruspalvelujen valtionosuus ]]+Yhteenveto[[#This Row],[Veroperustemuutoksista johtuvien veromenetysten korvaus]]+Yhteenveto[[#This Row],[Kotikuntakorvaus, netto]]</f>
        <v>2158490.0186482836</v>
      </c>
      <c r="S163" s="11"/>
      <c r="T163"/>
    </row>
    <row r="164" spans="1:20" ht="15" x14ac:dyDescent="0.25">
      <c r="A164" s="32">
        <v>508</v>
      </c>
      <c r="B164" s="13" t="s">
        <v>169</v>
      </c>
      <c r="C164" s="15">
        <v>9270</v>
      </c>
      <c r="D164" s="15">
        <f>Ikärakenne[[#This Row],[Laskennalliset kustannukset, IKÄRAKENNE yhteensä, €]]</f>
        <v>11328018.309999999</v>
      </c>
      <c r="E164" s="15">
        <f>'Lask. kustannukset MUUT'!AD170</f>
        <v>2885536.3997317697</v>
      </c>
      <c r="F164" s="231">
        <f>Yhteenveto[[#This Row],[Ikärakenne, laskennallinen kustannus]]+Yhteenveto[[#This Row],[Muut laskennalliset kustannukset ]]</f>
        <v>14213554.709731769</v>
      </c>
      <c r="G164" s="451">
        <v>1516.36</v>
      </c>
      <c r="H164" s="17">
        <v>14056657.199999999</v>
      </c>
      <c r="I164" s="339">
        <f>Yhteenveto[[#This Row],[Laskennalliset kustannukset yhteensä]]-Yhteenveto[[#This Row],[Omarahoitusosuus, €]]</f>
        <v>156897.50973176956</v>
      </c>
      <c r="J164" s="33">
        <f>Lisäosat!U165</f>
        <v>681708.11930509354</v>
      </c>
      <c r="K164" s="34">
        <f>'Muut lis_väh'!Q162</f>
        <v>-1783934.2794950882</v>
      </c>
      <c r="L164" s="231">
        <f>Yhteenveto[[#This Row],[Valtionosuus omarahoitusosuuden jälkeen (välisumma)]]+Yhteenveto[[#This Row],[Lisäosat yhteensä]]+Yhteenveto[[#This Row],[Valtionosuuteen tehtävät vähennykset ja lisäykset, netto]]</f>
        <v>-945328.65045822505</v>
      </c>
      <c r="M164" s="34">
        <f>'Verotuloihin perust tasaus'!N169</f>
        <v>-6480.5048224858701</v>
      </c>
      <c r="N164" s="303">
        <f>SUM(Yhteenveto[[#This Row],[Valtionosuus ennen verotuloihin perustuvaa valtionosuuden tasausta]]+Yhteenveto[[#This Row],[Verotuloihin perustuva valtionosuuden tasaus]])</f>
        <v>-951809.1552807109</v>
      </c>
      <c r="O164" s="241">
        <f>Verokorvaukset!G162</f>
        <v>1019829.2773033574</v>
      </c>
      <c r="P164" s="372">
        <f>SUM(Yhteenveto[[#This Row],[Kunnan  peruspalvelujen valtionosuus ]:[Veroperustemuutoksista johtuvien veromenetysten korvaus]])</f>
        <v>68020.122022646479</v>
      </c>
      <c r="Q164" s="34">
        <f>Kotikuntakorvaus!F166</f>
        <v>134202.28002000003</v>
      </c>
      <c r="R164" s="341">
        <f>+Yhteenveto[[#This Row],[Kunnan  peruspalvelujen valtionosuus ]]+Yhteenveto[[#This Row],[Veroperustemuutoksista johtuvien veromenetysten korvaus]]+Yhteenveto[[#This Row],[Kotikuntakorvaus, netto]]</f>
        <v>202222.40204264651</v>
      </c>
      <c r="S164" s="11"/>
      <c r="T164"/>
    </row>
    <row r="165" spans="1:20" ht="15" x14ac:dyDescent="0.25">
      <c r="A165" s="32">
        <v>529</v>
      </c>
      <c r="B165" s="13" t="s">
        <v>170</v>
      </c>
      <c r="C165" s="15">
        <v>20129</v>
      </c>
      <c r="D165" s="15">
        <f>Ikärakenne[[#This Row],[Laskennalliset kustannukset, IKÄRAKENNE yhteensä, €]]</f>
        <v>31632085.389999997</v>
      </c>
      <c r="E165" s="15">
        <f>'Lask. kustannukset MUUT'!AD171</f>
        <v>5525377.1004320802</v>
      </c>
      <c r="F165" s="231">
        <f>Yhteenveto[[#This Row],[Ikärakenne, laskennallinen kustannus]]+Yhteenveto[[#This Row],[Muut laskennalliset kustannukset ]]</f>
        <v>37157462.490432076</v>
      </c>
      <c r="G165" s="451">
        <v>1516.36</v>
      </c>
      <c r="H165" s="17">
        <v>30522810.439999998</v>
      </c>
      <c r="I165" s="339">
        <f>Yhteenveto[[#This Row],[Laskennalliset kustannukset yhteensä]]-Yhteenveto[[#This Row],[Omarahoitusosuus, €]]</f>
        <v>6634652.0504320785</v>
      </c>
      <c r="J165" s="33">
        <f>Lisäosat!U166</f>
        <v>797671.64408779528</v>
      </c>
      <c r="K165" s="34">
        <f>'Muut lis_väh'!Q163</f>
        <v>3091804.7819893993</v>
      </c>
      <c r="L165" s="231">
        <f>Yhteenveto[[#This Row],[Valtionosuus omarahoitusosuuden jälkeen (välisumma)]]+Yhteenveto[[#This Row],[Lisäosat yhteensä]]+Yhteenveto[[#This Row],[Valtionosuuteen tehtävät vähennykset ja lisäykset, netto]]</f>
        <v>10524128.476509273</v>
      </c>
      <c r="M165" s="34">
        <f>'Verotuloihin perust tasaus'!N170</f>
        <v>-616109.72806788317</v>
      </c>
      <c r="N165" s="303">
        <f>SUM(Yhteenveto[[#This Row],[Valtionosuus ennen verotuloihin perustuvaa valtionosuuden tasausta]]+Yhteenveto[[#This Row],[Verotuloihin perustuva valtionosuuden tasaus]])</f>
        <v>9908018.7484413907</v>
      </c>
      <c r="O165" s="241">
        <f>Verokorvaukset!G163</f>
        <v>1400771.4246599891</v>
      </c>
      <c r="P165" s="372">
        <f>SUM(Yhteenveto[[#This Row],[Kunnan  peruspalvelujen valtionosuus ]:[Veroperustemuutoksista johtuvien veromenetysten korvaus]])</f>
        <v>11308790.17310138</v>
      </c>
      <c r="Q165" s="34">
        <f>Kotikuntakorvaus!F167</f>
        <v>-48487.262101499888</v>
      </c>
      <c r="R165" s="341">
        <f>+Yhteenveto[[#This Row],[Kunnan  peruspalvelujen valtionosuus ]]+Yhteenveto[[#This Row],[Veroperustemuutoksista johtuvien veromenetysten korvaus]]+Yhteenveto[[#This Row],[Kotikuntakorvaus, netto]]</f>
        <v>11260302.910999881</v>
      </c>
      <c r="S165" s="11"/>
      <c r="T165"/>
    </row>
    <row r="166" spans="1:20" ht="15" x14ac:dyDescent="0.25">
      <c r="A166" s="32">
        <v>531</v>
      </c>
      <c r="B166" s="13" t="s">
        <v>171</v>
      </c>
      <c r="C166" s="15">
        <v>4939</v>
      </c>
      <c r="D166" s="15">
        <f>Ikärakenne[[#This Row],[Laskennalliset kustannukset, IKÄRAKENNE yhteensä, €]]</f>
        <v>7582722.830000001</v>
      </c>
      <c r="E166" s="15">
        <f>'Lask. kustannukset MUUT'!AD172</f>
        <v>973366.0253315015</v>
      </c>
      <c r="F166" s="231">
        <f>Yhteenveto[[#This Row],[Ikärakenne, laskennallinen kustannus]]+Yhteenveto[[#This Row],[Muut laskennalliset kustannukset ]]</f>
        <v>8556088.8553315029</v>
      </c>
      <c r="G166" s="451">
        <v>1516.36</v>
      </c>
      <c r="H166" s="17">
        <v>7489302.0399999991</v>
      </c>
      <c r="I166" s="339">
        <f>Yhteenveto[[#This Row],[Laskennalliset kustannukset yhteensä]]-Yhteenveto[[#This Row],[Omarahoitusosuus, €]]</f>
        <v>1066786.8153315037</v>
      </c>
      <c r="J166" s="33">
        <f>Lisäosat!U167</f>
        <v>154634.09043301613</v>
      </c>
      <c r="K166" s="34">
        <f>'Muut lis_väh'!Q164</f>
        <v>-2111384.0331898783</v>
      </c>
      <c r="L166" s="231">
        <f>Yhteenveto[[#This Row],[Valtionosuus omarahoitusosuuden jälkeen (välisumma)]]+Yhteenveto[[#This Row],[Lisäosat yhteensä]]+Yhteenveto[[#This Row],[Valtionosuuteen tehtävät vähennykset ja lisäykset, netto]]</f>
        <v>-889963.1274253584</v>
      </c>
      <c r="M166" s="34">
        <f>'Verotuloihin perust tasaus'!N171</f>
        <v>2293829.6057328605</v>
      </c>
      <c r="N166" s="303">
        <f>SUM(Yhteenveto[[#This Row],[Valtionosuus ennen verotuloihin perustuvaa valtionosuuden tasausta]]+Yhteenveto[[#This Row],[Verotuloihin perustuva valtionosuuden tasaus]])</f>
        <v>1403866.4783075021</v>
      </c>
      <c r="O166" s="241">
        <f>Verokorvaukset!G164</f>
        <v>533216.27913008607</v>
      </c>
      <c r="P166" s="372">
        <f>SUM(Yhteenveto[[#This Row],[Kunnan  peruspalvelujen valtionosuus ]:[Veroperustemuutoksista johtuvien veromenetysten korvaus]])</f>
        <v>1937082.7574375882</v>
      </c>
      <c r="Q166" s="34">
        <f>Kotikuntakorvaus!F168</f>
        <v>-37730.326769999985</v>
      </c>
      <c r="R166" s="341">
        <f>+Yhteenveto[[#This Row],[Kunnan  peruspalvelujen valtionosuus ]]+Yhteenveto[[#This Row],[Veroperustemuutoksista johtuvien veromenetysten korvaus]]+Yhteenveto[[#This Row],[Kotikuntakorvaus, netto]]</f>
        <v>1899352.4306675883</v>
      </c>
      <c r="S166" s="11"/>
      <c r="T166"/>
    </row>
    <row r="167" spans="1:20" ht="15" x14ac:dyDescent="0.25">
      <c r="A167" s="32">
        <v>535</v>
      </c>
      <c r="B167" s="13" t="s">
        <v>172</v>
      </c>
      <c r="C167" s="15">
        <v>10378</v>
      </c>
      <c r="D167" s="15">
        <f>Ikärakenne[[#This Row],[Laskennalliset kustannukset, IKÄRAKENNE yhteensä, €]]</f>
        <v>23521056.16</v>
      </c>
      <c r="E167" s="15">
        <f>'Lask. kustannukset MUUT'!AD173</f>
        <v>1991547.2061295069</v>
      </c>
      <c r="F167" s="231">
        <f>Yhteenveto[[#This Row],[Ikärakenne, laskennallinen kustannus]]+Yhteenveto[[#This Row],[Muut laskennalliset kustannukset ]]</f>
        <v>25512603.366129506</v>
      </c>
      <c r="G167" s="451">
        <v>1516.36</v>
      </c>
      <c r="H167" s="17">
        <v>15736784.079999998</v>
      </c>
      <c r="I167" s="339">
        <f>Yhteenveto[[#This Row],[Laskennalliset kustannukset yhteensä]]-Yhteenveto[[#This Row],[Omarahoitusosuus, €]]</f>
        <v>9775819.2861295082</v>
      </c>
      <c r="J167" s="33">
        <f>Lisäosat!U168</f>
        <v>397889.31717854727</v>
      </c>
      <c r="K167" s="34">
        <f>'Muut lis_väh'!Q165</f>
        <v>-836781.31428613397</v>
      </c>
      <c r="L167" s="231">
        <f>Yhteenveto[[#This Row],[Valtionosuus omarahoitusosuuden jälkeen (välisumma)]]+Yhteenveto[[#This Row],[Lisäosat yhteensä]]+Yhteenveto[[#This Row],[Valtionosuuteen tehtävät vähennykset ja lisäykset, netto]]</f>
        <v>9336927.2890219223</v>
      </c>
      <c r="M167" s="34">
        <f>'Verotuloihin perust tasaus'!N172</f>
        <v>6491575.7531477762</v>
      </c>
      <c r="N167" s="303">
        <f>SUM(Yhteenveto[[#This Row],[Valtionosuus ennen verotuloihin perustuvaa valtionosuuden tasausta]]+Yhteenveto[[#This Row],[Verotuloihin perustuva valtionosuuden tasaus]])</f>
        <v>15828503.042169698</v>
      </c>
      <c r="O167" s="241">
        <f>Verokorvaukset!G165</f>
        <v>1237789.7887975925</v>
      </c>
      <c r="P167" s="372">
        <f>SUM(Yhteenveto[[#This Row],[Kunnan  peruspalvelujen valtionosuus ]:[Veroperustemuutoksista johtuvien veromenetysten korvaus]])</f>
        <v>17066292.830967288</v>
      </c>
      <c r="Q167" s="34">
        <f>Kotikuntakorvaus!F169</f>
        <v>-202945.31849999999</v>
      </c>
      <c r="R167" s="341">
        <f>+Yhteenveto[[#This Row],[Kunnan  peruspalvelujen valtionosuus ]]+Yhteenveto[[#This Row],[Veroperustemuutoksista johtuvien veromenetysten korvaus]]+Yhteenveto[[#This Row],[Kotikuntakorvaus, netto]]</f>
        <v>16863347.512467287</v>
      </c>
      <c r="S167" s="11"/>
      <c r="T167"/>
    </row>
    <row r="168" spans="1:20" ht="15" x14ac:dyDescent="0.25">
      <c r="A168" s="32">
        <v>536</v>
      </c>
      <c r="B168" s="13" t="s">
        <v>173</v>
      </c>
      <c r="C168" s="15">
        <v>36176</v>
      </c>
      <c r="D168" s="15">
        <f>Ikärakenne[[#This Row],[Laskennalliset kustannukset, IKÄRAKENNE yhteensä, €]]</f>
        <v>65604689.56000001</v>
      </c>
      <c r="E168" s="15">
        <f>'Lask. kustannukset MUUT'!AD174</f>
        <v>7940120.9034319986</v>
      </c>
      <c r="F168" s="231">
        <f>Yhteenveto[[#This Row],[Ikärakenne, laskennallinen kustannus]]+Yhteenveto[[#This Row],[Muut laskennalliset kustannukset ]]</f>
        <v>73544810.463432014</v>
      </c>
      <c r="G168" s="451">
        <v>1516.36</v>
      </c>
      <c r="H168" s="17">
        <v>54855839.359999999</v>
      </c>
      <c r="I168" s="339">
        <f>Yhteenveto[[#This Row],[Laskennalliset kustannukset yhteensä]]-Yhteenveto[[#This Row],[Omarahoitusosuus, €]]</f>
        <v>18688971.103432015</v>
      </c>
      <c r="J168" s="33">
        <f>Lisäosat!U169</f>
        <v>1715521.1619003722</v>
      </c>
      <c r="K168" s="34">
        <f>'Muut lis_väh'!Q166</f>
        <v>-5101182.1458796468</v>
      </c>
      <c r="L168" s="231">
        <f>Yhteenveto[[#This Row],[Valtionosuus omarahoitusosuuden jälkeen (välisumma)]]+Yhteenveto[[#This Row],[Lisäosat yhteensä]]+Yhteenveto[[#This Row],[Valtionosuuteen tehtävät vähennykset ja lisäykset, netto]]</f>
        <v>15303310.119452739</v>
      </c>
      <c r="M168" s="34">
        <f>'Verotuloihin perust tasaus'!N173</f>
        <v>6229963.0186945982</v>
      </c>
      <c r="N168" s="303">
        <f>SUM(Yhteenveto[[#This Row],[Valtionosuus ennen verotuloihin perustuvaa valtionosuuden tasausta]]+Yhteenveto[[#This Row],[Verotuloihin perustuva valtionosuuden tasaus]])</f>
        <v>21533273.138147339</v>
      </c>
      <c r="O168" s="241">
        <f>Verokorvaukset!G166</f>
        <v>1758151.9843241256</v>
      </c>
      <c r="P168" s="372">
        <f>SUM(Yhteenveto[[#This Row],[Kunnan  peruspalvelujen valtionosuus ]:[Veroperustemuutoksista johtuvien veromenetysten korvaus]])</f>
        <v>23291425.122471467</v>
      </c>
      <c r="Q168" s="34">
        <f>Kotikuntakorvaus!F170</f>
        <v>162720.47288700007</v>
      </c>
      <c r="R168" s="341">
        <f>+Yhteenveto[[#This Row],[Kunnan  peruspalvelujen valtionosuus ]]+Yhteenveto[[#This Row],[Veroperustemuutoksista johtuvien veromenetysten korvaus]]+Yhteenveto[[#This Row],[Kotikuntakorvaus, netto]]</f>
        <v>23454145.595358469</v>
      </c>
      <c r="S168" s="11"/>
      <c r="T168"/>
    </row>
    <row r="169" spans="1:20" ht="15" x14ac:dyDescent="0.25">
      <c r="A169" s="32">
        <v>538</v>
      </c>
      <c r="B169" s="13" t="s">
        <v>174</v>
      </c>
      <c r="C169" s="15">
        <v>4659</v>
      </c>
      <c r="D169" s="15">
        <f>Ikärakenne[[#This Row],[Laskennalliset kustannukset, IKÄRAKENNE yhteensä, €]]</f>
        <v>9112389.6400000006</v>
      </c>
      <c r="E169" s="15">
        <f>'Lask. kustannukset MUUT'!AD175</f>
        <v>930982.08167268767</v>
      </c>
      <c r="F169" s="231">
        <f>Yhteenveto[[#This Row],[Ikärakenne, laskennallinen kustannus]]+Yhteenveto[[#This Row],[Muut laskennalliset kustannukset ]]</f>
        <v>10043371.721672688</v>
      </c>
      <c r="G169" s="451">
        <v>1516.36</v>
      </c>
      <c r="H169" s="17">
        <v>7064721.2399999993</v>
      </c>
      <c r="I169" s="339">
        <f>Yhteenveto[[#This Row],[Laskennalliset kustannukset yhteensä]]-Yhteenveto[[#This Row],[Omarahoitusosuus, €]]</f>
        <v>2978650.4816726884</v>
      </c>
      <c r="J169" s="33">
        <f>Lisäosat!U170</f>
        <v>132715.97200475578</v>
      </c>
      <c r="K169" s="34">
        <f>'Muut lis_väh'!Q167</f>
        <v>-494458.18225398468</v>
      </c>
      <c r="L169" s="231">
        <f>Yhteenveto[[#This Row],[Valtionosuus omarahoitusosuuden jälkeen (välisumma)]]+Yhteenveto[[#This Row],[Lisäosat yhteensä]]+Yhteenveto[[#This Row],[Valtionosuuteen tehtävät vähennykset ja lisäykset, netto]]</f>
        <v>2616908.2714234595</v>
      </c>
      <c r="M169" s="34">
        <f>'Verotuloihin perust tasaus'!N174</f>
        <v>1838669.4597046035</v>
      </c>
      <c r="N169" s="303">
        <f>SUM(Yhteenveto[[#This Row],[Valtionosuus ennen verotuloihin perustuvaa valtionosuuden tasausta]]+Yhteenveto[[#This Row],[Verotuloihin perustuva valtionosuuden tasaus]])</f>
        <v>4455577.7311280631</v>
      </c>
      <c r="O169" s="241">
        <f>Verokorvaukset!G167</f>
        <v>411468.06737524323</v>
      </c>
      <c r="P169" s="372">
        <f>SUM(Yhteenveto[[#This Row],[Kunnan  peruspalvelujen valtionosuus ]:[Veroperustemuutoksista johtuvien veromenetysten korvaus]])</f>
        <v>4867045.7985033067</v>
      </c>
      <c r="Q169" s="34">
        <f>Kotikuntakorvaus!F171</f>
        <v>-1033.4792400000151</v>
      </c>
      <c r="R169" s="341">
        <f>+Yhteenveto[[#This Row],[Kunnan  peruspalvelujen valtionosuus ]]+Yhteenveto[[#This Row],[Veroperustemuutoksista johtuvien veromenetysten korvaus]]+Yhteenveto[[#This Row],[Kotikuntakorvaus, netto]]</f>
        <v>4866012.3192633064</v>
      </c>
      <c r="S169" s="11"/>
      <c r="T169"/>
    </row>
    <row r="170" spans="1:20" ht="15" x14ac:dyDescent="0.25">
      <c r="A170" s="32">
        <v>541</v>
      </c>
      <c r="B170" s="13" t="s">
        <v>175</v>
      </c>
      <c r="C170" s="15">
        <v>8980</v>
      </c>
      <c r="D170" s="15">
        <f>Ikärakenne[[#This Row],[Laskennalliset kustannukset, IKÄRAKENNE yhteensä, €]]</f>
        <v>11133597.85</v>
      </c>
      <c r="E170" s="15">
        <f>'Lask. kustannukset MUUT'!AD176</f>
        <v>4213810.0304441256</v>
      </c>
      <c r="F170" s="231">
        <f>Yhteenveto[[#This Row],[Ikärakenne, laskennallinen kustannus]]+Yhteenveto[[#This Row],[Muut laskennalliset kustannukset ]]</f>
        <v>15347407.880444124</v>
      </c>
      <c r="G170" s="451">
        <v>1516.36</v>
      </c>
      <c r="H170" s="17">
        <v>13616912.799999999</v>
      </c>
      <c r="I170" s="339">
        <f>Yhteenveto[[#This Row],[Laskennalliset kustannukset yhteensä]]-Yhteenveto[[#This Row],[Omarahoitusosuus, €]]</f>
        <v>1730495.0804441255</v>
      </c>
      <c r="J170" s="33">
        <f>Lisäosat!U171</f>
        <v>1348745.391704526</v>
      </c>
      <c r="K170" s="34">
        <f>'Muut lis_väh'!Q168</f>
        <v>3015954.658666953</v>
      </c>
      <c r="L170" s="231">
        <f>Yhteenveto[[#This Row],[Valtionosuus omarahoitusosuuden jälkeen (välisumma)]]+Yhteenveto[[#This Row],[Lisäosat yhteensä]]+Yhteenveto[[#This Row],[Valtionosuuteen tehtävät vähennykset ja lisäykset, netto]]</f>
        <v>6095195.1308156047</v>
      </c>
      <c r="M170" s="34">
        <f>'Verotuloihin perust tasaus'!N175</f>
        <v>4543664.5993312346</v>
      </c>
      <c r="N170" s="303">
        <f>SUM(Yhteenveto[[#This Row],[Valtionosuus ennen verotuloihin perustuvaa valtionosuuden tasausta]]+Yhteenveto[[#This Row],[Verotuloihin perustuva valtionosuuden tasaus]])</f>
        <v>10638859.73014684</v>
      </c>
      <c r="O170" s="241">
        <f>Verokorvaukset!G168</f>
        <v>1500680.0757150403</v>
      </c>
      <c r="P170" s="372">
        <f>SUM(Yhteenveto[[#This Row],[Kunnan  peruspalvelujen valtionosuus ]:[Veroperustemuutoksista johtuvien veromenetysten korvaus]])</f>
        <v>12139539.805861881</v>
      </c>
      <c r="Q170" s="34">
        <f>Kotikuntakorvaus!F172</f>
        <v>-59925.126900000003</v>
      </c>
      <c r="R170" s="341">
        <f>+Yhteenveto[[#This Row],[Kunnan  peruspalvelujen valtionosuus ]]+Yhteenveto[[#This Row],[Veroperustemuutoksista johtuvien veromenetysten korvaus]]+Yhteenveto[[#This Row],[Kotikuntakorvaus, netto]]</f>
        <v>12079614.678961881</v>
      </c>
      <c r="S170" s="11"/>
      <c r="T170"/>
    </row>
    <row r="171" spans="1:20" ht="15" x14ac:dyDescent="0.25">
      <c r="A171" s="32">
        <v>543</v>
      </c>
      <c r="B171" s="13" t="s">
        <v>176</v>
      </c>
      <c r="C171" s="15">
        <v>45048</v>
      </c>
      <c r="D171" s="15">
        <f>Ikärakenne[[#This Row],[Laskennalliset kustannukset, IKÄRAKENNE yhteensä, €]]</f>
        <v>90793606.940000013</v>
      </c>
      <c r="E171" s="15">
        <f>'Lask. kustannukset MUUT'!AD177</f>
        <v>13117618.705903193</v>
      </c>
      <c r="F171" s="231">
        <f>Yhteenveto[[#This Row],[Ikärakenne, laskennallinen kustannus]]+Yhteenveto[[#This Row],[Muut laskennalliset kustannukset ]]</f>
        <v>103911225.6459032</v>
      </c>
      <c r="G171" s="451">
        <v>1516.36</v>
      </c>
      <c r="H171" s="17">
        <v>68308985.280000001</v>
      </c>
      <c r="I171" s="339">
        <f>Yhteenveto[[#This Row],[Laskennalliset kustannukset yhteensä]]-Yhteenveto[[#This Row],[Omarahoitusosuus, €]]</f>
        <v>35602240.365903199</v>
      </c>
      <c r="J171" s="33">
        <f>Lisäosat!U172</f>
        <v>1644346.9498410549</v>
      </c>
      <c r="K171" s="34">
        <f>'Muut lis_väh'!Q169</f>
        <v>1323861.3638986857</v>
      </c>
      <c r="L171" s="231">
        <f>Yhteenveto[[#This Row],[Valtionosuus omarahoitusosuuden jälkeen (välisumma)]]+Yhteenveto[[#This Row],[Lisäosat yhteensä]]+Yhteenveto[[#This Row],[Valtionosuuteen tehtävät vähennykset ja lisäykset, netto]]</f>
        <v>38570448.679642938</v>
      </c>
      <c r="M171" s="34">
        <f>'Verotuloihin perust tasaus'!N176</f>
        <v>-139984.53802877147</v>
      </c>
      <c r="N171" s="303">
        <f>SUM(Yhteenveto[[#This Row],[Valtionosuus ennen verotuloihin perustuvaa valtionosuuden tasausta]]+Yhteenveto[[#This Row],[Verotuloihin perustuva valtionosuuden tasaus]])</f>
        <v>38430464.141614169</v>
      </c>
      <c r="O171" s="241">
        <f>Verokorvaukset!G169</f>
        <v>2481964.8888698081</v>
      </c>
      <c r="P171" s="372">
        <f>SUM(Yhteenveto[[#This Row],[Kunnan  peruspalvelujen valtionosuus ]:[Veroperustemuutoksista johtuvien veromenetysten korvaus]])</f>
        <v>40912429.030483976</v>
      </c>
      <c r="Q171" s="34">
        <f>Kotikuntakorvaus!F173</f>
        <v>-380237.01522000018</v>
      </c>
      <c r="R171" s="341">
        <f>+Yhteenveto[[#This Row],[Kunnan  peruspalvelujen valtionosuus ]]+Yhteenveto[[#This Row],[Veroperustemuutoksista johtuvien veromenetysten korvaus]]+Yhteenveto[[#This Row],[Kotikuntakorvaus, netto]]</f>
        <v>40532192.015263975</v>
      </c>
      <c r="S171" s="11"/>
      <c r="T171"/>
    </row>
    <row r="172" spans="1:20" ht="15" x14ac:dyDescent="0.25">
      <c r="A172" s="32">
        <v>545</v>
      </c>
      <c r="B172" s="13" t="s">
        <v>177</v>
      </c>
      <c r="C172" s="15">
        <v>9554</v>
      </c>
      <c r="D172" s="15">
        <f>Ikärakenne[[#This Row],[Laskennalliset kustannukset, IKÄRAKENNE yhteensä, €]]</f>
        <v>16216360.970000001</v>
      </c>
      <c r="E172" s="15">
        <f>'Lask. kustannukset MUUT'!AD178</f>
        <v>8160550.4268345591</v>
      </c>
      <c r="F172" s="231">
        <f>Yhteenveto[[#This Row],[Ikärakenne, laskennallinen kustannus]]+Yhteenveto[[#This Row],[Muut laskennalliset kustannukset ]]</f>
        <v>24376911.39683456</v>
      </c>
      <c r="G172" s="451">
        <v>1516.36</v>
      </c>
      <c r="H172" s="17">
        <v>14487303.439999999</v>
      </c>
      <c r="I172" s="339">
        <f>Yhteenveto[[#This Row],[Laskennalliset kustannukset yhteensä]]-Yhteenveto[[#This Row],[Omarahoitusosuus, €]]</f>
        <v>9889607.9568345603</v>
      </c>
      <c r="J172" s="33">
        <f>Lisäosat!U173</f>
        <v>810150.36598396313</v>
      </c>
      <c r="K172" s="34">
        <f>'Muut lis_väh'!Q170</f>
        <v>1988823.2844416033</v>
      </c>
      <c r="L172" s="231">
        <f>Yhteenveto[[#This Row],[Valtionosuus omarahoitusosuuden jälkeen (välisumma)]]+Yhteenveto[[#This Row],[Lisäosat yhteensä]]+Yhteenveto[[#This Row],[Valtionosuuteen tehtävät vähennykset ja lisäykset, netto]]</f>
        <v>12688581.607260127</v>
      </c>
      <c r="M172" s="34">
        <f>'Verotuloihin perust tasaus'!N177</f>
        <v>3181195.1781320935</v>
      </c>
      <c r="N172" s="303">
        <f>SUM(Yhteenveto[[#This Row],[Valtionosuus ennen verotuloihin perustuvaa valtionosuuden tasausta]]+Yhteenveto[[#This Row],[Verotuloihin perustuva valtionosuuden tasaus]])</f>
        <v>15869776.785392221</v>
      </c>
      <c r="O172" s="241">
        <f>Verokorvaukset!G170</f>
        <v>1764721.216605559</v>
      </c>
      <c r="P172" s="372">
        <f>SUM(Yhteenveto[[#This Row],[Kunnan  peruspalvelujen valtionosuus ]:[Veroperustemuutoksista johtuvien veromenetysten korvaus]])</f>
        <v>17634498.00199778</v>
      </c>
      <c r="Q172" s="34">
        <f>Kotikuntakorvaus!F174</f>
        <v>93179.821800000005</v>
      </c>
      <c r="R172" s="341">
        <f>+Yhteenveto[[#This Row],[Kunnan  peruspalvelujen valtionosuus ]]+Yhteenveto[[#This Row],[Veroperustemuutoksista johtuvien veromenetysten korvaus]]+Yhteenveto[[#This Row],[Kotikuntakorvaus, netto]]</f>
        <v>17727677.823797781</v>
      </c>
      <c r="S172" s="11"/>
      <c r="T172"/>
    </row>
    <row r="173" spans="1:20" ht="15" x14ac:dyDescent="0.25">
      <c r="A173" s="32">
        <v>560</v>
      </c>
      <c r="B173" s="13" t="s">
        <v>178</v>
      </c>
      <c r="C173" s="15">
        <v>15651</v>
      </c>
      <c r="D173" s="15">
        <f>Ikärakenne[[#This Row],[Laskennalliset kustannukset, IKÄRAKENNE yhteensä, €]]</f>
        <v>26297277.5</v>
      </c>
      <c r="E173" s="15">
        <f>'Lask. kustannukset MUUT'!AD179</f>
        <v>4593290.5033425568</v>
      </c>
      <c r="F173" s="231">
        <f>Yhteenveto[[#This Row],[Ikärakenne, laskennallinen kustannus]]+Yhteenveto[[#This Row],[Muut laskennalliset kustannukset ]]</f>
        <v>30890568.003342558</v>
      </c>
      <c r="G173" s="451">
        <v>1516.36</v>
      </c>
      <c r="H173" s="17">
        <v>23732550.359999999</v>
      </c>
      <c r="I173" s="339">
        <f>Yhteenveto[[#This Row],[Laskennalliset kustannukset yhteensä]]-Yhteenveto[[#This Row],[Omarahoitusosuus, €]]</f>
        <v>7158017.6433425583</v>
      </c>
      <c r="J173" s="33">
        <f>Lisäosat!U174</f>
        <v>466500.25835262</v>
      </c>
      <c r="K173" s="34">
        <f>'Muut lis_väh'!Q171</f>
        <v>-1646155.8055271232</v>
      </c>
      <c r="L173" s="231">
        <f>Yhteenveto[[#This Row],[Valtionosuus omarahoitusosuuden jälkeen (välisumma)]]+Yhteenveto[[#This Row],[Lisäosat yhteensä]]+Yhteenveto[[#This Row],[Valtionosuuteen tehtävät vähennykset ja lisäykset, netto]]</f>
        <v>5978362.0961680543</v>
      </c>
      <c r="M173" s="34">
        <f>'Verotuloihin perust tasaus'!N178</f>
        <v>7006852.4280964592</v>
      </c>
      <c r="N173" s="303">
        <f>SUM(Yhteenveto[[#This Row],[Valtionosuus ennen verotuloihin perustuvaa valtionosuuden tasausta]]+Yhteenveto[[#This Row],[Verotuloihin perustuva valtionosuuden tasaus]])</f>
        <v>12985214.524264514</v>
      </c>
      <c r="O173" s="241">
        <f>Verokorvaukset!G171</f>
        <v>1848061.4491230685</v>
      </c>
      <c r="P173" s="372">
        <f>SUM(Yhteenveto[[#This Row],[Kunnan  peruspalvelujen valtionosuus ]:[Veroperustemuutoksista johtuvien veromenetysten korvaus]])</f>
        <v>14833275.973387582</v>
      </c>
      <c r="Q173" s="34">
        <f>Kotikuntakorvaus!F175</f>
        <v>401262.48359700013</v>
      </c>
      <c r="R173" s="341">
        <f>+Yhteenveto[[#This Row],[Kunnan  peruspalvelujen valtionosuus ]]+Yhteenveto[[#This Row],[Veroperustemuutoksista johtuvien veromenetysten korvaus]]+Yhteenveto[[#This Row],[Kotikuntakorvaus, netto]]</f>
        <v>15234538.456984583</v>
      </c>
      <c r="S173" s="11"/>
      <c r="T173"/>
    </row>
    <row r="174" spans="1:20" ht="15" x14ac:dyDescent="0.25">
      <c r="A174" s="32">
        <v>561</v>
      </c>
      <c r="B174" s="13" t="s">
        <v>179</v>
      </c>
      <c r="C174" s="15">
        <v>1304</v>
      </c>
      <c r="D174" s="15">
        <f>Ikärakenne[[#This Row],[Laskennalliset kustannukset, IKÄRAKENNE yhteensä, €]]</f>
        <v>2196464.0599999996</v>
      </c>
      <c r="E174" s="15">
        <f>'Lask. kustannukset MUUT'!AD180</f>
        <v>532584.35277507768</v>
      </c>
      <c r="F174" s="231">
        <f>Yhteenveto[[#This Row],[Ikärakenne, laskennallinen kustannus]]+Yhteenveto[[#This Row],[Muut laskennalliset kustannukset ]]</f>
        <v>2729048.4127750774</v>
      </c>
      <c r="G174" s="451">
        <v>1516.36</v>
      </c>
      <c r="H174" s="17">
        <v>1977333.44</v>
      </c>
      <c r="I174" s="339">
        <f>Yhteenveto[[#This Row],[Laskennalliset kustannukset yhteensä]]-Yhteenveto[[#This Row],[Omarahoitusosuus, €]]</f>
        <v>751714.97277507745</v>
      </c>
      <c r="J174" s="33">
        <f>Lisäosat!U175</f>
        <v>34547.160907953323</v>
      </c>
      <c r="K174" s="34">
        <f>'Muut lis_väh'!Q172</f>
        <v>573125.95022503112</v>
      </c>
      <c r="L174" s="231">
        <f>Yhteenveto[[#This Row],[Valtionosuus omarahoitusosuuden jälkeen (välisumma)]]+Yhteenveto[[#This Row],[Lisäosat yhteensä]]+Yhteenveto[[#This Row],[Valtionosuuteen tehtävät vähennykset ja lisäykset, netto]]</f>
        <v>1359388.083908062</v>
      </c>
      <c r="M174" s="34">
        <f>'Verotuloihin perust tasaus'!N179</f>
        <v>535270.74785923562</v>
      </c>
      <c r="N174" s="303">
        <f>SUM(Yhteenveto[[#This Row],[Valtionosuus ennen verotuloihin perustuvaa valtionosuuden tasausta]]+Yhteenveto[[#This Row],[Verotuloihin perustuva valtionosuuden tasaus]])</f>
        <v>1894658.8317672976</v>
      </c>
      <c r="O174" s="241">
        <f>Verokorvaukset!G172</f>
        <v>277771.26496432006</v>
      </c>
      <c r="P174" s="372">
        <f>SUM(Yhteenveto[[#This Row],[Kunnan  peruspalvelujen valtionosuus ]:[Veroperustemuutoksista johtuvien veromenetysten korvaus]])</f>
        <v>2172430.0967316176</v>
      </c>
      <c r="Q174" s="34">
        <f>Kotikuntakorvaus!F176</f>
        <v>-858154.48764000018</v>
      </c>
      <c r="R174" s="341">
        <f>+Yhteenveto[[#This Row],[Kunnan  peruspalvelujen valtionosuus ]]+Yhteenveto[[#This Row],[Veroperustemuutoksista johtuvien veromenetysten korvaus]]+Yhteenveto[[#This Row],[Kotikuntakorvaus, netto]]</f>
        <v>1314275.6090916174</v>
      </c>
      <c r="S174" s="11"/>
      <c r="T174"/>
    </row>
    <row r="175" spans="1:20" ht="15" x14ac:dyDescent="0.25">
      <c r="A175" s="32">
        <v>562</v>
      </c>
      <c r="B175" s="13" t="s">
        <v>180</v>
      </c>
      <c r="C175" s="15">
        <v>8869</v>
      </c>
      <c r="D175" s="15">
        <f>Ikärakenne[[#This Row],[Laskennalliset kustannukset, IKÄRAKENNE yhteensä, €]]</f>
        <v>13324827.590000002</v>
      </c>
      <c r="E175" s="15">
        <f>'Lask. kustannukset MUUT'!AD181</f>
        <v>2293873.8601163528</v>
      </c>
      <c r="F175" s="231">
        <f>Yhteenveto[[#This Row],[Ikärakenne, laskennallinen kustannus]]+Yhteenveto[[#This Row],[Muut laskennalliset kustannukset ]]</f>
        <v>15618701.450116355</v>
      </c>
      <c r="G175" s="451">
        <v>1516.36</v>
      </c>
      <c r="H175" s="17">
        <v>13448596.84</v>
      </c>
      <c r="I175" s="339">
        <f>Yhteenveto[[#This Row],[Laskennalliset kustannukset yhteensä]]-Yhteenveto[[#This Row],[Omarahoitusosuus, €]]</f>
        <v>2170104.6101163551</v>
      </c>
      <c r="J175" s="33">
        <f>Lisäosat!U176</f>
        <v>457856.43257247051</v>
      </c>
      <c r="K175" s="34">
        <f>'Muut lis_väh'!Q173</f>
        <v>-878131.17684866197</v>
      </c>
      <c r="L175" s="231">
        <f>Yhteenveto[[#This Row],[Valtionosuus omarahoitusosuuden jälkeen (välisumma)]]+Yhteenveto[[#This Row],[Lisäosat yhteensä]]+Yhteenveto[[#This Row],[Valtionosuuteen tehtävät vähennykset ja lisäykset, netto]]</f>
        <v>1749829.8658401635</v>
      </c>
      <c r="M175" s="34">
        <f>'Verotuloihin perust tasaus'!N180</f>
        <v>3490006.4718395402</v>
      </c>
      <c r="N175" s="303">
        <f>SUM(Yhteenveto[[#This Row],[Valtionosuus ennen verotuloihin perustuvaa valtionosuuden tasausta]]+Yhteenveto[[#This Row],[Verotuloihin perustuva valtionosuuden tasaus]])</f>
        <v>5239836.3376797037</v>
      </c>
      <c r="O175" s="241">
        <f>Verokorvaukset!G173</f>
        <v>1068449.8568136189</v>
      </c>
      <c r="P175" s="372">
        <f>SUM(Yhteenveto[[#This Row],[Kunnan  peruspalvelujen valtionosuus ]:[Veroperustemuutoksista johtuvien veromenetysten korvaus]])</f>
        <v>6308286.1944933226</v>
      </c>
      <c r="Q175" s="34">
        <f>Kotikuntakorvaus!F177</f>
        <v>-216694.34292150009</v>
      </c>
      <c r="R175" s="341">
        <f>+Yhteenveto[[#This Row],[Kunnan  peruspalvelujen valtionosuus ]]+Yhteenveto[[#This Row],[Veroperustemuutoksista johtuvien veromenetysten korvaus]]+Yhteenveto[[#This Row],[Kotikuntakorvaus, netto]]</f>
        <v>6091591.8515718225</v>
      </c>
      <c r="S175" s="11"/>
      <c r="T175"/>
    </row>
    <row r="176" spans="1:20" ht="15" x14ac:dyDescent="0.25">
      <c r="A176" s="32">
        <v>563</v>
      </c>
      <c r="B176" s="13" t="s">
        <v>181</v>
      </c>
      <c r="C176" s="15">
        <v>6912</v>
      </c>
      <c r="D176" s="15">
        <f>Ikärakenne[[#This Row],[Laskennalliset kustannukset, IKÄRAKENNE yhteensä, €]]</f>
        <v>11923522.209999999</v>
      </c>
      <c r="E176" s="15">
        <f>'Lask. kustannukset MUUT'!AD182</f>
        <v>1740425.0054795737</v>
      </c>
      <c r="F176" s="231">
        <f>Yhteenveto[[#This Row],[Ikärakenne, laskennallinen kustannus]]+Yhteenveto[[#This Row],[Muut laskennalliset kustannukset ]]</f>
        <v>13663947.215479573</v>
      </c>
      <c r="G176" s="451">
        <v>1516.36</v>
      </c>
      <c r="H176" s="17">
        <v>10481080.319999998</v>
      </c>
      <c r="I176" s="339">
        <f>Yhteenveto[[#This Row],[Laskennalliset kustannukset yhteensä]]-Yhteenveto[[#This Row],[Omarahoitusosuus, €]]</f>
        <v>3182866.8954795748</v>
      </c>
      <c r="J176" s="33">
        <f>Lisäosat!U177</f>
        <v>445347.11707917677</v>
      </c>
      <c r="K176" s="34">
        <f>'Muut lis_väh'!Q174</f>
        <v>-2159205.0241147722</v>
      </c>
      <c r="L176" s="231">
        <f>Yhteenveto[[#This Row],[Valtionosuus omarahoitusosuuden jälkeen (välisumma)]]+Yhteenveto[[#This Row],[Lisäosat yhteensä]]+Yhteenveto[[#This Row],[Valtionosuuteen tehtävät vähennykset ja lisäykset, netto]]</f>
        <v>1469008.9884439795</v>
      </c>
      <c r="M176" s="34">
        <f>'Verotuloihin perust tasaus'!N181</f>
        <v>3336359.0004743831</v>
      </c>
      <c r="N176" s="303">
        <f>SUM(Yhteenveto[[#This Row],[Valtionosuus ennen verotuloihin perustuvaa valtionosuuden tasausta]]+Yhteenveto[[#This Row],[Verotuloihin perustuva valtionosuuden tasaus]])</f>
        <v>4805367.9889183622</v>
      </c>
      <c r="O176" s="241">
        <f>Verokorvaukset!G174</f>
        <v>785102.61097317841</v>
      </c>
      <c r="P176" s="372">
        <f>SUM(Yhteenveto[[#This Row],[Kunnan  peruspalvelujen valtionosuus ]:[Veroperustemuutoksista johtuvien veromenetysten korvaus]])</f>
        <v>5590470.5998915406</v>
      </c>
      <c r="Q176" s="34">
        <f>Kotikuntakorvaus!F178</f>
        <v>129618.29952000009</v>
      </c>
      <c r="R176" s="341">
        <f>+Yhteenveto[[#This Row],[Kunnan  peruspalvelujen valtionosuus ]]+Yhteenveto[[#This Row],[Veroperustemuutoksista johtuvien veromenetysten korvaus]]+Yhteenveto[[#This Row],[Kotikuntakorvaus, netto]]</f>
        <v>5720088.8994115405</v>
      </c>
      <c r="S176" s="11"/>
      <c r="T176"/>
    </row>
    <row r="177" spans="1:20" ht="15" x14ac:dyDescent="0.25">
      <c r="A177" s="32">
        <v>564</v>
      </c>
      <c r="B177" s="13" t="s">
        <v>182</v>
      </c>
      <c r="C177" s="15">
        <v>216152</v>
      </c>
      <c r="D177" s="15">
        <f>Ikärakenne[[#This Row],[Laskennalliset kustannukset, IKÄRAKENNE yhteensä, €]]</f>
        <v>372526137.49000001</v>
      </c>
      <c r="E177" s="15">
        <f>'Lask. kustannukset MUUT'!AD183</f>
        <v>67071703.143110916</v>
      </c>
      <c r="F177" s="231">
        <f>Yhteenveto[[#This Row],[Ikärakenne, laskennallinen kustannus]]+Yhteenveto[[#This Row],[Muut laskennalliset kustannukset ]]</f>
        <v>439597840.63311094</v>
      </c>
      <c r="G177" s="451">
        <v>1516.36</v>
      </c>
      <c r="H177" s="17">
        <v>327764246.71999997</v>
      </c>
      <c r="I177" s="339">
        <f>Yhteenveto[[#This Row],[Laskennalliset kustannukset yhteensä]]-Yhteenveto[[#This Row],[Omarahoitusosuus, €]]</f>
        <v>111833593.91311097</v>
      </c>
      <c r="J177" s="33">
        <f>Lisäosat!U178</f>
        <v>9988429.1212210394</v>
      </c>
      <c r="K177" s="34">
        <f>'Muut lis_väh'!Q175</f>
        <v>-39341995.208686262</v>
      </c>
      <c r="L177" s="231">
        <f>Yhteenveto[[#This Row],[Valtionosuus omarahoitusosuuden jälkeen (välisumma)]]+Yhteenveto[[#This Row],[Lisäosat yhteensä]]+Yhteenveto[[#This Row],[Valtionosuuteen tehtävät vähennykset ja lisäykset, netto]]</f>
        <v>82480027.825645745</v>
      </c>
      <c r="M177" s="34">
        <f>'Verotuloihin perust tasaus'!N182</f>
        <v>39864923.611846417</v>
      </c>
      <c r="N177" s="303">
        <f>SUM(Yhteenveto[[#This Row],[Valtionosuus ennen verotuloihin perustuvaa valtionosuuden tasausta]]+Yhteenveto[[#This Row],[Verotuloihin perustuva valtionosuuden tasaus]])</f>
        <v>122344951.43749216</v>
      </c>
      <c r="O177" s="241">
        <f>Verokorvaukset!G175</f>
        <v>19287193.528433032</v>
      </c>
      <c r="P177" s="372">
        <f>SUM(Yhteenveto[[#This Row],[Kunnan  peruspalvelujen valtionosuus ]:[Veroperustemuutoksista johtuvien veromenetysten korvaus]])</f>
        <v>141632144.96592519</v>
      </c>
      <c r="Q177" s="34">
        <f>Kotikuntakorvaus!F179</f>
        <v>-14657154.714727499</v>
      </c>
      <c r="R177" s="341">
        <f>+Yhteenveto[[#This Row],[Kunnan  peruspalvelujen valtionosuus ]]+Yhteenveto[[#This Row],[Veroperustemuutoksista johtuvien veromenetysten korvaus]]+Yhteenveto[[#This Row],[Kotikuntakorvaus, netto]]</f>
        <v>126974990.2511977</v>
      </c>
      <c r="S177" s="11"/>
      <c r="T177"/>
    </row>
    <row r="178" spans="1:20" ht="15" x14ac:dyDescent="0.25">
      <c r="A178" s="32">
        <v>576</v>
      </c>
      <c r="B178" s="13" t="s">
        <v>183</v>
      </c>
      <c r="C178" s="15">
        <v>2676</v>
      </c>
      <c r="D178" s="15">
        <f>Ikärakenne[[#This Row],[Laskennalliset kustannukset, IKÄRAKENNE yhteensä, €]]</f>
        <v>2807860.73</v>
      </c>
      <c r="E178" s="15">
        <f>'Lask. kustannukset MUUT'!AD184</f>
        <v>1063145.2868155222</v>
      </c>
      <c r="F178" s="231">
        <f>Yhteenveto[[#This Row],[Ikärakenne, laskennallinen kustannus]]+Yhteenveto[[#This Row],[Muut laskennalliset kustannukset ]]</f>
        <v>3871006.0168155222</v>
      </c>
      <c r="G178" s="451">
        <v>1516.36</v>
      </c>
      <c r="H178" s="17">
        <v>4057779.36</v>
      </c>
      <c r="I178" s="339">
        <f>Yhteenveto[[#This Row],[Laskennalliset kustannukset yhteensä]]-Yhteenveto[[#This Row],[Omarahoitusosuus, €]]</f>
        <v>-186773.34318447765</v>
      </c>
      <c r="J178" s="33">
        <f>Lisäosat!U179</f>
        <v>379801.80566287565</v>
      </c>
      <c r="K178" s="34">
        <f>'Muut lis_väh'!Q176</f>
        <v>427812.36925545475</v>
      </c>
      <c r="L178" s="231">
        <f>Yhteenveto[[#This Row],[Valtionosuus omarahoitusosuuden jälkeen (välisumma)]]+Yhteenveto[[#This Row],[Lisäosat yhteensä]]+Yhteenveto[[#This Row],[Valtionosuuteen tehtävät vähennykset ja lisäykset, netto]]</f>
        <v>620840.83173385274</v>
      </c>
      <c r="M178" s="34">
        <f>'Verotuloihin perust tasaus'!N183</f>
        <v>953593.1992747311</v>
      </c>
      <c r="N178" s="303">
        <f>SUM(Yhteenveto[[#This Row],[Valtionosuus ennen verotuloihin perustuvaa valtionosuuden tasausta]]+Yhteenveto[[#This Row],[Verotuloihin perustuva valtionosuuden tasaus]])</f>
        <v>1574434.031008584</v>
      </c>
      <c r="O178" s="241">
        <f>Verokorvaukset!G176</f>
        <v>493033.59941564314</v>
      </c>
      <c r="P178" s="372">
        <f>SUM(Yhteenveto[[#This Row],[Kunnan  peruspalvelujen valtionosuus ]:[Veroperustemuutoksista johtuvien veromenetysten korvaus]])</f>
        <v>2067467.6304242271</v>
      </c>
      <c r="Q178" s="34">
        <f>Kotikuntakorvaus!F180</f>
        <v>-53340.864000000001</v>
      </c>
      <c r="R178" s="341">
        <f>+Yhteenveto[[#This Row],[Kunnan  peruspalvelujen valtionosuus ]]+Yhteenveto[[#This Row],[Veroperustemuutoksista johtuvien veromenetysten korvaus]]+Yhteenveto[[#This Row],[Kotikuntakorvaus, netto]]</f>
        <v>2014126.766424227</v>
      </c>
      <c r="S178" s="11"/>
      <c r="T178"/>
    </row>
    <row r="179" spans="1:20" ht="15" x14ac:dyDescent="0.25">
      <c r="A179" s="32">
        <v>577</v>
      </c>
      <c r="B179" s="13" t="s">
        <v>184</v>
      </c>
      <c r="C179" s="15">
        <v>11221</v>
      </c>
      <c r="D179" s="15">
        <f>Ikärakenne[[#This Row],[Laskennalliset kustannukset, IKÄRAKENNE yhteensä, €]]</f>
        <v>21883817.090000004</v>
      </c>
      <c r="E179" s="15">
        <f>'Lask. kustannukset MUUT'!AD185</f>
        <v>2416488.0604517418</v>
      </c>
      <c r="F179" s="231">
        <f>Yhteenveto[[#This Row],[Ikärakenne, laskennallinen kustannus]]+Yhteenveto[[#This Row],[Muut laskennalliset kustannukset ]]</f>
        <v>24300305.150451746</v>
      </c>
      <c r="G179" s="451">
        <v>1516.36</v>
      </c>
      <c r="H179" s="17">
        <v>17015075.559999999</v>
      </c>
      <c r="I179" s="339">
        <f>Yhteenveto[[#This Row],[Laskennalliset kustannukset yhteensä]]-Yhteenveto[[#This Row],[Omarahoitusosuus, €]]</f>
        <v>7285229.5904517472</v>
      </c>
      <c r="J179" s="33">
        <f>Lisäosat!U180</f>
        <v>354932.471913721</v>
      </c>
      <c r="K179" s="34">
        <f>'Muut lis_väh'!Q177</f>
        <v>-675219.27128285891</v>
      </c>
      <c r="L179" s="231">
        <f>Yhteenveto[[#This Row],[Valtionosuus omarahoitusosuuden jälkeen (välisumma)]]+Yhteenveto[[#This Row],[Lisäosat yhteensä]]+Yhteenveto[[#This Row],[Valtionosuuteen tehtävät vähennykset ja lisäykset, netto]]</f>
        <v>6964942.7910826094</v>
      </c>
      <c r="M179" s="34">
        <f>'Verotuloihin perust tasaus'!N184</f>
        <v>2879715.0599526884</v>
      </c>
      <c r="N179" s="303">
        <f>SUM(Yhteenveto[[#This Row],[Valtionosuus ennen verotuloihin perustuvaa valtionosuuden tasausta]]+Yhteenveto[[#This Row],[Verotuloihin perustuva valtionosuuden tasaus]])</f>
        <v>9844657.8510352969</v>
      </c>
      <c r="O179" s="241">
        <f>Verokorvaukset!G177</f>
        <v>818856.50184525666</v>
      </c>
      <c r="P179" s="372">
        <f>SUM(Yhteenveto[[#This Row],[Kunnan  peruspalvelujen valtionosuus ]:[Veroperustemuutoksista johtuvien veromenetysten korvaus]])</f>
        <v>10663514.352880554</v>
      </c>
      <c r="Q179" s="34">
        <f>Kotikuntakorvaus!F181</f>
        <v>127984.73556</v>
      </c>
      <c r="R179" s="341">
        <f>+Yhteenveto[[#This Row],[Kunnan  peruspalvelujen valtionosuus ]]+Yhteenveto[[#This Row],[Veroperustemuutoksista johtuvien veromenetysten korvaus]]+Yhteenveto[[#This Row],[Kotikuntakorvaus, netto]]</f>
        <v>10791499.088440554</v>
      </c>
      <c r="S179" s="11"/>
      <c r="T179"/>
    </row>
    <row r="180" spans="1:20" ht="15" x14ac:dyDescent="0.25">
      <c r="A180" s="32">
        <v>578</v>
      </c>
      <c r="B180" s="13" t="s">
        <v>185</v>
      </c>
      <c r="C180" s="15">
        <v>2990</v>
      </c>
      <c r="D180" s="15">
        <f>Ikärakenne[[#This Row],[Laskennalliset kustannukset, IKÄRAKENNE yhteensä, €]]</f>
        <v>3886567.58</v>
      </c>
      <c r="E180" s="15">
        <f>'Lask. kustannukset MUUT'!AD186</f>
        <v>1277344.4232771483</v>
      </c>
      <c r="F180" s="231">
        <f>Yhteenveto[[#This Row],[Ikärakenne, laskennallinen kustannus]]+Yhteenveto[[#This Row],[Muut laskennalliset kustannukset ]]</f>
        <v>5163912.0032771481</v>
      </c>
      <c r="G180" s="451">
        <v>1516.36</v>
      </c>
      <c r="H180" s="17">
        <v>4533916.3999999994</v>
      </c>
      <c r="I180" s="339">
        <f>Yhteenveto[[#This Row],[Laskennalliset kustannukset yhteensä]]-Yhteenveto[[#This Row],[Omarahoitusosuus, €]]</f>
        <v>629995.60327714868</v>
      </c>
      <c r="J180" s="33">
        <f>Lisäosat!U181</f>
        <v>287587.70576818276</v>
      </c>
      <c r="K180" s="34">
        <f>'Muut lis_väh'!Q178</f>
        <v>-704325.92414290959</v>
      </c>
      <c r="L180" s="231">
        <f>Yhteenveto[[#This Row],[Valtionosuus omarahoitusosuuden jälkeen (välisumma)]]+Yhteenveto[[#This Row],[Lisäosat yhteensä]]+Yhteenveto[[#This Row],[Valtionosuuteen tehtävät vähennykset ja lisäykset, netto]]</f>
        <v>213257.38490242185</v>
      </c>
      <c r="M180" s="34">
        <f>'Verotuloihin perust tasaus'!N185</f>
        <v>1951295.9605836759</v>
      </c>
      <c r="N180" s="303">
        <f>SUM(Yhteenveto[[#This Row],[Valtionosuus ennen verotuloihin perustuvaa valtionosuuden tasausta]]+Yhteenveto[[#This Row],[Verotuloihin perustuva valtionosuuden tasaus]])</f>
        <v>2164553.345486098</v>
      </c>
      <c r="O180" s="241">
        <f>Verokorvaukset!G178</f>
        <v>482484.24340572982</v>
      </c>
      <c r="P180" s="372">
        <f>SUM(Yhteenveto[[#This Row],[Kunnan  peruspalvelujen valtionosuus ]:[Veroperustemuutoksista johtuvien veromenetysten korvaus]])</f>
        <v>2647037.588891828</v>
      </c>
      <c r="Q180" s="34">
        <f>Kotikuntakorvaus!F182</f>
        <v>260703.47280000005</v>
      </c>
      <c r="R180" s="341">
        <f>+Yhteenveto[[#This Row],[Kunnan  peruspalvelujen valtionosuus ]]+Yhteenveto[[#This Row],[Veroperustemuutoksista johtuvien veromenetysten korvaus]]+Yhteenveto[[#This Row],[Kotikuntakorvaus, netto]]</f>
        <v>2907741.0616918281</v>
      </c>
      <c r="S180" s="11"/>
      <c r="T180"/>
    </row>
    <row r="181" spans="1:20" ht="15" x14ac:dyDescent="0.25">
      <c r="A181" s="32">
        <v>580</v>
      </c>
      <c r="B181" s="13" t="s">
        <v>186</v>
      </c>
      <c r="C181" s="15">
        <v>4300</v>
      </c>
      <c r="D181" s="15">
        <f>Ikärakenne[[#This Row],[Laskennalliset kustannukset, IKÄRAKENNE yhteensä, €]]</f>
        <v>4701260.3499999996</v>
      </c>
      <c r="E181" s="15">
        <f>'Lask. kustannukset MUUT'!AD187</f>
        <v>1431463.4864206859</v>
      </c>
      <c r="F181" s="231">
        <f>Yhteenveto[[#This Row],[Ikärakenne, laskennallinen kustannus]]+Yhteenveto[[#This Row],[Muut laskennalliset kustannukset ]]</f>
        <v>6132723.8364206851</v>
      </c>
      <c r="G181" s="451">
        <v>1516.36</v>
      </c>
      <c r="H181" s="17">
        <v>6520348</v>
      </c>
      <c r="I181" s="339">
        <f>Yhteenveto[[#This Row],[Laskennalliset kustannukset yhteensä]]-Yhteenveto[[#This Row],[Omarahoitusosuus, €]]</f>
        <v>-387624.16357931495</v>
      </c>
      <c r="J181" s="33">
        <f>Lisäosat!U182</f>
        <v>705052.14019302605</v>
      </c>
      <c r="K181" s="34">
        <f>'Muut lis_väh'!Q179</f>
        <v>-742558.20993000572</v>
      </c>
      <c r="L181" s="231">
        <f>Yhteenveto[[#This Row],[Valtionosuus omarahoitusosuuden jälkeen (välisumma)]]+Yhteenveto[[#This Row],[Lisäosat yhteensä]]+Yhteenveto[[#This Row],[Valtionosuuteen tehtävät vähennykset ja lisäykset, netto]]</f>
        <v>-425130.23331629462</v>
      </c>
      <c r="M181" s="34">
        <f>'Verotuloihin perust tasaus'!N186</f>
        <v>2299216.1418919405</v>
      </c>
      <c r="N181" s="303">
        <f>SUM(Yhteenveto[[#This Row],[Valtionosuus ennen verotuloihin perustuvaa valtionosuuden tasausta]]+Yhteenveto[[#This Row],[Verotuloihin perustuva valtionosuuden tasaus]])</f>
        <v>1874085.9085756459</v>
      </c>
      <c r="O181" s="241">
        <f>Verokorvaukset!G179</f>
        <v>775989.98996116826</v>
      </c>
      <c r="P181" s="372">
        <f>SUM(Yhteenveto[[#This Row],[Kunnan  peruspalvelujen valtionosuus ]:[Veroperustemuutoksista johtuvien veromenetysten korvaus]])</f>
        <v>2650075.8985368144</v>
      </c>
      <c r="Q181" s="34">
        <f>Kotikuntakorvaus!F183</f>
        <v>25003.529999999992</v>
      </c>
      <c r="R181" s="341">
        <f>+Yhteenveto[[#This Row],[Kunnan  peruspalvelujen valtionosuus ]]+Yhteenveto[[#This Row],[Veroperustemuutoksista johtuvien veromenetysten korvaus]]+Yhteenveto[[#This Row],[Kotikuntakorvaus, netto]]</f>
        <v>2675079.4285368142</v>
      </c>
      <c r="S181" s="11"/>
      <c r="T181"/>
    </row>
    <row r="182" spans="1:20" ht="15" x14ac:dyDescent="0.25">
      <c r="A182" s="32">
        <v>581</v>
      </c>
      <c r="B182" s="13" t="s">
        <v>187</v>
      </c>
      <c r="C182" s="15">
        <v>6069</v>
      </c>
      <c r="D182" s="15">
        <f>Ikärakenne[[#This Row],[Laskennalliset kustannukset, IKÄRAKENNE yhteensä, €]]</f>
        <v>8566206</v>
      </c>
      <c r="E182" s="15">
        <f>'Lask. kustannukset MUUT'!AD188</f>
        <v>2050390.9340398221</v>
      </c>
      <c r="F182" s="231">
        <f>Yhteenveto[[#This Row],[Ikärakenne, laskennallinen kustannus]]+Yhteenveto[[#This Row],[Muut laskennalliset kustannukset ]]</f>
        <v>10616596.934039822</v>
      </c>
      <c r="G182" s="451">
        <v>1516.36</v>
      </c>
      <c r="H182" s="17">
        <v>9202788.8399999999</v>
      </c>
      <c r="I182" s="339">
        <f>Yhteenveto[[#This Row],[Laskennalliset kustannukset yhteensä]]-Yhteenveto[[#This Row],[Omarahoitusosuus, €]]</f>
        <v>1413808.094039822</v>
      </c>
      <c r="J182" s="33">
        <f>Lisäosat!U183</f>
        <v>517368.59213406075</v>
      </c>
      <c r="K182" s="34">
        <f>'Muut lis_väh'!Q180</f>
        <v>-871168.43319301459</v>
      </c>
      <c r="L182" s="231">
        <f>Yhteenveto[[#This Row],[Valtionosuus omarahoitusosuuden jälkeen (välisumma)]]+Yhteenveto[[#This Row],[Lisäosat yhteensä]]+Yhteenveto[[#This Row],[Valtionosuuteen tehtävät vähennykset ja lisäykset, netto]]</f>
        <v>1060008.2529808683</v>
      </c>
      <c r="M182" s="34">
        <f>'Verotuloihin perust tasaus'!N187</f>
        <v>2409925.5476476904</v>
      </c>
      <c r="N182" s="303">
        <f>SUM(Yhteenveto[[#This Row],[Valtionosuus ennen verotuloihin perustuvaa valtionosuuden tasausta]]+Yhteenveto[[#This Row],[Verotuloihin perustuva valtionosuuden tasaus]])</f>
        <v>3469933.8006285587</v>
      </c>
      <c r="O182" s="241">
        <f>Verokorvaukset!G180</f>
        <v>807391.97562991991</v>
      </c>
      <c r="P182" s="372">
        <f>SUM(Yhteenveto[[#This Row],[Kunnan  peruspalvelujen valtionosuus ]:[Veroperustemuutoksista johtuvien veromenetysten korvaus]])</f>
        <v>4277325.7762584789</v>
      </c>
      <c r="Q182" s="34">
        <f>Kotikuntakorvaus!F184</f>
        <v>79102.83441000001</v>
      </c>
      <c r="R182" s="341">
        <f>+Yhteenveto[[#This Row],[Kunnan  peruspalvelujen valtionosuus ]]+Yhteenveto[[#This Row],[Veroperustemuutoksista johtuvien veromenetysten korvaus]]+Yhteenveto[[#This Row],[Kotikuntakorvaus, netto]]</f>
        <v>4356428.6106684785</v>
      </c>
      <c r="S182" s="11"/>
      <c r="T182"/>
    </row>
    <row r="183" spans="1:20" ht="15" x14ac:dyDescent="0.25">
      <c r="A183" s="32">
        <v>583</v>
      </c>
      <c r="B183" s="13" t="s">
        <v>188</v>
      </c>
      <c r="C183" s="15">
        <v>910</v>
      </c>
      <c r="D183" s="15">
        <f>Ikärakenne[[#This Row],[Laskennalliset kustannukset, IKÄRAKENNE yhteensä, €]]</f>
        <v>870848.73</v>
      </c>
      <c r="E183" s="15">
        <f>'Lask. kustannukset MUUT'!AD189</f>
        <v>969483.86524535727</v>
      </c>
      <c r="F183" s="231">
        <f>Yhteenveto[[#This Row],[Ikärakenne, laskennallinen kustannus]]+Yhteenveto[[#This Row],[Muut laskennalliset kustannukset ]]</f>
        <v>1840332.5952453571</v>
      </c>
      <c r="G183" s="451">
        <v>1516.36</v>
      </c>
      <c r="H183" s="17">
        <v>1379887.5999999999</v>
      </c>
      <c r="I183" s="339">
        <f>Yhteenveto[[#This Row],[Laskennalliset kustannukset yhteensä]]-Yhteenveto[[#This Row],[Omarahoitusosuus, €]]</f>
        <v>460444.99524535728</v>
      </c>
      <c r="J183" s="33">
        <f>Lisäosat!U184</f>
        <v>375851.93559661764</v>
      </c>
      <c r="K183" s="34">
        <f>'Muut lis_väh'!Q181</f>
        <v>-260123.2818230619</v>
      </c>
      <c r="L183" s="231">
        <f>Yhteenveto[[#This Row],[Valtionosuus omarahoitusosuuden jälkeen (välisumma)]]+Yhteenveto[[#This Row],[Lisäosat yhteensä]]+Yhteenveto[[#This Row],[Valtionosuuteen tehtävät vähennykset ja lisäykset, netto]]</f>
        <v>576173.64901891304</v>
      </c>
      <c r="M183" s="34">
        <f>'Verotuloihin perust tasaus'!N188</f>
        <v>18367.083668807652</v>
      </c>
      <c r="N183" s="303">
        <f>SUM(Yhteenveto[[#This Row],[Valtionosuus ennen verotuloihin perustuvaa valtionosuuden tasausta]]+Yhteenveto[[#This Row],[Verotuloihin perustuva valtionosuuden tasaus]])</f>
        <v>594540.73268772068</v>
      </c>
      <c r="O183" s="241">
        <f>Verokorvaukset!G181</f>
        <v>124681.68871278936</v>
      </c>
      <c r="P183" s="372">
        <f>SUM(Yhteenveto[[#This Row],[Kunnan  peruspalvelujen valtionosuus ]:[Veroperustemuutoksista johtuvien veromenetysten korvaus]])</f>
        <v>719222.42140051001</v>
      </c>
      <c r="Q183" s="34">
        <f>Kotikuntakorvaus!F185</f>
        <v>66842.770199999999</v>
      </c>
      <c r="R183" s="341">
        <f>+Yhteenveto[[#This Row],[Kunnan  peruspalvelujen valtionosuus ]]+Yhteenveto[[#This Row],[Veroperustemuutoksista johtuvien veromenetysten korvaus]]+Yhteenveto[[#This Row],[Kotikuntakorvaus, netto]]</f>
        <v>786065.19160051004</v>
      </c>
      <c r="S183" s="11"/>
      <c r="T183"/>
    </row>
    <row r="184" spans="1:20" ht="15" x14ac:dyDescent="0.25">
      <c r="A184" s="32">
        <v>584</v>
      </c>
      <c r="B184" s="13" t="s">
        <v>189</v>
      </c>
      <c r="C184" s="15">
        <v>2594</v>
      </c>
      <c r="D184" s="15">
        <f>Ikärakenne[[#This Row],[Laskennalliset kustannukset, IKÄRAKENNE yhteensä, €]]</f>
        <v>6569173.6099999994</v>
      </c>
      <c r="E184" s="15">
        <f>'Lask. kustannukset MUUT'!AD190</f>
        <v>1031360.6683328699</v>
      </c>
      <c r="F184" s="231">
        <f>Yhteenveto[[#This Row],[Ikärakenne, laskennallinen kustannus]]+Yhteenveto[[#This Row],[Muut laskennalliset kustannukset ]]</f>
        <v>7600534.2783328695</v>
      </c>
      <c r="G184" s="451">
        <v>1516.36</v>
      </c>
      <c r="H184" s="17">
        <v>3933437.84</v>
      </c>
      <c r="I184" s="339">
        <f>Yhteenveto[[#This Row],[Laskennalliset kustannukset yhteensä]]-Yhteenveto[[#This Row],[Omarahoitusosuus, €]]</f>
        <v>3667096.4383328697</v>
      </c>
      <c r="J184" s="33">
        <f>Lisäosat!U185</f>
        <v>450258.3322065011</v>
      </c>
      <c r="K184" s="34">
        <f>'Muut lis_väh'!Q182</f>
        <v>-1023766.5773006231</v>
      </c>
      <c r="L184" s="231">
        <f>Yhteenveto[[#This Row],[Valtionosuus omarahoitusosuuden jälkeen (välisumma)]]+Yhteenveto[[#This Row],[Lisäosat yhteensä]]+Yhteenveto[[#This Row],[Valtionosuuteen tehtävät vähennykset ja lisäykset, netto]]</f>
        <v>3093588.1932387478</v>
      </c>
      <c r="M184" s="34">
        <f>'Verotuloihin perust tasaus'!N189</f>
        <v>1793586.6039691779</v>
      </c>
      <c r="N184" s="303">
        <f>SUM(Yhteenveto[[#This Row],[Valtionosuus ennen verotuloihin perustuvaa valtionosuuden tasausta]]+Yhteenveto[[#This Row],[Verotuloihin perustuva valtionosuuden tasaus]])</f>
        <v>4887174.7972079255</v>
      </c>
      <c r="O184" s="241">
        <f>Verokorvaukset!G182</f>
        <v>395993.26597830694</v>
      </c>
      <c r="P184" s="372">
        <f>SUM(Yhteenveto[[#This Row],[Kunnan  peruspalvelujen valtionosuus ]:[Veroperustemuutoksista johtuvien veromenetysten korvaus]])</f>
        <v>5283168.063186232</v>
      </c>
      <c r="Q184" s="34">
        <f>Kotikuntakorvaus!F186</f>
        <v>26670.432000000001</v>
      </c>
      <c r="R184" s="341">
        <f>+Yhteenveto[[#This Row],[Kunnan  peruspalvelujen valtionosuus ]]+Yhteenveto[[#This Row],[Veroperustemuutoksista johtuvien veromenetysten korvaus]]+Yhteenveto[[#This Row],[Kotikuntakorvaus, netto]]</f>
        <v>5309838.495186232</v>
      </c>
      <c r="S184" s="11"/>
      <c r="T184"/>
    </row>
    <row r="185" spans="1:20" ht="15" x14ac:dyDescent="0.25">
      <c r="A185" s="32">
        <v>592</v>
      </c>
      <c r="B185" s="13" t="s">
        <v>190</v>
      </c>
      <c r="C185" s="15">
        <v>3552</v>
      </c>
      <c r="D185" s="15">
        <f>Ikärakenne[[#This Row],[Laskennalliset kustannukset, IKÄRAKENNE yhteensä, €]]</f>
        <v>6479402.8400000008</v>
      </c>
      <c r="E185" s="15">
        <f>'Lask. kustannukset MUUT'!AD191</f>
        <v>1012804.4791588822</v>
      </c>
      <c r="F185" s="231">
        <f>Yhteenveto[[#This Row],[Ikärakenne, laskennallinen kustannus]]+Yhteenveto[[#This Row],[Muut laskennalliset kustannukset ]]</f>
        <v>7492207.3191588828</v>
      </c>
      <c r="G185" s="451">
        <v>1516.36</v>
      </c>
      <c r="H185" s="17">
        <v>5386110.7199999997</v>
      </c>
      <c r="I185" s="339">
        <f>Yhteenveto[[#This Row],[Laskennalliset kustannukset yhteensä]]-Yhteenveto[[#This Row],[Omarahoitusosuus, €]]</f>
        <v>2106096.5991588831</v>
      </c>
      <c r="J185" s="33">
        <f>Lisäosat!U186</f>
        <v>203307.85577435751</v>
      </c>
      <c r="K185" s="34">
        <f>'Muut lis_väh'!Q183</f>
        <v>-885301.78718257044</v>
      </c>
      <c r="L185" s="231">
        <f>Yhteenveto[[#This Row],[Valtionosuus omarahoitusosuuden jälkeen (välisumma)]]+Yhteenveto[[#This Row],[Lisäosat yhteensä]]+Yhteenveto[[#This Row],[Valtionosuuteen tehtävät vähennykset ja lisäykset, netto]]</f>
        <v>1424102.6677506701</v>
      </c>
      <c r="M185" s="34">
        <f>'Verotuloihin perust tasaus'!N190</f>
        <v>2032702.3509058496</v>
      </c>
      <c r="N185" s="303">
        <f>SUM(Yhteenveto[[#This Row],[Valtionosuus ennen verotuloihin perustuvaa valtionosuuden tasausta]]+Yhteenveto[[#This Row],[Verotuloihin perustuva valtionosuuden tasaus]])</f>
        <v>3456805.0186565197</v>
      </c>
      <c r="O185" s="241">
        <f>Verokorvaukset!G183</f>
        <v>406327.41233305895</v>
      </c>
      <c r="P185" s="372">
        <f>SUM(Yhteenveto[[#This Row],[Kunnan  peruspalvelujen valtionosuus ]:[Veroperustemuutoksista johtuvien veromenetysten korvaus]])</f>
        <v>3863132.4309895788</v>
      </c>
      <c r="Q185" s="34">
        <f>Kotikuntakorvaus!F187</f>
        <v>154571.82246</v>
      </c>
      <c r="R185" s="341">
        <f>+Yhteenveto[[#This Row],[Kunnan  peruspalvelujen valtionosuus ]]+Yhteenveto[[#This Row],[Veroperustemuutoksista johtuvien veromenetysten korvaus]]+Yhteenveto[[#This Row],[Kotikuntakorvaus, netto]]</f>
        <v>4017704.2534495788</v>
      </c>
      <c r="S185" s="11"/>
      <c r="T185"/>
    </row>
    <row r="186" spans="1:20" ht="15" x14ac:dyDescent="0.25">
      <c r="A186" s="32">
        <v>593</v>
      </c>
      <c r="B186" s="13" t="s">
        <v>191</v>
      </c>
      <c r="C186" s="15">
        <v>17178</v>
      </c>
      <c r="D186" s="15">
        <f>Ikärakenne[[#This Row],[Laskennalliset kustannukset, IKÄRAKENNE yhteensä, €]]</f>
        <v>21988058.380000003</v>
      </c>
      <c r="E186" s="15">
        <f>'Lask. kustannukset MUUT'!AD192</f>
        <v>6293646.0186987473</v>
      </c>
      <c r="F186" s="231">
        <f>Yhteenveto[[#This Row],[Ikärakenne, laskennallinen kustannus]]+Yhteenveto[[#This Row],[Muut laskennalliset kustannukset ]]</f>
        <v>28281704.398698751</v>
      </c>
      <c r="G186" s="451">
        <v>1516.36</v>
      </c>
      <c r="H186" s="17">
        <v>26048032.079999998</v>
      </c>
      <c r="I186" s="339">
        <f>Yhteenveto[[#This Row],[Laskennalliset kustannukset yhteensä]]-Yhteenveto[[#This Row],[Omarahoitusosuus, €]]</f>
        <v>2233672.3186987527</v>
      </c>
      <c r="J186" s="33">
        <f>Lisäosat!U187</f>
        <v>621179.25739445421</v>
      </c>
      <c r="K186" s="34">
        <f>'Muut lis_väh'!Q184</f>
        <v>-3769740.144761594</v>
      </c>
      <c r="L186" s="231">
        <f>Yhteenveto[[#This Row],[Valtionosuus omarahoitusosuuden jälkeen (välisumma)]]+Yhteenveto[[#This Row],[Lisäosat yhteensä]]+Yhteenveto[[#This Row],[Valtionosuuteen tehtävät vähennykset ja lisäykset, netto]]</f>
        <v>-914888.5686683869</v>
      </c>
      <c r="M186" s="34">
        <f>'Verotuloihin perust tasaus'!N191</f>
        <v>6690572.1029271726</v>
      </c>
      <c r="N186" s="303">
        <f>SUM(Yhteenveto[[#This Row],[Valtionosuus ennen verotuloihin perustuvaa valtionosuuden tasausta]]+Yhteenveto[[#This Row],[Verotuloihin perustuva valtionosuuden tasaus]])</f>
        <v>5775683.5342587857</v>
      </c>
      <c r="O186" s="241">
        <f>Verokorvaukset!G184</f>
        <v>2213961.1966554299</v>
      </c>
      <c r="P186" s="372">
        <f>SUM(Yhteenveto[[#This Row],[Kunnan  peruspalvelujen valtionosuus ]:[Veroperustemuutoksista johtuvien veromenetysten korvaus]])</f>
        <v>7989644.7309142156</v>
      </c>
      <c r="Q186" s="34">
        <f>Kotikuntakorvaus!F188</f>
        <v>-21119.648340000189</v>
      </c>
      <c r="R186" s="341">
        <f>+Yhteenveto[[#This Row],[Kunnan  peruspalvelujen valtionosuus ]]+Yhteenveto[[#This Row],[Veroperustemuutoksista johtuvien veromenetysten korvaus]]+Yhteenveto[[#This Row],[Kotikuntakorvaus, netto]]</f>
        <v>7968525.0825742157</v>
      </c>
      <c r="S186" s="11"/>
      <c r="T186"/>
    </row>
    <row r="187" spans="1:20" ht="15" x14ac:dyDescent="0.25">
      <c r="A187" s="32">
        <v>595</v>
      </c>
      <c r="B187" s="13" t="s">
        <v>192</v>
      </c>
      <c r="C187" s="15">
        <v>3980</v>
      </c>
      <c r="D187" s="15">
        <f>Ikärakenne[[#This Row],[Laskennalliset kustannukset, IKÄRAKENNE yhteensä, €]]</f>
        <v>5320452.7999999989</v>
      </c>
      <c r="E187" s="15">
        <f>'Lask. kustannukset MUUT'!AD193</f>
        <v>1666299.170006362</v>
      </c>
      <c r="F187" s="231">
        <f>Yhteenveto[[#This Row],[Ikärakenne, laskennallinen kustannus]]+Yhteenveto[[#This Row],[Muut laskennalliset kustannukset ]]</f>
        <v>6986751.9700063607</v>
      </c>
      <c r="G187" s="451">
        <v>1516.36</v>
      </c>
      <c r="H187" s="17">
        <v>6035112.7999999998</v>
      </c>
      <c r="I187" s="339">
        <f>Yhteenveto[[#This Row],[Laskennalliset kustannukset yhteensä]]-Yhteenveto[[#This Row],[Omarahoitusosuus, €]]</f>
        <v>951639.17000636086</v>
      </c>
      <c r="J187" s="33">
        <f>Lisäosat!U188</f>
        <v>647519.43216487626</v>
      </c>
      <c r="K187" s="34">
        <f>'Muut lis_väh'!Q185</f>
        <v>686321.43259901565</v>
      </c>
      <c r="L187" s="231">
        <f>Yhteenveto[[#This Row],[Valtionosuus omarahoitusosuuden jälkeen (välisumma)]]+Yhteenveto[[#This Row],[Lisäosat yhteensä]]+Yhteenveto[[#This Row],[Valtionosuuteen tehtävät vähennykset ja lisäykset, netto]]</f>
        <v>2285480.0347702526</v>
      </c>
      <c r="M187" s="34">
        <f>'Verotuloihin perust tasaus'!N192</f>
        <v>2605716.863914114</v>
      </c>
      <c r="N187" s="303">
        <f>SUM(Yhteenveto[[#This Row],[Valtionosuus ennen verotuloihin perustuvaa valtionosuuden tasausta]]+Yhteenveto[[#This Row],[Verotuloihin perustuva valtionosuuden tasaus]])</f>
        <v>4891196.8986843666</v>
      </c>
      <c r="O187" s="241">
        <f>Verokorvaukset!G185</f>
        <v>796726.61720550968</v>
      </c>
      <c r="P187" s="372">
        <f>SUM(Yhteenveto[[#This Row],[Kunnan  peruspalvelujen valtionosuus ]:[Veroperustemuutoksista johtuvien veromenetysten korvaus]])</f>
        <v>5687923.5158898765</v>
      </c>
      <c r="Q187" s="34">
        <f>Kotikuntakorvaus!F189</f>
        <v>82478.310959999973</v>
      </c>
      <c r="R187" s="341">
        <f>+Yhteenveto[[#This Row],[Kunnan  peruspalvelujen valtionosuus ]]+Yhteenveto[[#This Row],[Veroperustemuutoksista johtuvien veromenetysten korvaus]]+Yhteenveto[[#This Row],[Kotikuntakorvaus, netto]]</f>
        <v>5770401.8268498769</v>
      </c>
      <c r="S187" s="11"/>
      <c r="T187"/>
    </row>
    <row r="188" spans="1:20" ht="15" x14ac:dyDescent="0.25">
      <c r="A188" s="32">
        <v>598</v>
      </c>
      <c r="B188" s="13" t="s">
        <v>193</v>
      </c>
      <c r="C188" s="15">
        <v>19576</v>
      </c>
      <c r="D188" s="15">
        <f>Ikärakenne[[#This Row],[Laskennalliset kustannukset, IKÄRAKENNE yhteensä, €]]</f>
        <v>31869189.589999996</v>
      </c>
      <c r="E188" s="15">
        <f>'Lask. kustannukset MUUT'!AD194</f>
        <v>12887092.298779273</v>
      </c>
      <c r="F188" s="231">
        <f>Yhteenveto[[#This Row],[Ikärakenne, laskennallinen kustannus]]+Yhteenveto[[#This Row],[Muut laskennalliset kustannukset ]]</f>
        <v>44756281.888779268</v>
      </c>
      <c r="G188" s="451">
        <v>1516.36</v>
      </c>
      <c r="H188" s="17">
        <v>29684263.359999999</v>
      </c>
      <c r="I188" s="339">
        <f>Yhteenveto[[#This Row],[Laskennalliset kustannukset yhteensä]]-Yhteenveto[[#This Row],[Omarahoitusosuus, €]]</f>
        <v>15072018.528779268</v>
      </c>
      <c r="J188" s="33">
        <f>Lisäosat!U189</f>
        <v>930761.16661998047</v>
      </c>
      <c r="K188" s="34">
        <f>'Muut lis_väh'!Q186</f>
        <v>-11532152.061916258</v>
      </c>
      <c r="L188" s="231">
        <f>Yhteenveto[[#This Row],[Valtionosuus omarahoitusosuuden jälkeen (välisumma)]]+Yhteenveto[[#This Row],[Lisäosat yhteensä]]+Yhteenveto[[#This Row],[Valtionosuuteen tehtävät vähennykset ja lisäykset, netto]]</f>
        <v>4470627.6334829908</v>
      </c>
      <c r="M188" s="34">
        <f>'Verotuloihin perust tasaus'!N193</f>
        <v>478776.23499879224</v>
      </c>
      <c r="N188" s="303">
        <f>SUM(Yhteenveto[[#This Row],[Valtionosuus ennen verotuloihin perustuvaa valtionosuuden tasausta]]+Yhteenveto[[#This Row],[Verotuloihin perustuva valtionosuuden tasaus]])</f>
        <v>4949403.8684817832</v>
      </c>
      <c r="O188" s="241">
        <f>Verokorvaukset!G186</f>
        <v>1775931.8268664251</v>
      </c>
      <c r="P188" s="372">
        <f>SUM(Yhteenveto[[#This Row],[Kunnan  peruspalvelujen valtionosuus ]:[Veroperustemuutoksista johtuvien veromenetysten korvaus]])</f>
        <v>6725335.6953482088</v>
      </c>
      <c r="Q188" s="34">
        <f>Kotikuntakorvaus!F190</f>
        <v>1101988.9122000001</v>
      </c>
      <c r="R188" s="341">
        <f>+Yhteenveto[[#This Row],[Kunnan  peruspalvelujen valtionosuus ]]+Yhteenveto[[#This Row],[Veroperustemuutoksista johtuvien veromenetysten korvaus]]+Yhteenveto[[#This Row],[Kotikuntakorvaus, netto]]</f>
        <v>7827324.6075482089</v>
      </c>
      <c r="S188" s="11"/>
      <c r="T188"/>
    </row>
    <row r="189" spans="1:20" ht="15" x14ac:dyDescent="0.25">
      <c r="A189" s="32">
        <v>599</v>
      </c>
      <c r="B189" s="13" t="s">
        <v>194</v>
      </c>
      <c r="C189" s="15">
        <v>11226</v>
      </c>
      <c r="D189" s="15">
        <f>Ikärakenne[[#This Row],[Laskennalliset kustannukset, IKÄRAKENNE yhteensä, €]]</f>
        <v>26835987.720000003</v>
      </c>
      <c r="E189" s="15">
        <f>'Lask. kustannukset MUUT'!AD195</f>
        <v>5214902.7552644359</v>
      </c>
      <c r="F189" s="231">
        <f>Yhteenveto[[#This Row],[Ikärakenne, laskennallinen kustannus]]+Yhteenveto[[#This Row],[Muut laskennalliset kustannukset ]]</f>
        <v>32050890.475264437</v>
      </c>
      <c r="G189" s="451">
        <v>1516.36</v>
      </c>
      <c r="H189" s="17">
        <v>17022657.359999999</v>
      </c>
      <c r="I189" s="339">
        <f>Yhteenveto[[#This Row],[Laskennalliset kustannukset yhteensä]]-Yhteenveto[[#This Row],[Omarahoitusosuus, €]]</f>
        <v>15028233.115264438</v>
      </c>
      <c r="J189" s="33">
        <f>Lisäosat!U190</f>
        <v>426361.62481750158</v>
      </c>
      <c r="K189" s="34">
        <f>'Muut lis_väh'!Q187</f>
        <v>-4650540.4909488065</v>
      </c>
      <c r="L189" s="231">
        <f>Yhteenveto[[#This Row],[Valtionosuus omarahoitusosuuden jälkeen (välisumma)]]+Yhteenveto[[#This Row],[Lisäosat yhteensä]]+Yhteenveto[[#This Row],[Valtionosuuteen tehtävät vähennykset ja lisäykset, netto]]</f>
        <v>10804054.249133132</v>
      </c>
      <c r="M189" s="34">
        <f>'Verotuloihin perust tasaus'!N194</f>
        <v>5306377.2061855989</v>
      </c>
      <c r="N189" s="303">
        <f>SUM(Yhteenveto[[#This Row],[Valtionosuus ennen verotuloihin perustuvaa valtionosuuden tasausta]]+Yhteenveto[[#This Row],[Verotuloihin perustuva valtionosuuden tasaus]])</f>
        <v>16110431.45531873</v>
      </c>
      <c r="O189" s="241">
        <f>Verokorvaukset!G187</f>
        <v>1236770.6905917311</v>
      </c>
      <c r="P189" s="372">
        <f>SUM(Yhteenveto[[#This Row],[Kunnan  peruspalvelujen valtionosuus ]:[Veroperustemuutoksista johtuvien veromenetysten korvaus]])</f>
        <v>17347202.145910461</v>
      </c>
      <c r="Q189" s="34">
        <f>Kotikuntakorvaus!F191</f>
        <v>-445229.52420000016</v>
      </c>
      <c r="R189" s="341">
        <f>+Yhteenveto[[#This Row],[Kunnan  peruspalvelujen valtionosuus ]]+Yhteenveto[[#This Row],[Veroperustemuutoksista johtuvien veromenetysten korvaus]]+Yhteenveto[[#This Row],[Kotikuntakorvaus, netto]]</f>
        <v>16901972.621710461</v>
      </c>
      <c r="S189" s="11"/>
      <c r="T189"/>
    </row>
    <row r="190" spans="1:20" ht="15" x14ac:dyDescent="0.25">
      <c r="A190" s="32">
        <v>601</v>
      </c>
      <c r="B190" s="13" t="s">
        <v>195</v>
      </c>
      <c r="C190" s="15">
        <v>3692</v>
      </c>
      <c r="D190" s="15">
        <f>Ikärakenne[[#This Row],[Laskennalliset kustannukset, IKÄRAKENNE yhteensä, €]]</f>
        <v>5411257.6899999995</v>
      </c>
      <c r="E190" s="15">
        <f>'Lask. kustannukset MUUT'!AD196</f>
        <v>1574265.0624102969</v>
      </c>
      <c r="F190" s="231">
        <f>Yhteenveto[[#This Row],[Ikärakenne, laskennallinen kustannus]]+Yhteenveto[[#This Row],[Muut laskennalliset kustannukset ]]</f>
        <v>6985522.7524102964</v>
      </c>
      <c r="G190" s="451">
        <v>1516.36</v>
      </c>
      <c r="H190" s="17">
        <v>5598401.1199999992</v>
      </c>
      <c r="I190" s="339">
        <f>Yhteenveto[[#This Row],[Laskennalliset kustannukset yhteensä]]-Yhteenveto[[#This Row],[Omarahoitusosuus, €]]</f>
        <v>1387121.6324102972</v>
      </c>
      <c r="J190" s="33">
        <f>Lisäosat!U191</f>
        <v>664217.71400108654</v>
      </c>
      <c r="K190" s="34">
        <f>'Muut lis_väh'!Q188</f>
        <v>700704.97838270036</v>
      </c>
      <c r="L190" s="231">
        <f>Yhteenveto[[#This Row],[Valtionosuus omarahoitusosuuden jälkeen (välisumma)]]+Yhteenveto[[#This Row],[Lisäosat yhteensä]]+Yhteenveto[[#This Row],[Valtionosuuteen tehtävät vähennykset ja lisäykset, netto]]</f>
        <v>2752044.3247940838</v>
      </c>
      <c r="M190" s="34">
        <f>'Verotuloihin perust tasaus'!N195</f>
        <v>1579302.8644442128</v>
      </c>
      <c r="N190" s="303">
        <f>SUM(Yhteenveto[[#This Row],[Valtionosuus ennen verotuloihin perustuvaa valtionosuuden tasausta]]+Yhteenveto[[#This Row],[Verotuloihin perustuva valtionosuuden tasaus]])</f>
        <v>4331347.1892382968</v>
      </c>
      <c r="O190" s="241">
        <f>Verokorvaukset!G188</f>
        <v>656250.16780409613</v>
      </c>
      <c r="P190" s="372">
        <f>SUM(Yhteenveto[[#This Row],[Kunnan  peruspalvelujen valtionosuus ]:[Veroperustemuutoksista johtuvien veromenetysten korvaus]])</f>
        <v>4987597.3570423927</v>
      </c>
      <c r="Q190" s="34">
        <f>Kotikuntakorvaus!F192</f>
        <v>-50790.50394000001</v>
      </c>
      <c r="R190" s="341">
        <f>+Yhteenveto[[#This Row],[Kunnan  peruspalvelujen valtionosuus ]]+Yhteenveto[[#This Row],[Veroperustemuutoksista johtuvien veromenetysten korvaus]]+Yhteenveto[[#This Row],[Kotikuntakorvaus, netto]]</f>
        <v>4936806.8531023925</v>
      </c>
      <c r="S190" s="11"/>
      <c r="T190"/>
    </row>
    <row r="191" spans="1:20" ht="15" x14ac:dyDescent="0.25">
      <c r="A191" s="32">
        <v>604</v>
      </c>
      <c r="B191" s="13" t="s">
        <v>196</v>
      </c>
      <c r="C191" s="15">
        <v>21042</v>
      </c>
      <c r="D191" s="15">
        <f>Ikärakenne[[#This Row],[Laskennalliset kustannukset, IKÄRAKENNE yhteensä, €]]</f>
        <v>41871817.710000001</v>
      </c>
      <c r="E191" s="15">
        <f>'Lask. kustannukset MUUT'!AD197</f>
        <v>4432218.1119555347</v>
      </c>
      <c r="F191" s="231">
        <f>Yhteenveto[[#This Row],[Ikärakenne, laskennallinen kustannus]]+Yhteenveto[[#This Row],[Muut laskennalliset kustannukset ]]</f>
        <v>46304035.821955532</v>
      </c>
      <c r="G191" s="451">
        <v>1516.36</v>
      </c>
      <c r="H191" s="17">
        <v>31907247.119999997</v>
      </c>
      <c r="I191" s="339">
        <f>Yhteenveto[[#This Row],[Laskennalliset kustannukset yhteensä]]-Yhteenveto[[#This Row],[Omarahoitusosuus, €]]</f>
        <v>14396788.701955535</v>
      </c>
      <c r="J191" s="33">
        <f>Lisäosat!U192</f>
        <v>1089112.2588620023</v>
      </c>
      <c r="K191" s="34">
        <f>'Muut lis_väh'!Q189</f>
        <v>2966059.0903895055</v>
      </c>
      <c r="L191" s="231">
        <f>Yhteenveto[[#This Row],[Valtionosuus omarahoitusosuuden jälkeen (välisumma)]]+Yhteenveto[[#This Row],[Lisäosat yhteensä]]+Yhteenveto[[#This Row],[Valtionosuuteen tehtävät vähennykset ja lisäykset, netto]]</f>
        <v>18451960.051207043</v>
      </c>
      <c r="M191" s="34">
        <f>'Verotuloihin perust tasaus'!N196</f>
        <v>-566500.35470396176</v>
      </c>
      <c r="N191" s="303">
        <f>SUM(Yhteenveto[[#This Row],[Valtionosuus ennen verotuloihin perustuvaa valtionosuuden tasausta]]+Yhteenveto[[#This Row],[Verotuloihin perustuva valtionosuuden tasaus]])</f>
        <v>17885459.69650308</v>
      </c>
      <c r="O191" s="241">
        <f>Verokorvaukset!G189</f>
        <v>780016.29069546796</v>
      </c>
      <c r="P191" s="372">
        <f>SUM(Yhteenveto[[#This Row],[Kunnan  peruspalvelujen valtionosuus ]:[Veroperustemuutoksista johtuvien veromenetysten korvaus]])</f>
        <v>18665475.987198547</v>
      </c>
      <c r="Q191" s="34">
        <f>Kotikuntakorvaus!F193</f>
        <v>-782915.94879150018</v>
      </c>
      <c r="R191" s="341">
        <f>+Yhteenveto[[#This Row],[Kunnan  peruspalvelujen valtionosuus ]]+Yhteenveto[[#This Row],[Veroperustemuutoksista johtuvien veromenetysten korvaus]]+Yhteenveto[[#This Row],[Kotikuntakorvaus, netto]]</f>
        <v>17882560.038407046</v>
      </c>
      <c r="S191" s="11"/>
      <c r="T191"/>
    </row>
    <row r="192" spans="1:20" ht="15" x14ac:dyDescent="0.25">
      <c r="A192" s="32">
        <v>607</v>
      </c>
      <c r="B192" s="13" t="s">
        <v>197</v>
      </c>
      <c r="C192" s="15">
        <v>3999</v>
      </c>
      <c r="D192" s="15">
        <f>Ikärakenne[[#This Row],[Laskennalliset kustannukset, IKÄRAKENNE yhteensä, €]]</f>
        <v>5742159.1600000001</v>
      </c>
      <c r="E192" s="15">
        <f>'Lask. kustannukset MUUT'!AD198</f>
        <v>1459918.798902838</v>
      </c>
      <c r="F192" s="231">
        <f>Yhteenveto[[#This Row],[Ikärakenne, laskennallinen kustannus]]+Yhteenveto[[#This Row],[Muut laskennalliset kustannukset ]]</f>
        <v>7202077.9589028377</v>
      </c>
      <c r="G192" s="451">
        <v>1516.36</v>
      </c>
      <c r="H192" s="17">
        <v>6063923.6399999997</v>
      </c>
      <c r="I192" s="339">
        <f>Yhteenveto[[#This Row],[Laskennalliset kustannukset yhteensä]]-Yhteenveto[[#This Row],[Omarahoitusosuus, €]]</f>
        <v>1138154.318902838</v>
      </c>
      <c r="J192" s="33">
        <f>Lisäosat!U193</f>
        <v>275955.1445985164</v>
      </c>
      <c r="K192" s="34">
        <f>'Muut lis_väh'!Q190</f>
        <v>-913351.83873948373</v>
      </c>
      <c r="L192" s="231">
        <f>Yhteenveto[[#This Row],[Valtionosuus omarahoitusosuuden jälkeen (välisumma)]]+Yhteenveto[[#This Row],[Lisäosat yhteensä]]+Yhteenveto[[#This Row],[Valtionosuuteen tehtävät vähennykset ja lisäykset, netto]]</f>
        <v>500757.62476187071</v>
      </c>
      <c r="M192" s="34">
        <f>'Verotuloihin perust tasaus'!N197</f>
        <v>2711619.20061742</v>
      </c>
      <c r="N192" s="303">
        <f>SUM(Yhteenveto[[#This Row],[Valtionosuus ennen verotuloihin perustuvaa valtionosuuden tasausta]]+Yhteenveto[[#This Row],[Verotuloihin perustuva valtionosuuden tasaus]])</f>
        <v>3212376.8253792906</v>
      </c>
      <c r="O192" s="241">
        <f>Verokorvaukset!G190</f>
        <v>718555.8649215597</v>
      </c>
      <c r="P192" s="372">
        <f>SUM(Yhteenveto[[#This Row],[Kunnan  peruspalvelujen valtionosuus ]:[Veroperustemuutoksista johtuvien veromenetysten korvaus]])</f>
        <v>3930932.6903008502</v>
      </c>
      <c r="Q192" s="34">
        <f>Kotikuntakorvaus!F194</f>
        <v>-23995.054289999985</v>
      </c>
      <c r="R192" s="341">
        <f>+Yhteenveto[[#This Row],[Kunnan  peruspalvelujen valtionosuus ]]+Yhteenveto[[#This Row],[Veroperustemuutoksista johtuvien veromenetysten korvaus]]+Yhteenveto[[#This Row],[Kotikuntakorvaus, netto]]</f>
        <v>3906937.6360108503</v>
      </c>
      <c r="S192" s="11"/>
      <c r="T192"/>
    </row>
    <row r="193" spans="1:20" ht="15" x14ac:dyDescent="0.25">
      <c r="A193" s="32">
        <v>608</v>
      </c>
      <c r="B193" s="13" t="s">
        <v>198</v>
      </c>
      <c r="C193" s="15">
        <v>1931</v>
      </c>
      <c r="D193" s="15">
        <f>Ikärakenne[[#This Row],[Laskennalliset kustannukset, IKÄRAKENNE yhteensä, €]]</f>
        <v>2794489.87</v>
      </c>
      <c r="E193" s="15">
        <f>'Lask. kustannukset MUUT'!AD199</f>
        <v>602568.47431279416</v>
      </c>
      <c r="F193" s="231">
        <f>Yhteenveto[[#This Row],[Ikärakenne, laskennallinen kustannus]]+Yhteenveto[[#This Row],[Muut laskennalliset kustannukset ]]</f>
        <v>3397058.3443127945</v>
      </c>
      <c r="G193" s="451">
        <v>1516.36</v>
      </c>
      <c r="H193" s="17">
        <v>2928091.1599999997</v>
      </c>
      <c r="I193" s="339">
        <f>Yhteenveto[[#This Row],[Laskennalliset kustannukset yhteensä]]-Yhteenveto[[#This Row],[Omarahoitusosuus, €]]</f>
        <v>468967.18431279482</v>
      </c>
      <c r="J193" s="33">
        <f>Lisäosat!U194</f>
        <v>69368.533707890951</v>
      </c>
      <c r="K193" s="34">
        <f>'Muut lis_väh'!Q191</f>
        <v>-416647.64470153977</v>
      </c>
      <c r="L193" s="231">
        <f>Yhteenveto[[#This Row],[Valtionosuus omarahoitusosuuden jälkeen (välisumma)]]+Yhteenveto[[#This Row],[Lisäosat yhteensä]]+Yhteenveto[[#This Row],[Valtionosuuteen tehtävät vähennykset ja lisäykset, netto]]</f>
        <v>121688.07331914594</v>
      </c>
      <c r="M193" s="34">
        <f>'Verotuloihin perust tasaus'!N198</f>
        <v>1144311.8964025613</v>
      </c>
      <c r="N193" s="303">
        <f>SUM(Yhteenveto[[#This Row],[Valtionosuus ennen verotuloihin perustuvaa valtionosuuden tasausta]]+Yhteenveto[[#This Row],[Verotuloihin perustuva valtionosuuden tasaus]])</f>
        <v>1265999.9697217073</v>
      </c>
      <c r="O193" s="241">
        <f>Verokorvaukset!G191</f>
        <v>241636.20558468183</v>
      </c>
      <c r="P193" s="372">
        <f>SUM(Yhteenveto[[#This Row],[Kunnan  peruspalvelujen valtionosuus ]:[Veroperustemuutoksista johtuvien veromenetysten korvaus]])</f>
        <v>1507636.1753063891</v>
      </c>
      <c r="Q193" s="34">
        <f>Kotikuntakorvaus!F195</f>
        <v>0</v>
      </c>
      <c r="R193" s="341">
        <f>+Yhteenveto[[#This Row],[Kunnan  peruspalvelujen valtionosuus ]]+Yhteenveto[[#This Row],[Veroperustemuutoksista johtuvien veromenetysten korvaus]]+Yhteenveto[[#This Row],[Kotikuntakorvaus, netto]]</f>
        <v>1507636.1753063891</v>
      </c>
      <c r="S193" s="11"/>
      <c r="T193"/>
    </row>
    <row r="194" spans="1:20" ht="15" x14ac:dyDescent="0.25">
      <c r="A194" s="32">
        <v>609</v>
      </c>
      <c r="B194" s="13" t="s">
        <v>199</v>
      </c>
      <c r="C194" s="15">
        <v>83305</v>
      </c>
      <c r="D194" s="15">
        <f>Ikärakenne[[#This Row],[Laskennalliset kustannukset, IKÄRAKENNE yhteensä, €]]</f>
        <v>122193412.01000001</v>
      </c>
      <c r="E194" s="15">
        <f>'Lask. kustannukset MUUT'!AD200</f>
        <v>25263184.250705391</v>
      </c>
      <c r="F194" s="231">
        <f>Yhteenveto[[#This Row],[Ikärakenne, laskennallinen kustannus]]+Yhteenveto[[#This Row],[Muut laskennalliset kustannukset ]]</f>
        <v>147456596.26070541</v>
      </c>
      <c r="G194" s="451">
        <v>1516.36</v>
      </c>
      <c r="H194" s="17">
        <v>126320369.8</v>
      </c>
      <c r="I194" s="339">
        <f>Yhteenveto[[#This Row],[Laskennalliset kustannukset yhteensä]]-Yhteenveto[[#This Row],[Omarahoitusosuus, €]]</f>
        <v>21136226.460705414</v>
      </c>
      <c r="J194" s="33">
        <f>Lisäosat!U195</f>
        <v>2915211.7217146643</v>
      </c>
      <c r="K194" s="34">
        <f>'Muut lis_väh'!Q192</f>
        <v>-24723514.476922035</v>
      </c>
      <c r="L194" s="231">
        <f>Yhteenveto[[#This Row],[Valtionosuus omarahoitusosuuden jälkeen (välisumma)]]+Yhteenveto[[#This Row],[Lisäosat yhteensä]]+Yhteenveto[[#This Row],[Valtionosuuteen tehtävät vähennykset ja lisäykset, netto]]</f>
        <v>-672076.29450195655</v>
      </c>
      <c r="M194" s="34">
        <f>'Verotuloihin perust tasaus'!N199</f>
        <v>23066946.891824573</v>
      </c>
      <c r="N194" s="303">
        <f>SUM(Yhteenveto[[#This Row],[Valtionosuus ennen verotuloihin perustuvaa valtionosuuden tasausta]]+Yhteenveto[[#This Row],[Verotuloihin perustuva valtionosuuden tasaus]])</f>
        <v>22394870.597322617</v>
      </c>
      <c r="O194" s="241">
        <f>Verokorvaukset!G192</f>
        <v>8387900.1500752969</v>
      </c>
      <c r="P194" s="372">
        <f>SUM(Yhteenveto[[#This Row],[Kunnan  peruspalvelujen valtionosuus ]:[Veroperustemuutoksista johtuvien veromenetysten korvaus]])</f>
        <v>30782770.747397915</v>
      </c>
      <c r="Q194" s="34">
        <f>Kotikuntakorvaus!F196</f>
        <v>-2907150.8484134981</v>
      </c>
      <c r="R194" s="341">
        <f>+Yhteenveto[[#This Row],[Kunnan  peruspalvelujen valtionosuus ]]+Yhteenveto[[#This Row],[Veroperustemuutoksista johtuvien veromenetysten korvaus]]+Yhteenveto[[#This Row],[Kotikuntakorvaus, netto]]</f>
        <v>27875619.898984417</v>
      </c>
      <c r="S194" s="11"/>
      <c r="T194"/>
    </row>
    <row r="195" spans="1:20" ht="15" x14ac:dyDescent="0.25">
      <c r="A195" s="32">
        <v>611</v>
      </c>
      <c r="B195" s="13" t="s">
        <v>200</v>
      </c>
      <c r="C195" s="15">
        <v>4961</v>
      </c>
      <c r="D195" s="15">
        <f>Ikärakenne[[#This Row],[Laskennalliset kustannukset, IKÄRAKENNE yhteensä, €]]</f>
        <v>9454022.3900000006</v>
      </c>
      <c r="E195" s="15">
        <f>'Lask. kustannukset MUUT'!AD201</f>
        <v>1059403.8324882085</v>
      </c>
      <c r="F195" s="231">
        <f>Yhteenveto[[#This Row],[Ikärakenne, laskennallinen kustannus]]+Yhteenveto[[#This Row],[Muut laskennalliset kustannukset ]]</f>
        <v>10513426.22248821</v>
      </c>
      <c r="G195" s="451">
        <v>1516.36</v>
      </c>
      <c r="H195" s="17">
        <v>7522661.96</v>
      </c>
      <c r="I195" s="339">
        <f>Yhteenveto[[#This Row],[Laskennalliset kustannukset yhteensä]]-Yhteenveto[[#This Row],[Omarahoitusosuus, €]]</f>
        <v>2990764.2624882096</v>
      </c>
      <c r="J195" s="33">
        <f>Lisäosat!U196</f>
        <v>110929.45044034021</v>
      </c>
      <c r="K195" s="34">
        <f>'Muut lis_väh'!Q193</f>
        <v>-39758.645813447307</v>
      </c>
      <c r="L195" s="231">
        <f>Yhteenveto[[#This Row],[Valtionosuus omarahoitusosuuden jälkeen (välisumma)]]+Yhteenveto[[#This Row],[Lisäosat yhteensä]]+Yhteenveto[[#This Row],[Valtionosuuteen tehtävät vähennykset ja lisäykset, netto]]</f>
        <v>3061935.0671151024</v>
      </c>
      <c r="M195" s="34">
        <f>'Verotuloihin perust tasaus'!N200</f>
        <v>1284941.9710742561</v>
      </c>
      <c r="N195" s="303">
        <f>SUM(Yhteenveto[[#This Row],[Valtionosuus ennen verotuloihin perustuvaa valtionosuuden tasausta]]+Yhteenveto[[#This Row],[Verotuloihin perustuva valtionosuuden tasaus]])</f>
        <v>4346877.038189359</v>
      </c>
      <c r="O195" s="241">
        <f>Verokorvaukset!G193</f>
        <v>414581.80323577009</v>
      </c>
      <c r="P195" s="372">
        <f>SUM(Yhteenveto[[#This Row],[Kunnan  peruspalvelujen valtionosuus ]:[Veroperustemuutoksista johtuvien veromenetysten korvaus]])</f>
        <v>4761458.8414251292</v>
      </c>
      <c r="Q195" s="34">
        <f>Kotikuntakorvaus!F197</f>
        <v>24553.466460000025</v>
      </c>
      <c r="R195" s="341">
        <f>+Yhteenveto[[#This Row],[Kunnan  peruspalvelujen valtionosuus ]]+Yhteenveto[[#This Row],[Veroperustemuutoksista johtuvien veromenetysten korvaus]]+Yhteenveto[[#This Row],[Kotikuntakorvaus, netto]]</f>
        <v>4786012.307885129</v>
      </c>
      <c r="S195" s="11"/>
      <c r="T195"/>
    </row>
    <row r="196" spans="1:20" ht="15" x14ac:dyDescent="0.25">
      <c r="A196" s="32">
        <v>614</v>
      </c>
      <c r="B196" s="13" t="s">
        <v>201</v>
      </c>
      <c r="C196" s="15">
        <v>2878</v>
      </c>
      <c r="D196" s="15">
        <f>Ikärakenne[[#This Row],[Laskennalliset kustannukset, IKÄRAKENNE yhteensä, €]]</f>
        <v>2549301.6800000002</v>
      </c>
      <c r="E196" s="15">
        <f>'Lask. kustannukset MUUT'!AD202</f>
        <v>3102647.2755498011</v>
      </c>
      <c r="F196" s="231">
        <f>Yhteenveto[[#This Row],[Ikärakenne, laskennallinen kustannus]]+Yhteenveto[[#This Row],[Muut laskennalliset kustannukset ]]</f>
        <v>5651948.9555498008</v>
      </c>
      <c r="G196" s="451">
        <v>1516.36</v>
      </c>
      <c r="H196" s="17">
        <v>4364084.08</v>
      </c>
      <c r="I196" s="339">
        <f>Yhteenveto[[#This Row],[Laskennalliset kustannukset yhteensä]]-Yhteenveto[[#This Row],[Omarahoitusosuus, €]]</f>
        <v>1287864.8755498007</v>
      </c>
      <c r="J196" s="33">
        <f>Lisäosat!U197</f>
        <v>1132051.6686943253</v>
      </c>
      <c r="K196" s="34">
        <f>'Muut lis_väh'!Q194</f>
        <v>-1157383.4015700968</v>
      </c>
      <c r="L196" s="231">
        <f>Yhteenveto[[#This Row],[Valtionosuus omarahoitusosuuden jälkeen (välisumma)]]+Yhteenveto[[#This Row],[Lisäosat yhteensä]]+Yhteenveto[[#This Row],[Valtionosuuteen tehtävät vähennykset ja lisäykset, netto]]</f>
        <v>1262533.1426740291</v>
      </c>
      <c r="M196" s="34">
        <f>'Verotuloihin perust tasaus'!N201</f>
        <v>1617815.0387845656</v>
      </c>
      <c r="N196" s="303">
        <f>SUM(Yhteenveto[[#This Row],[Valtionosuus ennen verotuloihin perustuvaa valtionosuuden tasausta]]+Yhteenveto[[#This Row],[Verotuloihin perustuva valtionosuuden tasaus]])</f>
        <v>2880348.1814585947</v>
      </c>
      <c r="O196" s="241">
        <f>Verokorvaukset!G194</f>
        <v>612624.7417727632</v>
      </c>
      <c r="P196" s="372">
        <f>SUM(Yhteenveto[[#This Row],[Kunnan  peruspalvelujen valtionosuus ]:[Veroperustemuutoksista johtuvien veromenetysten korvaus]])</f>
        <v>3492972.9232313577</v>
      </c>
      <c r="Q196" s="34">
        <f>Kotikuntakorvaus!F198</f>
        <v>-4533.9734400000016</v>
      </c>
      <c r="R196" s="341">
        <f>+Yhteenveto[[#This Row],[Kunnan  peruspalvelujen valtionosuus ]]+Yhteenveto[[#This Row],[Veroperustemuutoksista johtuvien veromenetysten korvaus]]+Yhteenveto[[#This Row],[Kotikuntakorvaus, netto]]</f>
        <v>3488438.9497913579</v>
      </c>
      <c r="S196" s="11"/>
      <c r="T196"/>
    </row>
    <row r="197" spans="1:20" ht="15" x14ac:dyDescent="0.25">
      <c r="A197" s="32">
        <v>615</v>
      </c>
      <c r="B197" s="13" t="s">
        <v>202</v>
      </c>
      <c r="C197" s="15">
        <v>7304</v>
      </c>
      <c r="D197" s="15">
        <f>Ikärakenne[[#This Row],[Laskennalliset kustannukset, IKÄRAKENNE yhteensä, €]]</f>
        <v>11554803.42</v>
      </c>
      <c r="E197" s="15">
        <f>'Lask. kustannukset MUUT'!AD203</f>
        <v>6498927.0364606772</v>
      </c>
      <c r="F197" s="231">
        <f>Yhteenveto[[#This Row],[Ikärakenne, laskennallinen kustannus]]+Yhteenveto[[#This Row],[Muut laskennalliset kustannukset ]]</f>
        <v>18053730.456460677</v>
      </c>
      <c r="G197" s="451">
        <v>1516.36</v>
      </c>
      <c r="H197" s="17">
        <v>11075493.439999999</v>
      </c>
      <c r="I197" s="339">
        <f>Yhteenveto[[#This Row],[Laskennalliset kustannukset yhteensä]]-Yhteenveto[[#This Row],[Omarahoitusosuus, €]]</f>
        <v>6978237.0164606776</v>
      </c>
      <c r="J197" s="33">
        <f>Lisäosat!U198</f>
        <v>2468809.0988614787</v>
      </c>
      <c r="K197" s="34">
        <f>'Muut lis_väh'!Q195</f>
        <v>1399192.3164841926</v>
      </c>
      <c r="L197" s="231">
        <f>Yhteenveto[[#This Row],[Valtionosuus omarahoitusosuuden jälkeen (välisumma)]]+Yhteenveto[[#This Row],[Lisäosat yhteensä]]+Yhteenveto[[#This Row],[Valtionosuuteen tehtävät vähennykset ja lisäykset, netto]]</f>
        <v>10846238.431806348</v>
      </c>
      <c r="M197" s="34">
        <f>'Verotuloihin perust tasaus'!N202</f>
        <v>4165569.432718832</v>
      </c>
      <c r="N197" s="303">
        <f>SUM(Yhteenveto[[#This Row],[Valtionosuus ennen verotuloihin perustuvaa valtionosuuden tasausta]]+Yhteenveto[[#This Row],[Verotuloihin perustuva valtionosuuden tasaus]])</f>
        <v>15011807.86452518</v>
      </c>
      <c r="O197" s="241">
        <f>Verokorvaukset!G195</f>
        <v>1123167.9732189814</v>
      </c>
      <c r="P197" s="372">
        <f>SUM(Yhteenveto[[#This Row],[Kunnan  peruspalvelujen valtionosuus ]:[Veroperustemuutoksista johtuvien veromenetysten korvaus]])</f>
        <v>16134975.837744161</v>
      </c>
      <c r="Q197" s="34">
        <f>Kotikuntakorvaus!F199</f>
        <v>126934.58729999997</v>
      </c>
      <c r="R197" s="341">
        <f>+Yhteenveto[[#This Row],[Kunnan  peruspalvelujen valtionosuus ]]+Yhteenveto[[#This Row],[Veroperustemuutoksista johtuvien veromenetysten korvaus]]+Yhteenveto[[#This Row],[Kotikuntakorvaus, netto]]</f>
        <v>16261910.425044162</v>
      </c>
      <c r="S197" s="11"/>
      <c r="T197"/>
    </row>
    <row r="198" spans="1:20" ht="15" x14ac:dyDescent="0.25">
      <c r="A198" s="32">
        <v>616</v>
      </c>
      <c r="B198" s="13" t="s">
        <v>203</v>
      </c>
      <c r="C198" s="15">
        <v>1743</v>
      </c>
      <c r="D198" s="15">
        <f>Ikärakenne[[#This Row],[Laskennalliset kustannukset, IKÄRAKENNE yhteensä, €]]</f>
        <v>2626271.1300000004</v>
      </c>
      <c r="E198" s="15">
        <f>'Lask. kustannukset MUUT'!AD204</f>
        <v>490714.70697022963</v>
      </c>
      <c r="F198" s="231">
        <f>Yhteenveto[[#This Row],[Ikärakenne, laskennallinen kustannus]]+Yhteenveto[[#This Row],[Muut laskennalliset kustannukset ]]</f>
        <v>3116985.8369702301</v>
      </c>
      <c r="G198" s="451">
        <v>1516.36</v>
      </c>
      <c r="H198" s="17">
        <v>2643015.48</v>
      </c>
      <c r="I198" s="339">
        <f>Yhteenveto[[#This Row],[Laskennalliset kustannukset yhteensä]]-Yhteenveto[[#This Row],[Omarahoitusosuus, €]]</f>
        <v>473970.35697023012</v>
      </c>
      <c r="J198" s="33">
        <f>Lisäosat!U199</f>
        <v>47599.405220976121</v>
      </c>
      <c r="K198" s="34">
        <f>'Muut lis_väh'!Q196</f>
        <v>-475948.5299043454</v>
      </c>
      <c r="L198" s="231">
        <f>Yhteenveto[[#This Row],[Valtionosuus omarahoitusosuuden jälkeen (välisumma)]]+Yhteenveto[[#This Row],[Lisäosat yhteensä]]+Yhteenveto[[#This Row],[Valtionosuuteen tehtävät vähennykset ja lisäykset, netto]]</f>
        <v>45621.232286860817</v>
      </c>
      <c r="M198" s="34">
        <f>'Verotuloihin perust tasaus'!N203</f>
        <v>813086.26189699583</v>
      </c>
      <c r="N198" s="303">
        <f>SUM(Yhteenveto[[#This Row],[Valtionosuus ennen verotuloihin perustuvaa valtionosuuden tasausta]]+Yhteenveto[[#This Row],[Verotuloihin perustuva valtionosuuden tasaus]])</f>
        <v>858707.49418385664</v>
      </c>
      <c r="O198" s="241">
        <f>Verokorvaukset!G196</f>
        <v>253485.58839601971</v>
      </c>
      <c r="P198" s="372">
        <f>SUM(Yhteenveto[[#This Row],[Kunnan  peruspalvelujen valtionosuus ]:[Veroperustemuutoksista johtuvien veromenetysten korvaus]])</f>
        <v>1112193.0825798763</v>
      </c>
      <c r="Q198" s="34">
        <f>Kotikuntakorvaus!F200</f>
        <v>-811697.92890000006</v>
      </c>
      <c r="R198" s="341">
        <f>+Yhteenveto[[#This Row],[Kunnan  peruspalvelujen valtionosuus ]]+Yhteenveto[[#This Row],[Veroperustemuutoksista johtuvien veromenetysten korvaus]]+Yhteenveto[[#This Row],[Kotikuntakorvaus, netto]]</f>
        <v>300495.15367987624</v>
      </c>
      <c r="S198" s="11"/>
      <c r="T198"/>
    </row>
    <row r="199" spans="1:20" ht="15" x14ac:dyDescent="0.25">
      <c r="A199" s="32">
        <v>619</v>
      </c>
      <c r="B199" s="13" t="s">
        <v>204</v>
      </c>
      <c r="C199" s="15">
        <v>2607</v>
      </c>
      <c r="D199" s="15">
        <f>Ikärakenne[[#This Row],[Laskennalliset kustannukset, IKÄRAKENNE yhteensä, €]]</f>
        <v>3308019.61</v>
      </c>
      <c r="E199" s="15">
        <f>'Lask. kustannukset MUUT'!AD205</f>
        <v>776963.87651637755</v>
      </c>
      <c r="F199" s="231">
        <f>Yhteenveto[[#This Row],[Ikärakenne, laskennallinen kustannus]]+Yhteenveto[[#This Row],[Muut laskennalliset kustannukset ]]</f>
        <v>4084983.4865163774</v>
      </c>
      <c r="G199" s="451">
        <v>1516.36</v>
      </c>
      <c r="H199" s="17">
        <v>3953150.5199999996</v>
      </c>
      <c r="I199" s="339">
        <f>Yhteenveto[[#This Row],[Laskennalliset kustannukset yhteensä]]-Yhteenveto[[#This Row],[Omarahoitusosuus, €]]</f>
        <v>131832.96651637787</v>
      </c>
      <c r="J199" s="33">
        <f>Lisäosat!U200</f>
        <v>160497.52901834983</v>
      </c>
      <c r="K199" s="34">
        <f>'Muut lis_väh'!Q197</f>
        <v>844689.20813598437</v>
      </c>
      <c r="L199" s="231">
        <f>Yhteenveto[[#This Row],[Valtionosuus omarahoitusosuuden jälkeen (välisumma)]]+Yhteenveto[[#This Row],[Lisäosat yhteensä]]+Yhteenveto[[#This Row],[Valtionosuuteen tehtävät vähennykset ja lisäykset, netto]]</f>
        <v>1137019.7036707122</v>
      </c>
      <c r="M199" s="34">
        <f>'Verotuloihin perust tasaus'!N204</f>
        <v>1778211.8285767497</v>
      </c>
      <c r="N199" s="303">
        <f>SUM(Yhteenveto[[#This Row],[Valtionosuus ennen verotuloihin perustuvaa valtionosuuden tasausta]]+Yhteenveto[[#This Row],[Verotuloihin perustuva valtionosuuden tasaus]])</f>
        <v>2915231.5322474618</v>
      </c>
      <c r="O199" s="241">
        <f>Verokorvaukset!G197</f>
        <v>593474.89605952764</v>
      </c>
      <c r="P199" s="372">
        <f>SUM(Yhteenveto[[#This Row],[Kunnan  peruspalvelujen valtionosuus ]:[Veroperustemuutoksista johtuvien veromenetysten korvaus]])</f>
        <v>3508706.4283069894</v>
      </c>
      <c r="Q199" s="34">
        <f>Kotikuntakorvaus!F201</f>
        <v>131685.25799999997</v>
      </c>
      <c r="R199" s="341">
        <f>+Yhteenveto[[#This Row],[Kunnan  peruspalvelujen valtionosuus ]]+Yhteenveto[[#This Row],[Veroperustemuutoksista johtuvien veromenetysten korvaus]]+Yhteenveto[[#This Row],[Kotikuntakorvaus, netto]]</f>
        <v>3640391.6863069893</v>
      </c>
      <c r="S199" s="11"/>
      <c r="T199"/>
    </row>
    <row r="200" spans="1:20" ht="15" x14ac:dyDescent="0.25">
      <c r="A200" s="32">
        <v>620</v>
      </c>
      <c r="B200" s="13" t="s">
        <v>205</v>
      </c>
      <c r="C200" s="15">
        <v>2345</v>
      </c>
      <c r="D200" s="15">
        <f>Ikärakenne[[#This Row],[Laskennalliset kustannukset, IKÄRAKENNE yhteensä, €]]</f>
        <v>2317099.7800000003</v>
      </c>
      <c r="E200" s="15">
        <f>'Lask. kustannukset MUUT'!AD206</f>
        <v>2752663.5031067771</v>
      </c>
      <c r="F200" s="231">
        <f>Yhteenveto[[#This Row],[Ikärakenne, laskennallinen kustannus]]+Yhteenveto[[#This Row],[Muut laskennalliset kustannukset ]]</f>
        <v>5069763.2831067778</v>
      </c>
      <c r="G200" s="451">
        <v>1516.36</v>
      </c>
      <c r="H200" s="17">
        <v>3555864.1999999997</v>
      </c>
      <c r="I200" s="339">
        <f>Yhteenveto[[#This Row],[Laskennalliset kustannukset yhteensä]]-Yhteenveto[[#This Row],[Omarahoitusosuus, €]]</f>
        <v>1513899.0831067781</v>
      </c>
      <c r="J200" s="33">
        <f>Lisäosat!U201</f>
        <v>920858.69058321905</v>
      </c>
      <c r="K200" s="34">
        <f>'Muut lis_väh'!Q198</f>
        <v>401208.11470369162</v>
      </c>
      <c r="L200" s="231">
        <f>Yhteenveto[[#This Row],[Valtionosuus omarahoitusosuuden jälkeen (välisumma)]]+Yhteenveto[[#This Row],[Lisäosat yhteensä]]+Yhteenveto[[#This Row],[Valtionosuuteen tehtävät vähennykset ja lisäykset, netto]]</f>
        <v>2835965.8883936889</v>
      </c>
      <c r="M200" s="34">
        <f>'Verotuloihin perust tasaus'!N205</f>
        <v>1095892.0160337084</v>
      </c>
      <c r="N200" s="303">
        <f>SUM(Yhteenveto[[#This Row],[Valtionosuus ennen verotuloihin perustuvaa valtionosuuden tasausta]]+Yhteenveto[[#This Row],[Verotuloihin perustuva valtionosuuden tasaus]])</f>
        <v>3931857.9044273971</v>
      </c>
      <c r="O200" s="241">
        <f>Verokorvaukset!G198</f>
        <v>478850.62487184501</v>
      </c>
      <c r="P200" s="372">
        <f>SUM(Yhteenveto[[#This Row],[Kunnan  peruspalvelujen valtionosuus ]:[Veroperustemuutoksista johtuvien veromenetysten korvaus]])</f>
        <v>4410708.5292992424</v>
      </c>
      <c r="Q200" s="34">
        <f>Kotikuntakorvaus!F202</f>
        <v>-33254.694899999995</v>
      </c>
      <c r="R200" s="341">
        <f>+Yhteenveto[[#This Row],[Kunnan  peruspalvelujen valtionosuus ]]+Yhteenveto[[#This Row],[Veroperustemuutoksista johtuvien veromenetysten korvaus]]+Yhteenveto[[#This Row],[Kotikuntakorvaus, netto]]</f>
        <v>4377453.8343992429</v>
      </c>
      <c r="S200" s="11"/>
      <c r="T200"/>
    </row>
    <row r="201" spans="1:20" ht="15" x14ac:dyDescent="0.25">
      <c r="A201" s="32">
        <v>623</v>
      </c>
      <c r="B201" s="13" t="s">
        <v>206</v>
      </c>
      <c r="C201" s="15">
        <v>2101</v>
      </c>
      <c r="D201" s="15">
        <f>Ikärakenne[[#This Row],[Laskennalliset kustannukset, IKÄRAKENNE yhteensä, €]]</f>
        <v>1607529.0799999998</v>
      </c>
      <c r="E201" s="15">
        <f>'Lask. kustannukset MUUT'!AD207</f>
        <v>1965703.9110392034</v>
      </c>
      <c r="F201" s="231">
        <f>Yhteenveto[[#This Row],[Ikärakenne, laskennallinen kustannus]]+Yhteenveto[[#This Row],[Muut laskennalliset kustannukset ]]</f>
        <v>3573232.9910392035</v>
      </c>
      <c r="G201" s="451">
        <v>1516.36</v>
      </c>
      <c r="H201" s="17">
        <v>3185872.36</v>
      </c>
      <c r="I201" s="339">
        <f>Yhteenveto[[#This Row],[Laskennalliset kustannukset yhteensä]]-Yhteenveto[[#This Row],[Omarahoitusosuus, €]]</f>
        <v>387360.63103920361</v>
      </c>
      <c r="J201" s="33">
        <f>Lisäosat!U202</f>
        <v>792730.83071927726</v>
      </c>
      <c r="K201" s="34">
        <f>'Muut lis_väh'!Q199</f>
        <v>353550.33474374458</v>
      </c>
      <c r="L201" s="231">
        <f>Yhteenveto[[#This Row],[Valtionosuus omarahoitusosuuden jälkeen (välisumma)]]+Yhteenveto[[#This Row],[Lisäosat yhteensä]]+Yhteenveto[[#This Row],[Valtionosuuteen tehtävät vähennykset ja lisäykset, netto]]</f>
        <v>1533641.7965022256</v>
      </c>
      <c r="M201" s="34">
        <f>'Verotuloihin perust tasaus'!N206</f>
        <v>-59316.75890125092</v>
      </c>
      <c r="N201" s="303">
        <f>SUM(Yhteenveto[[#This Row],[Valtionosuus ennen verotuloihin perustuvaa valtionosuuden tasausta]]+Yhteenveto[[#This Row],[Verotuloihin perustuva valtionosuuden tasaus]])</f>
        <v>1474325.0376009746</v>
      </c>
      <c r="O201" s="241">
        <f>Verokorvaukset!G199</f>
        <v>420623.91528960003</v>
      </c>
      <c r="P201" s="372">
        <f>SUM(Yhteenveto[[#This Row],[Kunnan  peruspalvelujen valtionosuus ]:[Veroperustemuutoksista johtuvien veromenetysten korvaus]])</f>
        <v>1894948.9528905745</v>
      </c>
      <c r="Q201" s="34">
        <f>Kotikuntakorvaus!F203</f>
        <v>-61758.719099999995</v>
      </c>
      <c r="R201" s="341">
        <f>+Yhteenveto[[#This Row],[Kunnan  peruspalvelujen valtionosuus ]]+Yhteenveto[[#This Row],[Veroperustemuutoksista johtuvien veromenetysten korvaus]]+Yhteenveto[[#This Row],[Kotikuntakorvaus, netto]]</f>
        <v>1833190.2337905744</v>
      </c>
      <c r="S201" s="11"/>
      <c r="T201"/>
    </row>
    <row r="202" spans="1:20" ht="15" x14ac:dyDescent="0.25">
      <c r="A202" s="32">
        <v>624</v>
      </c>
      <c r="B202" s="13" t="s">
        <v>207</v>
      </c>
      <c r="C202" s="15">
        <v>5001</v>
      </c>
      <c r="D202" s="15">
        <f>Ikärakenne[[#This Row],[Laskennalliset kustannukset, IKÄRAKENNE yhteensä, €]]</f>
        <v>8329327.8399999989</v>
      </c>
      <c r="E202" s="15">
        <f>'Lask. kustannukset MUUT'!AD208</f>
        <v>1724283.1979278561</v>
      </c>
      <c r="F202" s="231">
        <f>Yhteenveto[[#This Row],[Ikärakenne, laskennallinen kustannus]]+Yhteenveto[[#This Row],[Muut laskennalliset kustannukset ]]</f>
        <v>10053611.037927855</v>
      </c>
      <c r="G202" s="451">
        <v>1516.36</v>
      </c>
      <c r="H202" s="17">
        <v>7583316.3599999994</v>
      </c>
      <c r="I202" s="339">
        <f>Yhteenveto[[#This Row],[Laskennalliset kustannukset yhteensä]]-Yhteenveto[[#This Row],[Omarahoitusosuus, €]]</f>
        <v>2470294.6779278554</v>
      </c>
      <c r="J202" s="33">
        <f>Lisäosat!U203</f>
        <v>126352.1202667835</v>
      </c>
      <c r="K202" s="34">
        <f>'Muut lis_väh'!Q200</f>
        <v>924378.37939660612</v>
      </c>
      <c r="L202" s="231">
        <f>Yhteenveto[[#This Row],[Valtionosuus omarahoitusosuuden jälkeen (välisumma)]]+Yhteenveto[[#This Row],[Lisäosat yhteensä]]+Yhteenveto[[#This Row],[Valtionosuuteen tehtävät vähennykset ja lisäykset, netto]]</f>
        <v>3521025.1775912452</v>
      </c>
      <c r="M202" s="34">
        <f>'Verotuloihin perust tasaus'!N207</f>
        <v>779446.30109400547</v>
      </c>
      <c r="N202" s="303">
        <f>SUM(Yhteenveto[[#This Row],[Valtionosuus ennen verotuloihin perustuvaa valtionosuuden tasausta]]+Yhteenveto[[#This Row],[Verotuloihin perustuva valtionosuuden tasaus]])</f>
        <v>4300471.4786852505</v>
      </c>
      <c r="O202" s="241">
        <f>Verokorvaukset!G200</f>
        <v>411496.36649417522</v>
      </c>
      <c r="P202" s="372">
        <f>SUM(Yhteenveto[[#This Row],[Kunnan  peruspalvelujen valtionosuus ]:[Veroperustemuutoksista johtuvien veromenetysten korvaus]])</f>
        <v>4711967.8451794256</v>
      </c>
      <c r="Q202" s="34">
        <f>Kotikuntakorvaus!F204</f>
        <v>-175224.73823999995</v>
      </c>
      <c r="R202" s="341">
        <f>+Yhteenveto[[#This Row],[Kunnan  peruspalvelujen valtionosuus ]]+Yhteenveto[[#This Row],[Veroperustemuutoksista johtuvien veromenetysten korvaus]]+Yhteenveto[[#This Row],[Kotikuntakorvaus, netto]]</f>
        <v>4536743.1069394257</v>
      </c>
      <c r="S202" s="11"/>
      <c r="T202"/>
    </row>
    <row r="203" spans="1:20" ht="15" x14ac:dyDescent="0.25">
      <c r="A203" s="32">
        <v>625</v>
      </c>
      <c r="B203" s="13" t="s">
        <v>208</v>
      </c>
      <c r="C203" s="15">
        <v>2976</v>
      </c>
      <c r="D203" s="15">
        <f>Ikärakenne[[#This Row],[Laskennalliset kustannukset, IKÄRAKENNE yhteensä, €]]</f>
        <v>5293733.3100000005</v>
      </c>
      <c r="E203" s="15">
        <f>'Lask. kustannukset MUUT'!AD209</f>
        <v>1121650.581147176</v>
      </c>
      <c r="F203" s="231">
        <f>Yhteenveto[[#This Row],[Ikärakenne, laskennallinen kustannus]]+Yhteenveto[[#This Row],[Muut laskennalliset kustannukset ]]</f>
        <v>6415383.8911471767</v>
      </c>
      <c r="G203" s="451">
        <v>1516.36</v>
      </c>
      <c r="H203" s="17">
        <v>4512687.3599999994</v>
      </c>
      <c r="I203" s="339">
        <f>Yhteenveto[[#This Row],[Laskennalliset kustannukset yhteensä]]-Yhteenveto[[#This Row],[Omarahoitusosuus, €]]</f>
        <v>1902696.5311471773</v>
      </c>
      <c r="J203" s="33">
        <f>Lisäosat!U204</f>
        <v>254218.56661083127</v>
      </c>
      <c r="K203" s="34">
        <f>'Muut lis_väh'!Q201</f>
        <v>989910.39589817217</v>
      </c>
      <c r="L203" s="231">
        <f>Yhteenveto[[#This Row],[Valtionosuus omarahoitusosuuden jälkeen (välisumma)]]+Yhteenveto[[#This Row],[Lisäosat yhteensä]]+Yhteenveto[[#This Row],[Valtionosuuteen tehtävät vähennykset ja lisäykset, netto]]</f>
        <v>3146825.4936561808</v>
      </c>
      <c r="M203" s="34">
        <f>'Verotuloihin perust tasaus'!N208</f>
        <v>676632.2921804142</v>
      </c>
      <c r="N203" s="303">
        <f>SUM(Yhteenveto[[#This Row],[Valtionosuus ennen verotuloihin perustuvaa valtionosuuden tasausta]]+Yhteenveto[[#This Row],[Verotuloihin perustuva valtionosuuden tasaus]])</f>
        <v>3823457.7858365951</v>
      </c>
      <c r="O203" s="241">
        <f>Verokorvaukset!G201</f>
        <v>417834.78165576805</v>
      </c>
      <c r="P203" s="372">
        <f>SUM(Yhteenveto[[#This Row],[Kunnan  peruspalvelujen valtionosuus ]:[Veroperustemuutoksista johtuvien veromenetysten korvaus]])</f>
        <v>4241292.567492363</v>
      </c>
      <c r="Q203" s="34">
        <f>Kotikuntakorvaus!F205</f>
        <v>-68342.982000000018</v>
      </c>
      <c r="R203" s="341">
        <f>+Yhteenveto[[#This Row],[Kunnan  peruspalvelujen valtionosuus ]]+Yhteenveto[[#This Row],[Veroperustemuutoksista johtuvien veromenetysten korvaus]]+Yhteenveto[[#This Row],[Kotikuntakorvaus, netto]]</f>
        <v>4172949.5854923632</v>
      </c>
      <c r="S203" s="11"/>
      <c r="T203"/>
    </row>
    <row r="204" spans="1:20" ht="15" x14ac:dyDescent="0.25">
      <c r="A204" s="32">
        <v>626</v>
      </c>
      <c r="B204" s="13" t="s">
        <v>209</v>
      </c>
      <c r="C204" s="15">
        <v>4702</v>
      </c>
      <c r="D204" s="15">
        <f>Ikärakenne[[#This Row],[Laskennalliset kustannukset, IKÄRAKENNE yhteensä, €]]</f>
        <v>7071708.9400000004</v>
      </c>
      <c r="E204" s="15">
        <f>'Lask. kustannukset MUUT'!AD210</f>
        <v>2161532.0747784693</v>
      </c>
      <c r="F204" s="231">
        <f>Yhteenveto[[#This Row],[Ikärakenne, laskennallinen kustannus]]+Yhteenveto[[#This Row],[Muut laskennalliset kustannukset ]]</f>
        <v>9233241.0147784688</v>
      </c>
      <c r="G204" s="451">
        <v>1516.36</v>
      </c>
      <c r="H204" s="17">
        <v>7129924.7199999997</v>
      </c>
      <c r="I204" s="339">
        <f>Yhteenveto[[#This Row],[Laskennalliset kustannukset yhteensä]]-Yhteenveto[[#This Row],[Omarahoitusosuus, €]]</f>
        <v>2103316.294778469</v>
      </c>
      <c r="J204" s="33">
        <f>Lisäosat!U205</f>
        <v>754906.84002512484</v>
      </c>
      <c r="K204" s="34">
        <f>'Muut lis_väh'!Q202</f>
        <v>-1626940.077676601</v>
      </c>
      <c r="L204" s="231">
        <f>Yhteenveto[[#This Row],[Valtionosuus omarahoitusosuuden jälkeen (välisumma)]]+Yhteenveto[[#This Row],[Lisäosat yhteensä]]+Yhteenveto[[#This Row],[Valtionosuuteen tehtävät vähennykset ja lisäykset, netto]]</f>
        <v>1231283.0571269931</v>
      </c>
      <c r="M204" s="34">
        <f>'Verotuloihin perust tasaus'!N209</f>
        <v>2554991.0291268518</v>
      </c>
      <c r="N204" s="303">
        <f>SUM(Yhteenveto[[#This Row],[Valtionosuus ennen verotuloihin perustuvaa valtionosuuden tasausta]]+Yhteenveto[[#This Row],[Verotuloihin perustuva valtionosuuden tasaus]])</f>
        <v>3786274.0862538451</v>
      </c>
      <c r="O204" s="241">
        <f>Verokorvaukset!G202</f>
        <v>720964.07489040087</v>
      </c>
      <c r="P204" s="372">
        <f>SUM(Yhteenveto[[#This Row],[Kunnan  peruspalvelujen valtionosuus ]:[Veroperustemuutoksista johtuvien veromenetysten korvaus]])</f>
        <v>4507238.1611442463</v>
      </c>
      <c r="Q204" s="34">
        <f>Kotikuntakorvaus!F206</f>
        <v>-15085.463099999994</v>
      </c>
      <c r="R204" s="341">
        <f>+Yhteenveto[[#This Row],[Kunnan  peruspalvelujen valtionosuus ]]+Yhteenveto[[#This Row],[Veroperustemuutoksista johtuvien veromenetysten korvaus]]+Yhteenveto[[#This Row],[Kotikuntakorvaus, netto]]</f>
        <v>4492152.6980442461</v>
      </c>
      <c r="S204" s="11"/>
      <c r="T204"/>
    </row>
    <row r="205" spans="1:20" ht="15" x14ac:dyDescent="0.25">
      <c r="A205" s="32">
        <v>630</v>
      </c>
      <c r="B205" s="13" t="s">
        <v>210</v>
      </c>
      <c r="C205" s="15">
        <v>1641</v>
      </c>
      <c r="D205" s="15">
        <f>Ikärakenne[[#This Row],[Laskennalliset kustannukset, IKÄRAKENNE yhteensä, €]]</f>
        <v>3668742.4000000004</v>
      </c>
      <c r="E205" s="15">
        <f>'Lask. kustannukset MUUT'!AD211</f>
        <v>1199517.4046526316</v>
      </c>
      <c r="F205" s="231">
        <f>Yhteenveto[[#This Row],[Ikärakenne, laskennallinen kustannus]]+Yhteenveto[[#This Row],[Muut laskennalliset kustannukset ]]</f>
        <v>4868259.8046526322</v>
      </c>
      <c r="G205" s="451">
        <v>1516.36</v>
      </c>
      <c r="H205" s="17">
        <v>2488346.7599999998</v>
      </c>
      <c r="I205" s="339">
        <f>Yhteenveto[[#This Row],[Laskennalliset kustannukset yhteensä]]-Yhteenveto[[#This Row],[Omarahoitusosuus, €]]</f>
        <v>2379913.0446526324</v>
      </c>
      <c r="J205" s="33">
        <f>Lisäosat!U206</f>
        <v>603479.69060426345</v>
      </c>
      <c r="K205" s="34">
        <f>'Muut lis_väh'!Q203</f>
        <v>-712366.45550327736</v>
      </c>
      <c r="L205" s="231">
        <f>Yhteenveto[[#This Row],[Valtionosuus omarahoitusosuuden jälkeen (välisumma)]]+Yhteenveto[[#This Row],[Lisäosat yhteensä]]+Yhteenveto[[#This Row],[Valtionosuuteen tehtävät vähennykset ja lisäykset, netto]]</f>
        <v>2271026.2797536184</v>
      </c>
      <c r="M205" s="34">
        <f>'Verotuloihin perust tasaus'!N210</f>
        <v>693710.37906406203</v>
      </c>
      <c r="N205" s="303">
        <f>SUM(Yhteenveto[[#This Row],[Valtionosuus ennen verotuloihin perustuvaa valtionosuuden tasausta]]+Yhteenveto[[#This Row],[Verotuloihin perustuva valtionosuuden tasaus]])</f>
        <v>2964736.6588176806</v>
      </c>
      <c r="O205" s="241">
        <f>Verokorvaukset!G203</f>
        <v>224389.1724064817</v>
      </c>
      <c r="P205" s="372">
        <f>SUM(Yhteenveto[[#This Row],[Kunnan  peruspalvelujen valtionosuus ]:[Veroperustemuutoksista johtuvien veromenetysten korvaus]])</f>
        <v>3189125.8312241621</v>
      </c>
      <c r="Q205" s="34">
        <f>Kotikuntakorvaus!F207</f>
        <v>200194.9302</v>
      </c>
      <c r="R205" s="341">
        <f>+Yhteenveto[[#This Row],[Kunnan  peruspalvelujen valtionosuus ]]+Yhteenveto[[#This Row],[Veroperustemuutoksista johtuvien veromenetysten korvaus]]+Yhteenveto[[#This Row],[Kotikuntakorvaus, netto]]</f>
        <v>3389320.761424162</v>
      </c>
      <c r="S205" s="11"/>
      <c r="T205"/>
    </row>
    <row r="206" spans="1:20" ht="15" x14ac:dyDescent="0.25">
      <c r="A206" s="32">
        <v>631</v>
      </c>
      <c r="B206" s="13" t="s">
        <v>211</v>
      </c>
      <c r="C206" s="15">
        <v>1919</v>
      </c>
      <c r="D206" s="15">
        <f>Ikärakenne[[#This Row],[Laskennalliset kustannukset, IKÄRAKENNE yhteensä, €]]</f>
        <v>3035514.06</v>
      </c>
      <c r="E206" s="15">
        <f>'Lask. kustannukset MUUT'!AD212</f>
        <v>468478.97155545035</v>
      </c>
      <c r="F206" s="231">
        <f>Yhteenveto[[#This Row],[Ikärakenne, laskennallinen kustannus]]+Yhteenveto[[#This Row],[Muut laskennalliset kustannukset ]]</f>
        <v>3503993.0315554505</v>
      </c>
      <c r="G206" s="451">
        <v>1516.36</v>
      </c>
      <c r="H206" s="17">
        <v>2909894.84</v>
      </c>
      <c r="I206" s="339">
        <f>Yhteenveto[[#This Row],[Laskennalliset kustannukset yhteensä]]-Yhteenveto[[#This Row],[Omarahoitusosuus, €]]</f>
        <v>594098.19155545067</v>
      </c>
      <c r="J206" s="33">
        <f>Lisäosat!U207</f>
        <v>29619.348693445187</v>
      </c>
      <c r="K206" s="34">
        <f>'Muut lis_väh'!Q204</f>
        <v>188955.98124211904</v>
      </c>
      <c r="L206" s="231">
        <f>Yhteenveto[[#This Row],[Valtionosuus omarahoitusosuuden jälkeen (välisumma)]]+Yhteenveto[[#This Row],[Lisäosat yhteensä]]+Yhteenveto[[#This Row],[Valtionosuuteen tehtävät vähennykset ja lisäykset, netto]]</f>
        <v>812673.52149101486</v>
      </c>
      <c r="M206" s="34">
        <f>'Verotuloihin perust tasaus'!N211</f>
        <v>715213.45104855811</v>
      </c>
      <c r="N206" s="303">
        <f>SUM(Yhteenveto[[#This Row],[Valtionosuus ennen verotuloihin perustuvaa valtionosuuden tasausta]]+Yhteenveto[[#This Row],[Verotuloihin perustuva valtionosuuden tasaus]])</f>
        <v>1527886.972539573</v>
      </c>
      <c r="O206" s="241">
        <f>Verokorvaukset!G204</f>
        <v>187683.88992155521</v>
      </c>
      <c r="P206" s="372">
        <f>SUM(Yhteenveto[[#This Row],[Kunnan  peruspalvelujen valtionosuus ]:[Veroperustemuutoksista johtuvien veromenetysten korvaus]])</f>
        <v>1715570.8624611283</v>
      </c>
      <c r="Q206" s="34">
        <f>Kotikuntakorvaus!F208</f>
        <v>-802354.94319000002</v>
      </c>
      <c r="R206" s="341">
        <f>+Yhteenveto[[#This Row],[Kunnan  peruspalvelujen valtionosuus ]]+Yhteenveto[[#This Row],[Veroperustemuutoksista johtuvien veromenetysten korvaus]]+Yhteenveto[[#This Row],[Kotikuntakorvaus, netto]]</f>
        <v>913215.91927112825</v>
      </c>
      <c r="S206" s="11"/>
      <c r="T206"/>
    </row>
    <row r="207" spans="1:20" ht="15" x14ac:dyDescent="0.25">
      <c r="A207" s="32">
        <v>635</v>
      </c>
      <c r="B207" s="13" t="s">
        <v>212</v>
      </c>
      <c r="C207" s="15">
        <v>6238</v>
      </c>
      <c r="D207" s="15">
        <f>Ikärakenne[[#This Row],[Laskennalliset kustannukset, IKÄRAKENNE yhteensä, €]]</f>
        <v>9109779.6600000001</v>
      </c>
      <c r="E207" s="15">
        <f>'Lask. kustannukset MUUT'!AD213</f>
        <v>1665029.3276902894</v>
      </c>
      <c r="F207" s="231">
        <f>Yhteenveto[[#This Row],[Ikärakenne, laskennallinen kustannus]]+Yhteenveto[[#This Row],[Muut laskennalliset kustannukset ]]</f>
        <v>10774808.987690289</v>
      </c>
      <c r="G207" s="451">
        <v>1516.36</v>
      </c>
      <c r="H207" s="17">
        <v>9459053.6799999997</v>
      </c>
      <c r="I207" s="339">
        <f>Yhteenveto[[#This Row],[Laskennalliset kustannukset yhteensä]]-Yhteenveto[[#This Row],[Omarahoitusosuus, €]]</f>
        <v>1315755.3076902889</v>
      </c>
      <c r="J207" s="33">
        <f>Lisäosat!U208</f>
        <v>333475.36112581601</v>
      </c>
      <c r="K207" s="34">
        <f>'Muut lis_väh'!Q205</f>
        <v>-552202.70251240151</v>
      </c>
      <c r="L207" s="231">
        <f>Yhteenveto[[#This Row],[Valtionosuus omarahoitusosuuden jälkeen (välisumma)]]+Yhteenveto[[#This Row],[Lisäosat yhteensä]]+Yhteenveto[[#This Row],[Valtionosuuteen tehtävät vähennykset ja lisäykset, netto]]</f>
        <v>1097027.9663037034</v>
      </c>
      <c r="M207" s="34">
        <f>'Verotuloihin perust tasaus'!N212</f>
        <v>2178348.3973573018</v>
      </c>
      <c r="N207" s="303">
        <f>SUM(Yhteenveto[[#This Row],[Valtionosuus ennen verotuloihin perustuvaa valtionosuuden tasausta]]+Yhteenveto[[#This Row],[Verotuloihin perustuva valtionosuuden tasaus]])</f>
        <v>3275376.3636610052</v>
      </c>
      <c r="O207" s="241">
        <f>Verokorvaukset!G205</f>
        <v>880607.47756573581</v>
      </c>
      <c r="P207" s="372">
        <f>SUM(Yhteenveto[[#This Row],[Kunnan  peruspalvelujen valtionosuus ]:[Veroperustemuutoksista johtuvien veromenetysten korvaus]])</f>
        <v>4155983.8412267407</v>
      </c>
      <c r="Q207" s="34">
        <f>Kotikuntakorvaus!F209</f>
        <v>-424259.89704000007</v>
      </c>
      <c r="R207" s="341">
        <f>+Yhteenveto[[#This Row],[Kunnan  peruspalvelujen valtionosuus ]]+Yhteenveto[[#This Row],[Veroperustemuutoksista johtuvien veromenetysten korvaus]]+Yhteenveto[[#This Row],[Kotikuntakorvaus, netto]]</f>
        <v>3731723.9441867406</v>
      </c>
      <c r="S207" s="11"/>
      <c r="T207"/>
    </row>
    <row r="208" spans="1:20" ht="15" x14ac:dyDescent="0.25">
      <c r="A208" s="32">
        <v>636</v>
      </c>
      <c r="B208" s="13" t="s">
        <v>213</v>
      </c>
      <c r="C208" s="15">
        <v>8011</v>
      </c>
      <c r="D208" s="15">
        <f>Ikärakenne[[#This Row],[Laskennalliset kustannukset, IKÄRAKENNE yhteensä, €]]</f>
        <v>14495162.440000001</v>
      </c>
      <c r="E208" s="15">
        <f>'Lask. kustannukset MUUT'!AD214</f>
        <v>2621312.5403558454</v>
      </c>
      <c r="F208" s="231">
        <f>Yhteenveto[[#This Row],[Ikärakenne, laskennallinen kustannus]]+Yhteenveto[[#This Row],[Muut laskennalliset kustannukset ]]</f>
        <v>17116474.980355848</v>
      </c>
      <c r="G208" s="451">
        <v>1516.36</v>
      </c>
      <c r="H208" s="17">
        <v>12147559.959999999</v>
      </c>
      <c r="I208" s="339">
        <f>Yhteenveto[[#This Row],[Laskennalliset kustannukset yhteensä]]-Yhteenveto[[#This Row],[Omarahoitusosuus, €]]</f>
        <v>4968915.0203558486</v>
      </c>
      <c r="J208" s="33">
        <f>Lisäosat!U209</f>
        <v>228096.07250052452</v>
      </c>
      <c r="K208" s="34">
        <f>'Muut lis_väh'!Q206</f>
        <v>-209326.67574843796</v>
      </c>
      <c r="L208" s="231">
        <f>Yhteenveto[[#This Row],[Valtionosuus omarahoitusosuuden jälkeen (välisumma)]]+Yhteenveto[[#This Row],[Lisäosat yhteensä]]+Yhteenveto[[#This Row],[Valtionosuuteen tehtävät vähennykset ja lisäykset, netto]]</f>
        <v>4987684.4171079351</v>
      </c>
      <c r="M208" s="34">
        <f>'Verotuloihin perust tasaus'!N213</f>
        <v>3383256.767380754</v>
      </c>
      <c r="N208" s="303">
        <f>SUM(Yhteenveto[[#This Row],[Valtionosuus ennen verotuloihin perustuvaa valtionosuuden tasausta]]+Yhteenveto[[#This Row],[Verotuloihin perustuva valtionosuuden tasaus]])</f>
        <v>8370941.1844886895</v>
      </c>
      <c r="O208" s="241">
        <f>Verokorvaukset!G206</f>
        <v>1336830.9581628814</v>
      </c>
      <c r="P208" s="372">
        <f>SUM(Yhteenveto[[#This Row],[Kunnan  peruspalvelujen valtionosuus ]:[Veroperustemuutoksista johtuvien veromenetysten korvaus]])</f>
        <v>9707772.142651571</v>
      </c>
      <c r="Q208" s="34">
        <f>Kotikuntakorvaus!F210</f>
        <v>875123.55000000028</v>
      </c>
      <c r="R208" s="341">
        <f>+Yhteenveto[[#This Row],[Kunnan  peruspalvelujen valtionosuus ]]+Yhteenveto[[#This Row],[Veroperustemuutoksista johtuvien veromenetysten korvaus]]+Yhteenveto[[#This Row],[Kotikuntakorvaus, netto]]</f>
        <v>10582895.692651572</v>
      </c>
      <c r="S208" s="11"/>
      <c r="T208"/>
    </row>
    <row r="209" spans="1:20" ht="15" x14ac:dyDescent="0.25">
      <c r="A209" s="32">
        <v>638</v>
      </c>
      <c r="B209" s="13" t="s">
        <v>214</v>
      </c>
      <c r="C209" s="15">
        <v>51737</v>
      </c>
      <c r="D209" s="15">
        <f>Ikärakenne[[#This Row],[Laskennalliset kustannukset, IKÄRAKENNE yhteensä, €]]</f>
        <v>90329489.329999998</v>
      </c>
      <c r="E209" s="15">
        <f>'Lask. kustannukset MUUT'!AD215</f>
        <v>23012294.516412228</v>
      </c>
      <c r="F209" s="231">
        <f>Yhteenveto[[#This Row],[Ikärakenne, laskennallinen kustannus]]+Yhteenveto[[#This Row],[Muut laskennalliset kustannukset ]]</f>
        <v>113341783.84641223</v>
      </c>
      <c r="G209" s="451">
        <v>1516.36</v>
      </c>
      <c r="H209" s="17">
        <v>78451917.319999993</v>
      </c>
      <c r="I209" s="339">
        <f>Yhteenveto[[#This Row],[Laskennalliset kustannukset yhteensä]]-Yhteenveto[[#This Row],[Omarahoitusosuus, €]]</f>
        <v>34889866.526412234</v>
      </c>
      <c r="J209" s="33">
        <f>Lisäosat!U210</f>
        <v>2029983.5448338257</v>
      </c>
      <c r="K209" s="34">
        <f>'Muut lis_väh'!Q207</f>
        <v>11836339.713782607</v>
      </c>
      <c r="L209" s="231">
        <f>Yhteenveto[[#This Row],[Valtionosuus omarahoitusosuuden jälkeen (välisumma)]]+Yhteenveto[[#This Row],[Lisäosat yhteensä]]+Yhteenveto[[#This Row],[Valtionosuuteen tehtävät vähennykset ja lisäykset, netto]]</f>
        <v>48756189.785028666</v>
      </c>
      <c r="M209" s="34">
        <f>'Verotuloihin perust tasaus'!N214</f>
        <v>-2371061.4822382019</v>
      </c>
      <c r="N209" s="303">
        <f>SUM(Yhteenveto[[#This Row],[Valtionosuus ennen verotuloihin perustuvaa valtionosuuden tasausta]]+Yhteenveto[[#This Row],[Verotuloihin perustuva valtionosuuden tasaus]])</f>
        <v>46385128.302790463</v>
      </c>
      <c r="O209" s="241">
        <f>Verokorvaukset!G207</f>
        <v>4843397.6314357696</v>
      </c>
      <c r="P209" s="372">
        <f>SUM(Yhteenveto[[#This Row],[Kunnan  peruspalvelujen valtionosuus ]:[Veroperustemuutoksista johtuvien veromenetysten korvaus]])</f>
        <v>51228525.93422623</v>
      </c>
      <c r="Q209" s="34">
        <f>Kotikuntakorvaus!F211</f>
        <v>-715817.72586000036</v>
      </c>
      <c r="R209" s="341">
        <f>+Yhteenveto[[#This Row],[Kunnan  peruspalvelujen valtionosuus ]]+Yhteenveto[[#This Row],[Veroperustemuutoksista johtuvien veromenetysten korvaus]]+Yhteenveto[[#This Row],[Kotikuntakorvaus, netto]]</f>
        <v>50512708.20836623</v>
      </c>
      <c r="S209" s="11"/>
      <c r="T209"/>
    </row>
    <row r="210" spans="1:20" ht="15" x14ac:dyDescent="0.25">
      <c r="A210" s="32">
        <v>678</v>
      </c>
      <c r="B210" s="13" t="s">
        <v>215</v>
      </c>
      <c r="C210" s="15">
        <v>23571</v>
      </c>
      <c r="D210" s="15">
        <f>Ikärakenne[[#This Row],[Laskennalliset kustannukset, IKÄRAKENNE yhteensä, €]]</f>
        <v>42217556.079999998</v>
      </c>
      <c r="E210" s="15">
        <f>'Lask. kustannukset MUUT'!AD216</f>
        <v>6703337.938747013</v>
      </c>
      <c r="F210" s="231">
        <f>Yhteenveto[[#This Row],[Ikärakenne, laskennallinen kustannus]]+Yhteenveto[[#This Row],[Muut laskennalliset kustannukset ]]</f>
        <v>48920894.018747009</v>
      </c>
      <c r="G210" s="451">
        <v>1516.36</v>
      </c>
      <c r="H210" s="17">
        <v>35742121.559999995</v>
      </c>
      <c r="I210" s="339">
        <f>Yhteenveto[[#This Row],[Laskennalliset kustannukset yhteensä]]-Yhteenveto[[#This Row],[Omarahoitusosuus, €]]</f>
        <v>13178772.458747014</v>
      </c>
      <c r="J210" s="33">
        <f>Lisäosat!U211</f>
        <v>1503613.7359904905</v>
      </c>
      <c r="K210" s="34">
        <f>'Muut lis_väh'!Q208</f>
        <v>-625714.30356528983</v>
      </c>
      <c r="L210" s="231">
        <f>Yhteenveto[[#This Row],[Valtionosuus omarahoitusosuuden jälkeen (välisumma)]]+Yhteenveto[[#This Row],[Lisäosat yhteensä]]+Yhteenveto[[#This Row],[Valtionosuuteen tehtävät vähennykset ja lisäykset, netto]]</f>
        <v>14056671.891172215</v>
      </c>
      <c r="M210" s="34">
        <f>'Verotuloihin perust tasaus'!N215</f>
        <v>-116266.34829602588</v>
      </c>
      <c r="N210" s="303">
        <f>SUM(Yhteenveto[[#This Row],[Valtionosuus ennen verotuloihin perustuvaa valtionosuuden tasausta]]+Yhteenveto[[#This Row],[Verotuloihin perustuva valtionosuuden tasaus]])</f>
        <v>13940405.54287619</v>
      </c>
      <c r="O210" s="241">
        <f>Verokorvaukset!G208</f>
        <v>1918718.009387997</v>
      </c>
      <c r="P210" s="372">
        <f>SUM(Yhteenveto[[#This Row],[Kunnan  peruspalvelujen valtionosuus ]:[Veroperustemuutoksista johtuvien veromenetysten korvaus]])</f>
        <v>15859123.552264187</v>
      </c>
      <c r="Q210" s="34">
        <f>Kotikuntakorvaus!F212</f>
        <v>164423.21328000026</v>
      </c>
      <c r="R210" s="341">
        <f>+Yhteenveto[[#This Row],[Kunnan  peruspalvelujen valtionosuus ]]+Yhteenveto[[#This Row],[Veroperustemuutoksista johtuvien veromenetysten korvaus]]+Yhteenveto[[#This Row],[Kotikuntakorvaus, netto]]</f>
        <v>16023546.765544187</v>
      </c>
      <c r="S210" s="11"/>
      <c r="T210"/>
    </row>
    <row r="211" spans="1:20" ht="15" x14ac:dyDescent="0.25">
      <c r="A211" s="32">
        <v>680</v>
      </c>
      <c r="B211" s="13" t="s">
        <v>216</v>
      </c>
      <c r="C211" s="15">
        <v>25738</v>
      </c>
      <c r="D211" s="15">
        <f>Ikärakenne[[#This Row],[Laskennalliset kustannukset, IKÄRAKENNE yhteensä, €]]</f>
        <v>42203504.409999996</v>
      </c>
      <c r="E211" s="15">
        <f>'Lask. kustannukset MUUT'!AD217</f>
        <v>10505944.644162768</v>
      </c>
      <c r="F211" s="231">
        <f>Yhteenveto[[#This Row],[Ikärakenne, laskennallinen kustannus]]+Yhteenveto[[#This Row],[Muut laskennalliset kustannukset ]]</f>
        <v>52709449.054162763</v>
      </c>
      <c r="G211" s="451">
        <v>1516.36</v>
      </c>
      <c r="H211" s="17">
        <v>39028073.68</v>
      </c>
      <c r="I211" s="339">
        <f>Yhteenveto[[#This Row],[Laskennalliset kustannukset yhteensä]]-Yhteenveto[[#This Row],[Omarahoitusosuus, €]]</f>
        <v>13681375.374162763</v>
      </c>
      <c r="J211" s="33">
        <f>Lisäosat!U212</f>
        <v>1140826.2659691498</v>
      </c>
      <c r="K211" s="34">
        <f>'Muut lis_väh'!Q209</f>
        <v>-1428018.4042593357</v>
      </c>
      <c r="L211" s="231">
        <f>Yhteenveto[[#This Row],[Valtionosuus omarahoitusosuuden jälkeen (välisumma)]]+Yhteenveto[[#This Row],[Lisäosat yhteensä]]+Yhteenveto[[#This Row],[Valtionosuuteen tehtävät vähennykset ja lisäykset, netto]]</f>
        <v>13394183.235872578</v>
      </c>
      <c r="M211" s="34">
        <f>'Verotuloihin perust tasaus'!N216</f>
        <v>650129.4294189238</v>
      </c>
      <c r="N211" s="303">
        <f>SUM(Yhteenveto[[#This Row],[Valtionosuus ennen verotuloihin perustuvaa valtionosuuden tasausta]]+Yhteenveto[[#This Row],[Verotuloihin perustuva valtionosuuden tasaus]])</f>
        <v>14044312.665291501</v>
      </c>
      <c r="O211" s="241">
        <f>Verokorvaukset!G209</f>
        <v>1962922.6115220534</v>
      </c>
      <c r="P211" s="372">
        <f>SUM(Yhteenveto[[#This Row],[Kunnan  peruspalvelujen valtionosuus ]:[Veroperustemuutoksista johtuvien veromenetysten korvaus]])</f>
        <v>16007235.276813556</v>
      </c>
      <c r="Q211" s="34">
        <f>Kotikuntakorvaus!F213</f>
        <v>-399031.33526999992</v>
      </c>
      <c r="R211" s="341">
        <f>+Yhteenveto[[#This Row],[Kunnan  peruspalvelujen valtionosuus ]]+Yhteenveto[[#This Row],[Veroperustemuutoksista johtuvien veromenetysten korvaus]]+Yhteenveto[[#This Row],[Kotikuntakorvaus, netto]]</f>
        <v>15608203.941543555</v>
      </c>
      <c r="S211" s="11"/>
      <c r="T211"/>
    </row>
    <row r="212" spans="1:20" ht="15" x14ac:dyDescent="0.25">
      <c r="A212" s="32">
        <v>681</v>
      </c>
      <c r="B212" s="13" t="s">
        <v>217</v>
      </c>
      <c r="C212" s="15">
        <v>3246</v>
      </c>
      <c r="D212" s="15">
        <f>Ikärakenne[[#This Row],[Laskennalliset kustannukset, IKÄRAKENNE yhteensä, €]]</f>
        <v>4046388.67</v>
      </c>
      <c r="E212" s="15">
        <f>'Lask. kustannukset MUUT'!AD218</f>
        <v>1366297.7997675482</v>
      </c>
      <c r="F212" s="231">
        <f>Yhteenveto[[#This Row],[Ikärakenne, laskennallinen kustannus]]+Yhteenveto[[#This Row],[Muut laskennalliset kustannukset ]]</f>
        <v>5412686.4697675481</v>
      </c>
      <c r="G212" s="451">
        <v>1516.36</v>
      </c>
      <c r="H212" s="17">
        <v>4922104.5599999996</v>
      </c>
      <c r="I212" s="339">
        <f>Yhteenveto[[#This Row],[Laskennalliset kustannukset yhteensä]]-Yhteenveto[[#This Row],[Omarahoitusosuus, €]]</f>
        <v>490581.90976754855</v>
      </c>
      <c r="J212" s="33">
        <f>Lisäosat!U213</f>
        <v>315066.30216309935</v>
      </c>
      <c r="K212" s="34">
        <f>'Muut lis_väh'!Q210</f>
        <v>194762.59684627075</v>
      </c>
      <c r="L212" s="231">
        <f>Yhteenveto[[#This Row],[Valtionosuus omarahoitusosuuden jälkeen (välisumma)]]+Yhteenveto[[#This Row],[Lisäosat yhteensä]]+Yhteenveto[[#This Row],[Valtionosuuteen tehtävät vähennykset ja lisäykset, netto]]</f>
        <v>1000410.8087769187</v>
      </c>
      <c r="M212" s="34">
        <f>'Verotuloihin perust tasaus'!N217</f>
        <v>1216802.4172606473</v>
      </c>
      <c r="N212" s="303">
        <f>SUM(Yhteenveto[[#This Row],[Valtionosuus ennen verotuloihin perustuvaa valtionosuuden tasausta]]+Yhteenveto[[#This Row],[Verotuloihin perustuva valtionosuuden tasaus]])</f>
        <v>2217213.2260375661</v>
      </c>
      <c r="O212" s="241">
        <f>Verokorvaukset!G210</f>
        <v>644745.35328762548</v>
      </c>
      <c r="P212" s="372">
        <f>SUM(Yhteenveto[[#This Row],[Kunnan  peruspalvelujen valtionosuus ]:[Veroperustemuutoksista johtuvien veromenetysten korvaus]])</f>
        <v>2861958.5793251917</v>
      </c>
      <c r="Q212" s="34">
        <f>Kotikuntakorvaus!F214</f>
        <v>-21586.380899999989</v>
      </c>
      <c r="R212" s="341">
        <f>+Yhteenveto[[#This Row],[Kunnan  peruspalvelujen valtionosuus ]]+Yhteenveto[[#This Row],[Veroperustemuutoksista johtuvien veromenetysten korvaus]]+Yhteenveto[[#This Row],[Kotikuntakorvaus, netto]]</f>
        <v>2840372.1984251915</v>
      </c>
      <c r="S212" s="11"/>
      <c r="T212"/>
    </row>
    <row r="213" spans="1:20" ht="15" x14ac:dyDescent="0.25">
      <c r="A213" s="32">
        <v>683</v>
      </c>
      <c r="B213" s="13" t="s">
        <v>218</v>
      </c>
      <c r="C213" s="15">
        <v>3570</v>
      </c>
      <c r="D213" s="15">
        <f>Ikärakenne[[#This Row],[Laskennalliset kustannukset, IKÄRAKENNE yhteensä, €]]</f>
        <v>6633896.0899999999</v>
      </c>
      <c r="E213" s="15">
        <f>'Lask. kustannukset MUUT'!AD219</f>
        <v>3469338.336960081</v>
      </c>
      <c r="F213" s="231">
        <f>Yhteenveto[[#This Row],[Ikärakenne, laskennallinen kustannus]]+Yhteenveto[[#This Row],[Muut laskennalliset kustannukset ]]</f>
        <v>10103234.426960081</v>
      </c>
      <c r="G213" s="451">
        <v>1516.36</v>
      </c>
      <c r="H213" s="17">
        <v>5413405.1999999993</v>
      </c>
      <c r="I213" s="339">
        <f>Yhteenveto[[#This Row],[Laskennalliset kustannukset yhteensä]]-Yhteenveto[[#This Row],[Omarahoitusosuus, €]]</f>
        <v>4689829.2269600816</v>
      </c>
      <c r="J213" s="33">
        <f>Lisäosat!U214</f>
        <v>1373225.5718278207</v>
      </c>
      <c r="K213" s="34">
        <f>'Muut lis_väh'!Q211</f>
        <v>-474422.70450727851</v>
      </c>
      <c r="L213" s="231">
        <f>Yhteenveto[[#This Row],[Valtionosuus omarahoitusosuuden jälkeen (välisumma)]]+Yhteenveto[[#This Row],[Lisäosat yhteensä]]+Yhteenveto[[#This Row],[Valtionosuuteen tehtävät vähennykset ja lisäykset, netto]]</f>
        <v>5588632.0942806238</v>
      </c>
      <c r="M213" s="34">
        <f>'Verotuloihin perust tasaus'!N218</f>
        <v>2577317.9197792285</v>
      </c>
      <c r="N213" s="303">
        <f>SUM(Yhteenveto[[#This Row],[Valtionosuus ennen verotuloihin perustuvaa valtionosuuden tasausta]]+Yhteenveto[[#This Row],[Verotuloihin perustuva valtionosuuden tasaus]])</f>
        <v>8165950.0140598528</v>
      </c>
      <c r="O213" s="241">
        <f>Verokorvaukset!G211</f>
        <v>598633.49612257804</v>
      </c>
      <c r="P213" s="372">
        <f>SUM(Yhteenveto[[#This Row],[Kunnan  peruspalvelujen valtionosuus ]:[Veroperustemuutoksista johtuvien veromenetysten korvaus]])</f>
        <v>8764583.510182431</v>
      </c>
      <c r="Q213" s="34">
        <f>Kotikuntakorvaus!F215</f>
        <v>33796.438049999997</v>
      </c>
      <c r="R213" s="341">
        <f>+Yhteenveto[[#This Row],[Kunnan  peruspalvelujen valtionosuus ]]+Yhteenveto[[#This Row],[Veroperustemuutoksista johtuvien veromenetysten korvaus]]+Yhteenveto[[#This Row],[Kotikuntakorvaus, netto]]</f>
        <v>8798379.948232431</v>
      </c>
      <c r="S213" s="11"/>
      <c r="T213"/>
    </row>
    <row r="214" spans="1:20" ht="15" x14ac:dyDescent="0.25">
      <c r="A214" s="32">
        <v>684</v>
      </c>
      <c r="B214" s="13" t="s">
        <v>219</v>
      </c>
      <c r="C214" s="15">
        <v>38968</v>
      </c>
      <c r="D214" s="15">
        <f>Ikärakenne[[#This Row],[Laskennalliset kustannukset, IKÄRAKENNE yhteensä, €]]</f>
        <v>57836251.859999999</v>
      </c>
      <c r="E214" s="15">
        <f>'Lask. kustannukset MUUT'!AD220</f>
        <v>13312004.375022354</v>
      </c>
      <c r="F214" s="231">
        <f>Yhteenveto[[#This Row],[Ikärakenne, laskennallinen kustannus]]+Yhteenveto[[#This Row],[Muut laskennalliset kustannukset ]]</f>
        <v>71148256.235022351</v>
      </c>
      <c r="G214" s="451">
        <v>1516.36</v>
      </c>
      <c r="H214" s="17">
        <v>59089516.479999997</v>
      </c>
      <c r="I214" s="339">
        <f>Yhteenveto[[#This Row],[Laskennalliset kustannukset yhteensä]]-Yhteenveto[[#This Row],[Omarahoitusosuus, €]]</f>
        <v>12058739.755022354</v>
      </c>
      <c r="J214" s="33">
        <f>Lisäosat!U215</f>
        <v>1329990.9497794819</v>
      </c>
      <c r="K214" s="34">
        <f>'Muut lis_väh'!Q212</f>
        <v>-3165280.7799148741</v>
      </c>
      <c r="L214" s="231">
        <f>Yhteenveto[[#This Row],[Valtionosuus omarahoitusosuuden jälkeen (välisumma)]]+Yhteenveto[[#This Row],[Lisäosat yhteensä]]+Yhteenveto[[#This Row],[Valtionosuuteen tehtävät vähennykset ja lisäykset, netto]]</f>
        <v>10223449.924886962</v>
      </c>
      <c r="M214" s="34">
        <f>'Verotuloihin perust tasaus'!N219</f>
        <v>-364213.45986852661</v>
      </c>
      <c r="N214" s="303">
        <f>SUM(Yhteenveto[[#This Row],[Valtionosuus ennen verotuloihin perustuvaa valtionosuuden tasausta]]+Yhteenveto[[#This Row],[Verotuloihin perustuva valtionosuuden tasaus]])</f>
        <v>9859236.4650184363</v>
      </c>
      <c r="O214" s="241">
        <f>Verokorvaukset!G212</f>
        <v>5078093.7876930293</v>
      </c>
      <c r="P214" s="372">
        <f>SUM(Yhteenveto[[#This Row],[Kunnan  peruspalvelujen valtionosuus ]:[Veroperustemuutoksista johtuvien veromenetysten korvaus]])</f>
        <v>14937330.252711466</v>
      </c>
      <c r="Q214" s="34">
        <f>Kotikuntakorvaus!F216</f>
        <v>-3011356.8102179994</v>
      </c>
      <c r="R214" s="341">
        <f>+Yhteenveto[[#This Row],[Kunnan  peruspalvelujen valtionosuus ]]+Yhteenveto[[#This Row],[Veroperustemuutoksista johtuvien veromenetysten korvaus]]+Yhteenveto[[#This Row],[Kotikuntakorvaus, netto]]</f>
        <v>11925973.442493467</v>
      </c>
      <c r="S214" s="11"/>
      <c r="T214"/>
    </row>
    <row r="215" spans="1:20" ht="15" x14ac:dyDescent="0.25">
      <c r="A215" s="32">
        <v>686</v>
      </c>
      <c r="B215" s="13" t="s">
        <v>220</v>
      </c>
      <c r="C215" s="15">
        <v>2935</v>
      </c>
      <c r="D215" s="15">
        <f>Ikärakenne[[#This Row],[Laskennalliset kustannukset, IKÄRAKENNE yhteensä, €]]</f>
        <v>3618764.12</v>
      </c>
      <c r="E215" s="15">
        <f>'Lask. kustannukset MUUT'!AD221</f>
        <v>1094557.105139591</v>
      </c>
      <c r="F215" s="231">
        <f>Yhteenveto[[#This Row],[Ikärakenne, laskennallinen kustannus]]+Yhteenveto[[#This Row],[Muut laskennalliset kustannukset ]]</f>
        <v>4713321.2251395909</v>
      </c>
      <c r="G215" s="451">
        <v>1516.36</v>
      </c>
      <c r="H215" s="17">
        <v>4450516.5999999996</v>
      </c>
      <c r="I215" s="339">
        <f>Yhteenveto[[#This Row],[Laskennalliset kustannukset yhteensä]]-Yhteenveto[[#This Row],[Omarahoitusosuus, €]]</f>
        <v>262804.62513959128</v>
      </c>
      <c r="J215" s="33">
        <f>Lisäosat!U216</f>
        <v>458976.9949183985</v>
      </c>
      <c r="K215" s="34">
        <f>'Muut lis_väh'!Q213</f>
        <v>-639588.72797984327</v>
      </c>
      <c r="L215" s="231">
        <f>Yhteenveto[[#This Row],[Valtionosuus omarahoitusosuuden jälkeen (välisumma)]]+Yhteenveto[[#This Row],[Lisäosat yhteensä]]+Yhteenveto[[#This Row],[Valtionosuuteen tehtävät vähennykset ja lisäykset, netto]]</f>
        <v>82192.892078146571</v>
      </c>
      <c r="M215" s="34">
        <f>'Verotuloihin perust tasaus'!N220</f>
        <v>1608192.6522765879</v>
      </c>
      <c r="N215" s="303">
        <f>SUM(Yhteenveto[[#This Row],[Valtionosuus ennen verotuloihin perustuvaa valtionosuuden tasausta]]+Yhteenveto[[#This Row],[Verotuloihin perustuva valtionosuuden tasaus]])</f>
        <v>1690385.5443547345</v>
      </c>
      <c r="O215" s="241">
        <f>Verokorvaukset!G213</f>
        <v>504557.8883823668</v>
      </c>
      <c r="P215" s="372">
        <f>SUM(Yhteenveto[[#This Row],[Kunnan  peruspalvelujen valtionosuus ]:[Veroperustemuutoksista johtuvien veromenetysten korvaus]])</f>
        <v>2194943.4327371013</v>
      </c>
      <c r="Q215" s="34">
        <f>Kotikuntakorvaus!F217</f>
        <v>20469.556560000012</v>
      </c>
      <c r="R215" s="341">
        <f>+Yhteenveto[[#This Row],[Kunnan  peruspalvelujen valtionosuus ]]+Yhteenveto[[#This Row],[Veroperustemuutoksista johtuvien veromenetysten korvaus]]+Yhteenveto[[#This Row],[Kotikuntakorvaus, netto]]</f>
        <v>2215412.9892971013</v>
      </c>
      <c r="S215" s="11"/>
      <c r="T215"/>
    </row>
    <row r="216" spans="1:20" ht="15" x14ac:dyDescent="0.25">
      <c r="A216" s="32">
        <v>687</v>
      </c>
      <c r="B216" s="13" t="s">
        <v>221</v>
      </c>
      <c r="C216" s="15">
        <v>1413</v>
      </c>
      <c r="D216" s="15">
        <f>Ikärakenne[[#This Row],[Laskennalliset kustannukset, IKÄRAKENNE yhteensä, €]]</f>
        <v>1442024.2700000003</v>
      </c>
      <c r="E216" s="15">
        <f>'Lask. kustannukset MUUT'!AD222</f>
        <v>1240375.1667819195</v>
      </c>
      <c r="F216" s="231">
        <f>Yhteenveto[[#This Row],[Ikärakenne, laskennallinen kustannus]]+Yhteenveto[[#This Row],[Muut laskennalliset kustannukset ]]</f>
        <v>2682399.4367819196</v>
      </c>
      <c r="G216" s="451">
        <v>1516.36</v>
      </c>
      <c r="H216" s="17">
        <v>2142616.6799999997</v>
      </c>
      <c r="I216" s="339">
        <f>Yhteenveto[[#This Row],[Laskennalliset kustannukset yhteensä]]-Yhteenveto[[#This Row],[Omarahoitusosuus, €]]</f>
        <v>539782.75678191986</v>
      </c>
      <c r="J216" s="33">
        <f>Lisäosat!U217</f>
        <v>547579.8990324873</v>
      </c>
      <c r="K216" s="34">
        <f>'Muut lis_väh'!Q214</f>
        <v>-62064.835936024625</v>
      </c>
      <c r="L216" s="231">
        <f>Yhteenveto[[#This Row],[Valtionosuus omarahoitusosuuden jälkeen (välisumma)]]+Yhteenveto[[#This Row],[Lisäosat yhteensä]]+Yhteenveto[[#This Row],[Valtionosuuteen tehtävät vähennykset ja lisäykset, netto]]</f>
        <v>1025297.8198783825</v>
      </c>
      <c r="M216" s="34">
        <f>'Verotuloihin perust tasaus'!N221</f>
        <v>436591.60550761415</v>
      </c>
      <c r="N216" s="303">
        <f>SUM(Yhteenveto[[#This Row],[Valtionosuus ennen verotuloihin perustuvaa valtionosuuden tasausta]]+Yhteenveto[[#This Row],[Verotuloihin perustuva valtionosuuden tasaus]])</f>
        <v>1461889.4253859967</v>
      </c>
      <c r="O216" s="241">
        <f>Verokorvaukset!G214</f>
        <v>313209.57092321158</v>
      </c>
      <c r="P216" s="372">
        <f>SUM(Yhteenveto[[#This Row],[Kunnan  peruspalvelujen valtionosuus ]:[Veroperustemuutoksista johtuvien veromenetysten korvaus]])</f>
        <v>1775098.9963092082</v>
      </c>
      <c r="Q216" s="34">
        <f>Kotikuntakorvaus!F218</f>
        <v>171607.56089999998</v>
      </c>
      <c r="R216" s="341">
        <f>+Yhteenveto[[#This Row],[Kunnan  peruspalvelujen valtionosuus ]]+Yhteenveto[[#This Row],[Veroperustemuutoksista johtuvien veromenetysten korvaus]]+Yhteenveto[[#This Row],[Kotikuntakorvaus, netto]]</f>
        <v>1946706.5572092081</v>
      </c>
      <c r="S216" s="11"/>
      <c r="T216"/>
    </row>
    <row r="217" spans="1:20" ht="15" x14ac:dyDescent="0.25">
      <c r="A217" s="32">
        <v>689</v>
      </c>
      <c r="B217" s="13" t="s">
        <v>222</v>
      </c>
      <c r="C217" s="15">
        <v>3008</v>
      </c>
      <c r="D217" s="15">
        <f>Ikärakenne[[#This Row],[Laskennalliset kustannukset, IKÄRAKENNE yhteensä, €]]</f>
        <v>3174984.1</v>
      </c>
      <c r="E217" s="15">
        <f>'Lask. kustannukset MUUT'!AD223</f>
        <v>1229063.6033991212</v>
      </c>
      <c r="F217" s="231">
        <f>Yhteenveto[[#This Row],[Ikärakenne, laskennallinen kustannus]]+Yhteenveto[[#This Row],[Muut laskennalliset kustannukset ]]</f>
        <v>4404047.7033991218</v>
      </c>
      <c r="G217" s="451">
        <v>1516.36</v>
      </c>
      <c r="H217" s="17">
        <v>4561210.88</v>
      </c>
      <c r="I217" s="339">
        <f>Yhteenveto[[#This Row],[Laskennalliset kustannukset yhteensä]]-Yhteenveto[[#This Row],[Omarahoitusosuus, €]]</f>
        <v>-157163.17660087813</v>
      </c>
      <c r="J217" s="33">
        <f>Lisäosat!U218</f>
        <v>418550.7315731261</v>
      </c>
      <c r="K217" s="34">
        <f>'Muut lis_väh'!Q215</f>
        <v>1986157.4713198426</v>
      </c>
      <c r="L217" s="231">
        <f>Yhteenveto[[#This Row],[Valtionosuus omarahoitusosuuden jälkeen (välisumma)]]+Yhteenveto[[#This Row],[Lisäosat yhteensä]]+Yhteenveto[[#This Row],[Valtionosuuteen tehtävät vähennykset ja lisäykset, netto]]</f>
        <v>2247545.0262920908</v>
      </c>
      <c r="M217" s="34">
        <f>'Verotuloihin perust tasaus'!N222</f>
        <v>500569.02613095549</v>
      </c>
      <c r="N217" s="303">
        <f>SUM(Yhteenveto[[#This Row],[Valtionosuus ennen verotuloihin perustuvaa valtionosuuden tasausta]]+Yhteenveto[[#This Row],[Verotuloihin perustuva valtionosuuden tasaus]])</f>
        <v>2748114.0524230464</v>
      </c>
      <c r="O217" s="241">
        <f>Verokorvaukset!G215</f>
        <v>455060.52201249613</v>
      </c>
      <c r="P217" s="372">
        <f>SUM(Yhteenveto[[#This Row],[Kunnan  peruspalvelujen valtionosuus ]:[Veroperustemuutoksista johtuvien veromenetysten korvaus]])</f>
        <v>3203174.5744355423</v>
      </c>
      <c r="Q217" s="34">
        <f>Kotikuntakorvaus!F219</f>
        <v>-4533.9734400000016</v>
      </c>
      <c r="R217" s="341">
        <f>+Yhteenveto[[#This Row],[Kunnan  peruspalvelujen valtionosuus ]]+Yhteenveto[[#This Row],[Veroperustemuutoksista johtuvien veromenetysten korvaus]]+Yhteenveto[[#This Row],[Kotikuntakorvaus, netto]]</f>
        <v>3198640.6009955425</v>
      </c>
      <c r="S217" s="11"/>
      <c r="T217"/>
    </row>
    <row r="218" spans="1:20" ht="15" x14ac:dyDescent="0.25">
      <c r="A218" s="32">
        <v>691</v>
      </c>
      <c r="B218" s="13" t="s">
        <v>223</v>
      </c>
      <c r="C218" s="15">
        <v>2556</v>
      </c>
      <c r="D218" s="15">
        <f>Ikärakenne[[#This Row],[Laskennalliset kustannukset, IKÄRAKENNE yhteensä, €]]</f>
        <v>4995189.45</v>
      </c>
      <c r="E218" s="15">
        <f>'Lask. kustannukset MUUT'!AD224</f>
        <v>681224.13408357732</v>
      </c>
      <c r="F218" s="231">
        <f>Yhteenveto[[#This Row],[Ikärakenne, laskennallinen kustannus]]+Yhteenveto[[#This Row],[Muut laskennalliset kustannukset ]]</f>
        <v>5676413.5840835776</v>
      </c>
      <c r="G218" s="451">
        <v>1516.36</v>
      </c>
      <c r="H218" s="17">
        <v>3875816.1599999997</v>
      </c>
      <c r="I218" s="339">
        <f>Yhteenveto[[#This Row],[Laskennalliset kustannukset yhteensä]]-Yhteenveto[[#This Row],[Omarahoitusosuus, €]]</f>
        <v>1800597.4240835779</v>
      </c>
      <c r="J218" s="33">
        <f>Lisäosat!U219</f>
        <v>404833.01156955841</v>
      </c>
      <c r="K218" s="34">
        <f>'Muut lis_väh'!Q216</f>
        <v>288301.33845700277</v>
      </c>
      <c r="L218" s="231">
        <f>Yhteenveto[[#This Row],[Valtionosuus omarahoitusosuuden jälkeen (välisumma)]]+Yhteenveto[[#This Row],[Lisäosat yhteensä]]+Yhteenveto[[#This Row],[Valtionosuuteen tehtävät vähennykset ja lisäykset, netto]]</f>
        <v>2493731.7741101389</v>
      </c>
      <c r="M218" s="34">
        <f>'Verotuloihin perust tasaus'!N223</f>
        <v>1834683.1812544602</v>
      </c>
      <c r="N218" s="303">
        <f>SUM(Yhteenveto[[#This Row],[Valtionosuus ennen verotuloihin perustuvaa valtionosuuden tasausta]]+Yhteenveto[[#This Row],[Verotuloihin perustuva valtionosuuden tasaus]])</f>
        <v>4328414.9553645989</v>
      </c>
      <c r="O218" s="241">
        <f>Verokorvaukset!G216</f>
        <v>480140.11882787553</v>
      </c>
      <c r="P218" s="372">
        <f>SUM(Yhteenveto[[#This Row],[Kunnan  peruspalvelujen valtionosuus ]:[Veroperustemuutoksista johtuvien veromenetysten korvaus]])</f>
        <v>4808555.0741924746</v>
      </c>
      <c r="Q218" s="34">
        <f>Kotikuntakorvaus!F220</f>
        <v>-31671.138000000006</v>
      </c>
      <c r="R218" s="341">
        <f>+Yhteenveto[[#This Row],[Kunnan  peruspalvelujen valtionosuus ]]+Yhteenveto[[#This Row],[Veroperustemuutoksista johtuvien veromenetysten korvaus]]+Yhteenveto[[#This Row],[Kotikuntakorvaus, netto]]</f>
        <v>4776883.9361924743</v>
      </c>
      <c r="S218" s="11"/>
      <c r="T218"/>
    </row>
    <row r="219" spans="1:20" ht="15" x14ac:dyDescent="0.25">
      <c r="A219" s="32">
        <v>694</v>
      </c>
      <c r="B219" s="13" t="s">
        <v>224</v>
      </c>
      <c r="C219" s="15">
        <v>28643</v>
      </c>
      <c r="D219" s="15">
        <f>Ikärakenne[[#This Row],[Laskennalliset kustannukset, IKÄRAKENNE yhteensä, €]]</f>
        <v>44930200.700000003</v>
      </c>
      <c r="E219" s="15">
        <f>'Lask. kustannukset MUUT'!AD225</f>
        <v>9331740.9602306467</v>
      </c>
      <c r="F219" s="231">
        <f>Yhteenveto[[#This Row],[Ikärakenne, laskennallinen kustannus]]+Yhteenveto[[#This Row],[Muut laskennalliset kustannukset ]]</f>
        <v>54261941.660230651</v>
      </c>
      <c r="G219" s="451">
        <v>1516.36</v>
      </c>
      <c r="H219" s="17">
        <v>43433099.479999997</v>
      </c>
      <c r="I219" s="339">
        <f>Yhteenveto[[#This Row],[Laskennalliset kustannukset yhteensä]]-Yhteenveto[[#This Row],[Omarahoitusosuus, €]]</f>
        <v>10828842.180230655</v>
      </c>
      <c r="J219" s="33">
        <f>Lisäosat!U220</f>
        <v>1035039.9037635194</v>
      </c>
      <c r="K219" s="34">
        <f>'Muut lis_väh'!Q217</f>
        <v>-4270962.9116082191</v>
      </c>
      <c r="L219" s="231">
        <f>Yhteenveto[[#This Row],[Valtionosuus omarahoitusosuuden jälkeen (välisumma)]]+Yhteenveto[[#This Row],[Lisäosat yhteensä]]+Yhteenveto[[#This Row],[Valtionosuuteen tehtävät vähennykset ja lisäykset, netto]]</f>
        <v>7592919.1723859552</v>
      </c>
      <c r="M219" s="34">
        <f>'Verotuloihin perust tasaus'!N224</f>
        <v>-89429.922057382253</v>
      </c>
      <c r="N219" s="303">
        <f>SUM(Yhteenveto[[#This Row],[Valtionosuus ennen verotuloihin perustuvaa valtionosuuden tasausta]]+Yhteenveto[[#This Row],[Verotuloihin perustuva valtionosuuden tasaus]])</f>
        <v>7503489.2503285734</v>
      </c>
      <c r="O219" s="241">
        <f>Verokorvaukset!G217</f>
        <v>2566831.462463927</v>
      </c>
      <c r="P219" s="372">
        <f>SUM(Yhteenveto[[#This Row],[Kunnan  peruspalvelujen valtionosuus ]:[Veroperustemuutoksista johtuvien veromenetysten korvaus]])</f>
        <v>10070320.712792501</v>
      </c>
      <c r="Q219" s="34">
        <f>Kotikuntakorvaus!F221</f>
        <v>352433.08985999995</v>
      </c>
      <c r="R219" s="341">
        <f>+Yhteenveto[[#This Row],[Kunnan  peruspalvelujen valtionosuus ]]+Yhteenveto[[#This Row],[Veroperustemuutoksista johtuvien veromenetysten korvaus]]+Yhteenveto[[#This Row],[Kotikuntakorvaus, netto]]</f>
        <v>10422753.802652501</v>
      </c>
      <c r="S219" s="11"/>
      <c r="T219"/>
    </row>
    <row r="220" spans="1:20" ht="15" x14ac:dyDescent="0.25">
      <c r="A220" s="32">
        <v>697</v>
      </c>
      <c r="B220" s="13" t="s">
        <v>225</v>
      </c>
      <c r="C220" s="15">
        <v>1163</v>
      </c>
      <c r="D220" s="15">
        <f>Ikärakenne[[#This Row],[Laskennalliset kustannukset, IKÄRAKENNE yhteensä, €]]</f>
        <v>1353797.57</v>
      </c>
      <c r="E220" s="15">
        <f>'Lask. kustannukset MUUT'!AD226</f>
        <v>934123.32887635345</v>
      </c>
      <c r="F220" s="231">
        <f>Yhteenveto[[#This Row],[Ikärakenne, laskennallinen kustannus]]+Yhteenveto[[#This Row],[Muut laskennalliset kustannukset ]]</f>
        <v>2287920.8988763536</v>
      </c>
      <c r="G220" s="451">
        <v>1516.36</v>
      </c>
      <c r="H220" s="17">
        <v>1763526.68</v>
      </c>
      <c r="I220" s="339">
        <f>Yhteenveto[[#This Row],[Laskennalliset kustannukset yhteensä]]-Yhteenveto[[#This Row],[Omarahoitusosuus, €]]</f>
        <v>524394.2188763537</v>
      </c>
      <c r="J220" s="33">
        <f>Lisäosat!U221</f>
        <v>159973.5258048012</v>
      </c>
      <c r="K220" s="34">
        <f>'Muut lis_väh'!Q218</f>
        <v>-249254.47017059114</v>
      </c>
      <c r="L220" s="231">
        <f>Yhteenveto[[#This Row],[Valtionosuus omarahoitusosuuden jälkeen (välisumma)]]+Yhteenveto[[#This Row],[Lisäosat yhteensä]]+Yhteenveto[[#This Row],[Valtionosuuteen tehtävät vähennykset ja lisäykset, netto]]</f>
        <v>435113.2745105637</v>
      </c>
      <c r="M220" s="34">
        <f>'Verotuloihin perust tasaus'!N225</f>
        <v>565210.56018009537</v>
      </c>
      <c r="N220" s="303">
        <f>SUM(Yhteenveto[[#This Row],[Valtionosuus ennen verotuloihin perustuvaa valtionosuuden tasausta]]+Yhteenveto[[#This Row],[Verotuloihin perustuva valtionosuuden tasaus]])</f>
        <v>1000323.8346906591</v>
      </c>
      <c r="O220" s="241">
        <f>Verokorvaukset!G218</f>
        <v>230380.26795011837</v>
      </c>
      <c r="P220" s="372">
        <f>SUM(Yhteenveto[[#This Row],[Kunnan  peruspalvelujen valtionosuus ]:[Veroperustemuutoksista johtuvien veromenetysten korvaus]])</f>
        <v>1230704.1026407774</v>
      </c>
      <c r="Q220" s="34">
        <f>Kotikuntakorvaus!F222</f>
        <v>17135.752560000001</v>
      </c>
      <c r="R220" s="341">
        <f>+Yhteenveto[[#This Row],[Kunnan  peruspalvelujen valtionosuus ]]+Yhteenveto[[#This Row],[Veroperustemuutoksista johtuvien veromenetysten korvaus]]+Yhteenveto[[#This Row],[Kotikuntakorvaus, netto]]</f>
        <v>1247839.8552007773</v>
      </c>
      <c r="S220" s="11"/>
      <c r="T220"/>
    </row>
    <row r="221" spans="1:20" ht="15" x14ac:dyDescent="0.25">
      <c r="A221" s="32">
        <v>698</v>
      </c>
      <c r="B221" s="13" t="s">
        <v>226</v>
      </c>
      <c r="C221" s="15">
        <v>65722</v>
      </c>
      <c r="D221" s="15">
        <f>Ikärakenne[[#This Row],[Laskennalliset kustannukset, IKÄRAKENNE yhteensä, €]]</f>
        <v>110966474.05</v>
      </c>
      <c r="E221" s="15">
        <f>'Lask. kustannukset MUUT'!AD227</f>
        <v>22111328.465501122</v>
      </c>
      <c r="F221" s="231">
        <f>Yhteenveto[[#This Row],[Ikärakenne, laskennallinen kustannus]]+Yhteenveto[[#This Row],[Muut laskennalliset kustannukset ]]</f>
        <v>133077802.51550111</v>
      </c>
      <c r="G221" s="451">
        <v>1516.36</v>
      </c>
      <c r="H221" s="17">
        <v>99658211.919999987</v>
      </c>
      <c r="I221" s="339">
        <f>Yhteenveto[[#This Row],[Laskennalliset kustannukset yhteensä]]-Yhteenveto[[#This Row],[Omarahoitusosuus, €]]</f>
        <v>33419590.595501125</v>
      </c>
      <c r="J221" s="33">
        <f>Lisäosat!U222</f>
        <v>2715913.6982260365</v>
      </c>
      <c r="K221" s="34">
        <f>'Muut lis_väh'!Q219</f>
        <v>-33741096.460809201</v>
      </c>
      <c r="L221" s="231">
        <f>Yhteenveto[[#This Row],[Valtionosuus omarahoitusosuuden jälkeen (välisumma)]]+Yhteenveto[[#This Row],[Lisäosat yhteensä]]+Yhteenveto[[#This Row],[Valtionosuuteen tehtävät vähennykset ja lisäykset, netto]]</f>
        <v>2394407.8329179585</v>
      </c>
      <c r="M221" s="34">
        <f>'Verotuloihin perust tasaus'!N226</f>
        <v>17889124.076189082</v>
      </c>
      <c r="N221" s="303">
        <f>SUM(Yhteenveto[[#This Row],[Valtionosuus ennen verotuloihin perustuvaa valtionosuuden tasausta]]+Yhteenveto[[#This Row],[Verotuloihin perustuva valtionosuuden tasaus]])</f>
        <v>20283531.909107041</v>
      </c>
      <c r="O221" s="241">
        <f>Verokorvaukset!G219</f>
        <v>5518866.6126537947</v>
      </c>
      <c r="P221" s="372">
        <f>SUM(Yhteenveto[[#This Row],[Kunnan  peruspalvelujen valtionosuus ]:[Veroperustemuutoksista johtuvien veromenetysten korvaus]])</f>
        <v>25802398.521760836</v>
      </c>
      <c r="Q221" s="34">
        <f>Kotikuntakorvaus!F223</f>
        <v>-5623092.201857999</v>
      </c>
      <c r="R221" s="341">
        <f>+Yhteenveto[[#This Row],[Kunnan  peruspalvelujen valtionosuus ]]+Yhteenveto[[#This Row],[Veroperustemuutoksista johtuvien veromenetysten korvaus]]+Yhteenveto[[#This Row],[Kotikuntakorvaus, netto]]</f>
        <v>20179306.319902837</v>
      </c>
      <c r="S221" s="11"/>
      <c r="T221"/>
    </row>
    <row r="222" spans="1:20" ht="15" x14ac:dyDescent="0.25">
      <c r="A222" s="32">
        <v>700</v>
      </c>
      <c r="B222" s="13" t="s">
        <v>227</v>
      </c>
      <c r="C222" s="15">
        <v>4733</v>
      </c>
      <c r="D222" s="15">
        <f>Ikärakenne[[#This Row],[Laskennalliset kustannukset, IKÄRAKENNE yhteensä, €]]</f>
        <v>6001359.1999999993</v>
      </c>
      <c r="E222" s="15">
        <f>'Lask. kustannukset MUUT'!AD228</f>
        <v>1987246.0373604111</v>
      </c>
      <c r="F222" s="231">
        <f>Yhteenveto[[#This Row],[Ikärakenne, laskennallinen kustannus]]+Yhteenveto[[#This Row],[Muut laskennalliset kustannukset ]]</f>
        <v>7988605.2373604104</v>
      </c>
      <c r="G222" s="451">
        <v>1516.36</v>
      </c>
      <c r="H222" s="17">
        <v>7176931.8799999999</v>
      </c>
      <c r="I222" s="339">
        <f>Yhteenveto[[#This Row],[Laskennalliset kustannukset yhteensä]]-Yhteenveto[[#This Row],[Omarahoitusosuus, €]]</f>
        <v>811673.3573604105</v>
      </c>
      <c r="J222" s="33">
        <f>Lisäosat!U223</f>
        <v>162671.03570658088</v>
      </c>
      <c r="K222" s="34">
        <f>'Muut lis_väh'!Q220</f>
        <v>242369.9013231039</v>
      </c>
      <c r="L222" s="231">
        <f>Yhteenveto[[#This Row],[Valtionosuus omarahoitusosuuden jälkeen (välisumma)]]+Yhteenveto[[#This Row],[Lisäosat yhteensä]]+Yhteenveto[[#This Row],[Valtionosuuteen tehtävät vähennykset ja lisäykset, netto]]</f>
        <v>1216714.2943900952</v>
      </c>
      <c r="M222" s="34">
        <f>'Verotuloihin perust tasaus'!N227</f>
        <v>576700.02682204871</v>
      </c>
      <c r="N222" s="303">
        <f>SUM(Yhteenveto[[#This Row],[Valtionosuus ennen verotuloihin perustuvaa valtionosuuden tasausta]]+Yhteenveto[[#This Row],[Verotuloihin perustuva valtionosuuden tasaus]])</f>
        <v>1793414.3212121439</v>
      </c>
      <c r="O222" s="241">
        <f>Verokorvaukset!G220</f>
        <v>516354.86840568244</v>
      </c>
      <c r="P222" s="372">
        <f>SUM(Yhteenveto[[#This Row],[Kunnan  peruspalvelujen valtionosuus ]:[Veroperustemuutoksista johtuvien veromenetysten korvaus]])</f>
        <v>2309769.1896178261</v>
      </c>
      <c r="Q222" s="34">
        <f>Kotikuntakorvaus!F224</f>
        <v>-33521.399219999978</v>
      </c>
      <c r="R222" s="341">
        <f>+Yhteenveto[[#This Row],[Kunnan  peruspalvelujen valtionosuus ]]+Yhteenveto[[#This Row],[Veroperustemuutoksista johtuvien veromenetysten korvaus]]+Yhteenveto[[#This Row],[Kotikuntakorvaus, netto]]</f>
        <v>2276247.7903978261</v>
      </c>
      <c r="S222" s="11"/>
      <c r="T222"/>
    </row>
    <row r="223" spans="1:20" ht="15" x14ac:dyDescent="0.25">
      <c r="A223" s="32">
        <v>702</v>
      </c>
      <c r="B223" s="13" t="s">
        <v>228</v>
      </c>
      <c r="C223" s="15">
        <v>4039</v>
      </c>
      <c r="D223" s="15">
        <f>Ikärakenne[[#This Row],[Laskennalliset kustannukset, IKÄRAKENNE yhteensä, €]]</f>
        <v>4856779.21</v>
      </c>
      <c r="E223" s="15">
        <f>'Lask. kustannukset MUUT'!AD229</f>
        <v>1559553.9559473388</v>
      </c>
      <c r="F223" s="231">
        <f>Yhteenveto[[#This Row],[Ikärakenne, laskennallinen kustannus]]+Yhteenveto[[#This Row],[Muut laskennalliset kustannukset ]]</f>
        <v>6416333.1659473386</v>
      </c>
      <c r="G223" s="451">
        <v>1516.36</v>
      </c>
      <c r="H223" s="17">
        <v>6124578.04</v>
      </c>
      <c r="I223" s="339">
        <f>Yhteenveto[[#This Row],[Laskennalliset kustannukset yhteensä]]-Yhteenveto[[#This Row],[Omarahoitusosuus, €]]</f>
        <v>291755.12594733853</v>
      </c>
      <c r="J223" s="33">
        <f>Lisäosat!U224</f>
        <v>583613.47768800019</v>
      </c>
      <c r="K223" s="34">
        <f>'Muut lis_väh'!Q221</f>
        <v>492255.37744182802</v>
      </c>
      <c r="L223" s="231">
        <f>Yhteenveto[[#This Row],[Valtionosuus omarahoitusosuuden jälkeen (välisumma)]]+Yhteenveto[[#This Row],[Lisäosat yhteensä]]+Yhteenveto[[#This Row],[Valtionosuuteen tehtävät vähennykset ja lisäykset, netto]]</f>
        <v>1367623.9810771667</v>
      </c>
      <c r="M223" s="34">
        <f>'Verotuloihin perust tasaus'!N228</f>
        <v>1135817.9292992253</v>
      </c>
      <c r="N223" s="303">
        <f>SUM(Yhteenveto[[#This Row],[Valtionosuus ennen verotuloihin perustuvaa valtionosuuden tasausta]]+Yhteenveto[[#This Row],[Verotuloihin perustuva valtionosuuden tasaus]])</f>
        <v>2503441.9103763923</v>
      </c>
      <c r="O223" s="241">
        <f>Verokorvaukset!G221</f>
        <v>665741.02159321913</v>
      </c>
      <c r="P223" s="372">
        <f>SUM(Yhteenveto[[#This Row],[Kunnan  peruspalvelujen valtionosuus ]:[Veroperustemuutoksista johtuvien veromenetysten korvaus]])</f>
        <v>3169182.9319696114</v>
      </c>
      <c r="Q223" s="34">
        <f>Kotikuntakorvaus!F225</f>
        <v>9001.2707999999984</v>
      </c>
      <c r="R223" s="341">
        <f>+Yhteenveto[[#This Row],[Kunnan  peruspalvelujen valtionosuus ]]+Yhteenveto[[#This Row],[Veroperustemuutoksista johtuvien veromenetysten korvaus]]+Yhteenveto[[#This Row],[Kotikuntakorvaus, netto]]</f>
        <v>3178184.2027696115</v>
      </c>
      <c r="S223" s="11"/>
      <c r="T223"/>
    </row>
    <row r="224" spans="1:20" ht="15" x14ac:dyDescent="0.25">
      <c r="A224" s="32">
        <v>704</v>
      </c>
      <c r="B224" s="13" t="s">
        <v>229</v>
      </c>
      <c r="C224" s="15">
        <v>6418</v>
      </c>
      <c r="D224" s="15">
        <f>Ikärakenne[[#This Row],[Laskennalliset kustannukset, IKÄRAKENNE yhteensä, €]]</f>
        <v>13273855.750000002</v>
      </c>
      <c r="E224" s="15">
        <f>'Lask. kustannukset MUUT'!AD230</f>
        <v>986771.35609778587</v>
      </c>
      <c r="F224" s="231">
        <f>Yhteenveto[[#This Row],[Ikärakenne, laskennallinen kustannus]]+Yhteenveto[[#This Row],[Muut laskennalliset kustannukset ]]</f>
        <v>14260627.106097788</v>
      </c>
      <c r="G224" s="451">
        <v>1516.36</v>
      </c>
      <c r="H224" s="17">
        <v>9731998.4799999986</v>
      </c>
      <c r="I224" s="339">
        <f>Yhteenveto[[#This Row],[Laskennalliset kustannukset yhteensä]]-Yhteenveto[[#This Row],[Omarahoitusosuus, €]]</f>
        <v>4528628.626097789</v>
      </c>
      <c r="J224" s="33">
        <f>Lisäosat!U225</f>
        <v>223993.81756547367</v>
      </c>
      <c r="K224" s="34">
        <f>'Muut lis_väh'!Q222</f>
        <v>297731.23232936428</v>
      </c>
      <c r="L224" s="231">
        <f>Yhteenveto[[#This Row],[Valtionosuus omarahoitusosuuden jälkeen (välisumma)]]+Yhteenveto[[#This Row],[Lisäosat yhteensä]]+Yhteenveto[[#This Row],[Valtionosuuteen tehtävät vähennykset ja lisäykset, netto]]</f>
        <v>5050353.6759926267</v>
      </c>
      <c r="M224" s="34">
        <f>'Verotuloihin perust tasaus'!N229</f>
        <v>1378841.1785797104</v>
      </c>
      <c r="N224" s="303">
        <f>SUM(Yhteenveto[[#This Row],[Valtionosuus ennen verotuloihin perustuvaa valtionosuuden tasausta]]+Yhteenveto[[#This Row],[Verotuloihin perustuva valtionosuuden tasaus]])</f>
        <v>6429194.8545723371</v>
      </c>
      <c r="O224" s="241">
        <f>Verokorvaukset!G222</f>
        <v>458240.56017656112</v>
      </c>
      <c r="P224" s="372">
        <f>SUM(Yhteenveto[[#This Row],[Kunnan  peruspalvelujen valtionosuus ]:[Veroperustemuutoksista johtuvien veromenetysten korvaus]])</f>
        <v>6887435.4147488978</v>
      </c>
      <c r="Q224" s="34">
        <f>Kotikuntakorvaus!F226</f>
        <v>101981.06436000008</v>
      </c>
      <c r="R224" s="341">
        <f>+Yhteenveto[[#This Row],[Kunnan  peruspalvelujen valtionosuus ]]+Yhteenveto[[#This Row],[Veroperustemuutoksista johtuvien veromenetysten korvaus]]+Yhteenveto[[#This Row],[Kotikuntakorvaus, netto]]</f>
        <v>6989416.479108898</v>
      </c>
      <c r="S224" s="11"/>
      <c r="T224"/>
    </row>
    <row r="225" spans="1:20" ht="15" x14ac:dyDescent="0.25">
      <c r="A225" s="32">
        <v>707</v>
      </c>
      <c r="B225" s="13" t="s">
        <v>230</v>
      </c>
      <c r="C225" s="15">
        <v>1881</v>
      </c>
      <c r="D225" s="15">
        <f>Ikärakenne[[#This Row],[Laskennalliset kustannukset, IKÄRAKENNE yhteensä, €]]</f>
        <v>1501532.6800000002</v>
      </c>
      <c r="E225" s="15">
        <f>'Lask. kustannukset MUUT'!AD231</f>
        <v>1029394.6469255039</v>
      </c>
      <c r="F225" s="231">
        <f>Yhteenveto[[#This Row],[Ikärakenne, laskennallinen kustannus]]+Yhteenveto[[#This Row],[Muut laskennalliset kustannukset ]]</f>
        <v>2530927.326925504</v>
      </c>
      <c r="G225" s="451">
        <v>1516.36</v>
      </c>
      <c r="H225" s="17">
        <v>2852273.1599999997</v>
      </c>
      <c r="I225" s="339">
        <f>Yhteenveto[[#This Row],[Laskennalliset kustannukset yhteensä]]-Yhteenveto[[#This Row],[Omarahoitusosuus, €]]</f>
        <v>-321345.83307449566</v>
      </c>
      <c r="J225" s="33">
        <f>Lisäosat!U226</f>
        <v>336694.97586244531</v>
      </c>
      <c r="K225" s="34">
        <f>'Muut lis_väh'!Q223</f>
        <v>-267727.72413681168</v>
      </c>
      <c r="L225" s="231">
        <f>Yhteenveto[[#This Row],[Valtionosuus omarahoitusosuuden jälkeen (välisumma)]]+Yhteenveto[[#This Row],[Lisäosat yhteensä]]+Yhteenveto[[#This Row],[Valtionosuuteen tehtävät vähennykset ja lisäykset, netto]]</f>
        <v>-252378.58134886203</v>
      </c>
      <c r="M225" s="34">
        <f>'Verotuloihin perust tasaus'!N230</f>
        <v>1453555.7359365416</v>
      </c>
      <c r="N225" s="303">
        <f>SUM(Yhteenveto[[#This Row],[Valtionosuus ennen verotuloihin perustuvaa valtionosuuden tasausta]]+Yhteenveto[[#This Row],[Verotuloihin perustuva valtionosuuden tasaus]])</f>
        <v>1201177.1545876795</v>
      </c>
      <c r="O225" s="241">
        <f>Verokorvaukset!G223</f>
        <v>438501.36730779987</v>
      </c>
      <c r="P225" s="372">
        <f>SUM(Yhteenveto[[#This Row],[Kunnan  peruspalvelujen valtionosuus ]:[Veroperustemuutoksista johtuvien veromenetysten korvaus]])</f>
        <v>1639678.5218954794</v>
      </c>
      <c r="Q225" s="34">
        <f>Kotikuntakorvaus!F227</f>
        <v>-35004.941999999995</v>
      </c>
      <c r="R225" s="341">
        <f>+Yhteenveto[[#This Row],[Kunnan  peruspalvelujen valtionosuus ]]+Yhteenveto[[#This Row],[Veroperustemuutoksista johtuvien veromenetysten korvaus]]+Yhteenveto[[#This Row],[Kotikuntakorvaus, netto]]</f>
        <v>1604673.5798954794</v>
      </c>
      <c r="S225" s="11"/>
      <c r="T225"/>
    </row>
    <row r="226" spans="1:20" ht="15" x14ac:dyDescent="0.25">
      <c r="A226" s="32">
        <v>710</v>
      </c>
      <c r="B226" s="13" t="s">
        <v>231</v>
      </c>
      <c r="C226" s="15">
        <v>27036</v>
      </c>
      <c r="D226" s="15">
        <f>Ikärakenne[[#This Row],[Laskennalliset kustannukset, IKÄRAKENNE yhteensä, €]]</f>
        <v>41088602.369999997</v>
      </c>
      <c r="E226" s="15">
        <f>'Lask. kustannukset MUUT'!AD232</f>
        <v>14031045.65127304</v>
      </c>
      <c r="F226" s="231">
        <f>Yhteenveto[[#This Row],[Ikärakenne, laskennallinen kustannus]]+Yhteenveto[[#This Row],[Muut laskennalliset kustannukset ]]</f>
        <v>55119648.021273039</v>
      </c>
      <c r="G226" s="451">
        <v>1516.36</v>
      </c>
      <c r="H226" s="17">
        <v>40996308.960000001</v>
      </c>
      <c r="I226" s="339">
        <f>Yhteenveto[[#This Row],[Laskennalliset kustannukset yhteensä]]-Yhteenveto[[#This Row],[Omarahoitusosuus, €]]</f>
        <v>14123339.061273038</v>
      </c>
      <c r="J226" s="33">
        <f>Lisäosat!U227</f>
        <v>790775.42407554074</v>
      </c>
      <c r="K226" s="34">
        <f>'Muut lis_väh'!Q224</f>
        <v>-5400857.1718506115</v>
      </c>
      <c r="L226" s="231">
        <f>Yhteenveto[[#This Row],[Valtionosuus omarahoitusosuuden jälkeen (välisumma)]]+Yhteenveto[[#This Row],[Lisäosat yhteensä]]+Yhteenveto[[#This Row],[Valtionosuuteen tehtävät vähennykset ja lisäykset, netto]]</f>
        <v>9513257.313497968</v>
      </c>
      <c r="M226" s="34">
        <f>'Verotuloihin perust tasaus'!N231</f>
        <v>7549842.2684861291</v>
      </c>
      <c r="N226" s="303">
        <f>SUM(Yhteenveto[[#This Row],[Valtionosuus ennen verotuloihin perustuvaa valtionosuuden tasausta]]+Yhteenveto[[#This Row],[Verotuloihin perustuva valtionosuuden tasaus]])</f>
        <v>17063099.581984095</v>
      </c>
      <c r="O226" s="241">
        <f>Verokorvaukset!G224</f>
        <v>3065736.1723485468</v>
      </c>
      <c r="P226" s="372">
        <f>SUM(Yhteenveto[[#This Row],[Kunnan  peruspalvelujen valtionosuus ]:[Veroperustemuutoksista johtuvien veromenetysten korvaus]])</f>
        <v>20128835.754332643</v>
      </c>
      <c r="Q226" s="34">
        <f>Kotikuntakorvaus!F228</f>
        <v>-1193692.6922789998</v>
      </c>
      <c r="R226" s="341">
        <f>+Yhteenveto[[#This Row],[Kunnan  peruspalvelujen valtionosuus ]]+Yhteenveto[[#This Row],[Veroperustemuutoksista johtuvien veromenetysten korvaus]]+Yhteenveto[[#This Row],[Kotikuntakorvaus, netto]]</f>
        <v>18935143.062053643</v>
      </c>
      <c r="S226" s="11"/>
      <c r="T226"/>
    </row>
    <row r="227" spans="1:20" ht="15" x14ac:dyDescent="0.25">
      <c r="A227" s="32">
        <v>729</v>
      </c>
      <c r="B227" s="13" t="s">
        <v>232</v>
      </c>
      <c r="C227" s="15">
        <v>8858</v>
      </c>
      <c r="D227" s="15">
        <f>Ikärakenne[[#This Row],[Laskennalliset kustannukset, IKÄRAKENNE yhteensä, €]]</f>
        <v>12103340.83</v>
      </c>
      <c r="E227" s="15">
        <f>'Lask. kustannukset MUUT'!AD233</f>
        <v>3161583.3662357572</v>
      </c>
      <c r="F227" s="231">
        <f>Yhteenveto[[#This Row],[Ikärakenne, laskennallinen kustannus]]+Yhteenveto[[#This Row],[Muut laskennalliset kustannukset ]]</f>
        <v>15264924.196235757</v>
      </c>
      <c r="G227" s="451">
        <v>1516.36</v>
      </c>
      <c r="H227" s="17">
        <v>13431916.879999999</v>
      </c>
      <c r="I227" s="339">
        <f>Yhteenveto[[#This Row],[Laskennalliset kustannukset yhteensä]]-Yhteenveto[[#This Row],[Omarahoitusosuus, €]]</f>
        <v>1833007.3162357584</v>
      </c>
      <c r="J227" s="33">
        <f>Lisäosat!U228</f>
        <v>771281.30287954432</v>
      </c>
      <c r="K227" s="34">
        <f>'Muut lis_väh'!Q225</f>
        <v>-1069487.4157642087</v>
      </c>
      <c r="L227" s="231">
        <f>Yhteenveto[[#This Row],[Valtionosuus omarahoitusosuuden jälkeen (välisumma)]]+Yhteenveto[[#This Row],[Lisäosat yhteensä]]+Yhteenveto[[#This Row],[Valtionosuuteen tehtävät vähennykset ja lisäykset, netto]]</f>
        <v>1534801.2033510942</v>
      </c>
      <c r="M227" s="34">
        <f>'Verotuloihin perust tasaus'!N232</f>
        <v>5106390.5473579057</v>
      </c>
      <c r="N227" s="303">
        <f>SUM(Yhteenveto[[#This Row],[Valtionosuus ennen verotuloihin perustuvaa valtionosuuden tasausta]]+Yhteenveto[[#This Row],[Verotuloihin perustuva valtionosuuden tasaus]])</f>
        <v>6641191.750709</v>
      </c>
      <c r="O227" s="241">
        <f>Verokorvaukset!G225</f>
        <v>1403524.231058846</v>
      </c>
      <c r="P227" s="372">
        <f>SUM(Yhteenveto[[#This Row],[Kunnan  peruspalvelujen valtionosuus ]:[Veroperustemuutoksista johtuvien veromenetysten korvaus]])</f>
        <v>8044715.9817678463</v>
      </c>
      <c r="Q227" s="34">
        <f>Kotikuntakorvaus!F229</f>
        <v>77177.562600000005</v>
      </c>
      <c r="R227" s="341">
        <f>+Yhteenveto[[#This Row],[Kunnan  peruspalvelujen valtionosuus ]]+Yhteenveto[[#This Row],[Veroperustemuutoksista johtuvien veromenetysten korvaus]]+Yhteenveto[[#This Row],[Kotikuntakorvaus, netto]]</f>
        <v>8121893.5443678461</v>
      </c>
      <c r="S227" s="11"/>
      <c r="T227"/>
    </row>
    <row r="228" spans="1:20" ht="15" x14ac:dyDescent="0.25">
      <c r="A228" s="32">
        <v>732</v>
      </c>
      <c r="B228" s="13" t="s">
        <v>233</v>
      </c>
      <c r="C228" s="15">
        <v>3285</v>
      </c>
      <c r="D228" s="15">
        <f>Ikärakenne[[#This Row],[Laskennalliset kustannukset, IKÄRAKENNE yhteensä, €]]</f>
        <v>3064981.2699999996</v>
      </c>
      <c r="E228" s="15">
        <f>'Lask. kustannukset MUUT'!AD234</f>
        <v>3746224.0364122107</v>
      </c>
      <c r="F228" s="231">
        <f>Yhteenveto[[#This Row],[Ikärakenne, laskennallinen kustannus]]+Yhteenveto[[#This Row],[Muut laskennalliset kustannukset ]]</f>
        <v>6811205.3064122107</v>
      </c>
      <c r="G228" s="451">
        <v>1516.36</v>
      </c>
      <c r="H228" s="17">
        <v>4981242.5999999996</v>
      </c>
      <c r="I228" s="339">
        <f>Yhteenveto[[#This Row],[Laskennalliset kustannukset yhteensä]]-Yhteenveto[[#This Row],[Omarahoitusosuus, €]]</f>
        <v>1829962.7064122111</v>
      </c>
      <c r="J228" s="33">
        <f>Lisäosat!U229</f>
        <v>1289944.9920709864</v>
      </c>
      <c r="K228" s="34">
        <f>'Muut lis_väh'!Q226</f>
        <v>-581528.18897207757</v>
      </c>
      <c r="L228" s="231">
        <f>Yhteenveto[[#This Row],[Valtionosuus omarahoitusosuuden jälkeen (välisumma)]]+Yhteenveto[[#This Row],[Lisäosat yhteensä]]+Yhteenveto[[#This Row],[Valtionosuuteen tehtävät vähennykset ja lisäykset, netto]]</f>
        <v>2538379.5095111197</v>
      </c>
      <c r="M228" s="34">
        <f>'Verotuloihin perust tasaus'!N233</f>
        <v>1371425.8792153061</v>
      </c>
      <c r="N228" s="303">
        <f>SUM(Yhteenveto[[#This Row],[Valtionosuus ennen verotuloihin perustuvaa valtionosuuden tasausta]]+Yhteenveto[[#This Row],[Verotuloihin perustuva valtionosuuden tasaus]])</f>
        <v>3909805.3887264258</v>
      </c>
      <c r="O228" s="241">
        <f>Verokorvaukset!G226</f>
        <v>547722.53541702381</v>
      </c>
      <c r="P228" s="372">
        <f>SUM(Yhteenveto[[#This Row],[Kunnan  peruspalvelujen valtionosuus ]:[Veroperustemuutoksista johtuvien veromenetysten korvaus]])</f>
        <v>4457527.9241434494</v>
      </c>
      <c r="Q228" s="34">
        <f>Kotikuntakorvaus!F230</f>
        <v>-88429.151100000003</v>
      </c>
      <c r="R228" s="341">
        <f>+Yhteenveto[[#This Row],[Kunnan  peruspalvelujen valtionosuus ]]+Yhteenveto[[#This Row],[Veroperustemuutoksista johtuvien veromenetysten korvaus]]+Yhteenveto[[#This Row],[Kotikuntakorvaus, netto]]</f>
        <v>4369098.773043449</v>
      </c>
      <c r="S228" s="11"/>
      <c r="T228"/>
    </row>
    <row r="229" spans="1:20" ht="15" x14ac:dyDescent="0.25">
      <c r="A229" s="32">
        <v>734</v>
      </c>
      <c r="B229" s="13" t="s">
        <v>234</v>
      </c>
      <c r="C229" s="15">
        <v>50870</v>
      </c>
      <c r="D229" s="15">
        <f>Ikärakenne[[#This Row],[Laskennalliset kustannukset, IKÄRAKENNE yhteensä, €]]</f>
        <v>73832692.609999999</v>
      </c>
      <c r="E229" s="15">
        <f>'Lask. kustannukset MUUT'!AD235</f>
        <v>19021162.79228241</v>
      </c>
      <c r="F229" s="231">
        <f>Yhteenveto[[#This Row],[Ikärakenne, laskennallinen kustannus]]+Yhteenveto[[#This Row],[Muut laskennalliset kustannukset ]]</f>
        <v>92853855.402282417</v>
      </c>
      <c r="G229" s="451">
        <v>1516.36</v>
      </c>
      <c r="H229" s="17">
        <v>77137233.199999988</v>
      </c>
      <c r="I229" s="339">
        <f>Yhteenveto[[#This Row],[Laskennalliset kustannukset yhteensä]]-Yhteenveto[[#This Row],[Omarahoitusosuus, €]]</f>
        <v>15716622.202282429</v>
      </c>
      <c r="J229" s="33">
        <f>Lisäosat!U230</f>
        <v>1617456.8060469453</v>
      </c>
      <c r="K229" s="34">
        <f>'Muut lis_väh'!Q227</f>
        <v>-5341940.0864065262</v>
      </c>
      <c r="L229" s="231">
        <f>Yhteenveto[[#This Row],[Valtionosuus omarahoitusosuuden jälkeen (välisumma)]]+Yhteenveto[[#This Row],[Lisäosat yhteensä]]+Yhteenveto[[#This Row],[Valtionosuuteen tehtävät vähennykset ja lisäykset, netto]]</f>
        <v>11992138.921922848</v>
      </c>
      <c r="M229" s="34">
        <f>'Verotuloihin perust tasaus'!N234</f>
        <v>15624642.336001391</v>
      </c>
      <c r="N229" s="303">
        <f>SUM(Yhteenveto[[#This Row],[Valtionosuus ennen verotuloihin perustuvaa valtionosuuden tasausta]]+Yhteenveto[[#This Row],[Verotuloihin perustuva valtionosuuden tasaus]])</f>
        <v>27616781.257924236</v>
      </c>
      <c r="O229" s="241">
        <f>Verokorvaukset!G227</f>
        <v>6481810.6722475449</v>
      </c>
      <c r="P229" s="372">
        <f>SUM(Yhteenveto[[#This Row],[Kunnan  peruspalvelujen valtionosuus ]:[Veroperustemuutoksista johtuvien veromenetysten korvaus]])</f>
        <v>34098591.93017178</v>
      </c>
      <c r="Q229" s="34">
        <f>Kotikuntakorvaus!F231</f>
        <v>-618731.51922299992</v>
      </c>
      <c r="R229" s="341">
        <f>+Yhteenveto[[#This Row],[Kunnan  peruspalvelujen valtionosuus ]]+Yhteenveto[[#This Row],[Veroperustemuutoksista johtuvien veromenetysten korvaus]]+Yhteenveto[[#This Row],[Kotikuntakorvaus, netto]]</f>
        <v>33479860.410948779</v>
      </c>
      <c r="S229" s="11"/>
      <c r="T229"/>
    </row>
    <row r="230" spans="1:20" ht="15" x14ac:dyDescent="0.25">
      <c r="A230" s="32">
        <v>738</v>
      </c>
      <c r="B230" s="13" t="s">
        <v>235</v>
      </c>
      <c r="C230" s="15">
        <v>2965</v>
      </c>
      <c r="D230" s="15">
        <f>Ikärakenne[[#This Row],[Laskennalliset kustannukset, IKÄRAKENNE yhteensä, €]]</f>
        <v>4854043.4800000004</v>
      </c>
      <c r="E230" s="15">
        <f>'Lask. kustannukset MUUT'!AD236</f>
        <v>958900.04564902408</v>
      </c>
      <c r="F230" s="231">
        <f>Yhteenveto[[#This Row],[Ikärakenne, laskennallinen kustannus]]+Yhteenveto[[#This Row],[Muut laskennalliset kustannukset ]]</f>
        <v>5812943.5256490242</v>
      </c>
      <c r="G230" s="451">
        <v>1516.36</v>
      </c>
      <c r="H230" s="17">
        <v>4496007.3999999994</v>
      </c>
      <c r="I230" s="339">
        <f>Yhteenveto[[#This Row],[Laskennalliset kustannukset yhteensä]]-Yhteenveto[[#This Row],[Omarahoitusosuus, €]]</f>
        <v>1316936.1256490247</v>
      </c>
      <c r="J230" s="33">
        <f>Lisäosat!U231</f>
        <v>66386.410350945196</v>
      </c>
      <c r="K230" s="34">
        <f>'Muut lis_väh'!Q228</f>
        <v>-127793.2136780064</v>
      </c>
      <c r="L230" s="231">
        <f>Yhteenveto[[#This Row],[Valtionosuus omarahoitusosuuden jälkeen (välisumma)]]+Yhteenveto[[#This Row],[Lisäosat yhteensä]]+Yhteenveto[[#This Row],[Valtionosuuteen tehtävät vähennykset ja lisäykset, netto]]</f>
        <v>1255529.3223219637</v>
      </c>
      <c r="M230" s="34">
        <f>'Verotuloihin perust tasaus'!N235</f>
        <v>804095.69890229241</v>
      </c>
      <c r="N230" s="303">
        <f>SUM(Yhteenveto[[#This Row],[Valtionosuus ennen verotuloihin perustuvaa valtionosuuden tasausta]]+Yhteenveto[[#This Row],[Verotuloihin perustuva valtionosuuden tasaus]])</f>
        <v>2059625.0212242561</v>
      </c>
      <c r="O230" s="241">
        <f>Verokorvaukset!G228</f>
        <v>444178.56156014849</v>
      </c>
      <c r="P230" s="372">
        <f>SUM(Yhteenveto[[#This Row],[Kunnan  peruspalvelujen valtionosuus ]:[Veroperustemuutoksista johtuvien veromenetysten korvaus]])</f>
        <v>2503803.5827844045</v>
      </c>
      <c r="Q230" s="34">
        <f>Kotikuntakorvaus!F232</f>
        <v>151963.12082999997</v>
      </c>
      <c r="R230" s="341">
        <f>+Yhteenveto[[#This Row],[Kunnan  peruspalvelujen valtionosuus ]]+Yhteenveto[[#This Row],[Veroperustemuutoksista johtuvien veromenetysten korvaus]]+Yhteenveto[[#This Row],[Kotikuntakorvaus, netto]]</f>
        <v>2655766.7036144044</v>
      </c>
      <c r="S230" s="11"/>
      <c r="T230"/>
    </row>
    <row r="231" spans="1:20" ht="15" x14ac:dyDescent="0.25">
      <c r="A231" s="32">
        <v>739</v>
      </c>
      <c r="B231" s="13" t="s">
        <v>236</v>
      </c>
      <c r="C231" s="15">
        <v>3188</v>
      </c>
      <c r="D231" s="15">
        <f>Ikärakenne[[#This Row],[Laskennalliset kustannukset, IKÄRAKENNE yhteensä, €]]</f>
        <v>3877926.29</v>
      </c>
      <c r="E231" s="15">
        <f>'Lask. kustannukset MUUT'!AD237</f>
        <v>1098577.109225899</v>
      </c>
      <c r="F231" s="231">
        <f>Yhteenveto[[#This Row],[Ikärakenne, laskennallinen kustannus]]+Yhteenveto[[#This Row],[Muut laskennalliset kustannukset ]]</f>
        <v>4976503.399225899</v>
      </c>
      <c r="G231" s="451">
        <v>1516.36</v>
      </c>
      <c r="H231" s="17">
        <v>4834155.68</v>
      </c>
      <c r="I231" s="339">
        <f>Yhteenveto[[#This Row],[Laskennalliset kustannukset yhteensä]]-Yhteenveto[[#This Row],[Omarahoitusosuus, €]]</f>
        <v>142347.71922589932</v>
      </c>
      <c r="J231" s="33">
        <f>Lisäosat!U232</f>
        <v>231941.80519931504</v>
      </c>
      <c r="K231" s="34">
        <f>'Muut lis_väh'!Q229</f>
        <v>1741497.283898517</v>
      </c>
      <c r="L231" s="231">
        <f>Yhteenveto[[#This Row],[Valtionosuus omarahoitusosuuden jälkeen (välisumma)]]+Yhteenveto[[#This Row],[Lisäosat yhteensä]]+Yhteenveto[[#This Row],[Valtionosuuteen tehtävät vähennykset ja lisäykset, netto]]</f>
        <v>2115786.8083237316</v>
      </c>
      <c r="M231" s="34">
        <f>'Verotuloihin perust tasaus'!N236</f>
        <v>1015694.8467718058</v>
      </c>
      <c r="N231" s="303">
        <f>SUM(Yhteenveto[[#This Row],[Valtionosuus ennen verotuloihin perustuvaa valtionosuuden tasausta]]+Yhteenveto[[#This Row],[Verotuloihin perustuva valtionosuuden tasaus]])</f>
        <v>3131481.6550955372</v>
      </c>
      <c r="O231" s="241">
        <f>Verokorvaukset!G229</f>
        <v>564362.44679029018</v>
      </c>
      <c r="P231" s="372">
        <f>SUM(Yhteenveto[[#This Row],[Kunnan  peruspalvelujen valtionosuus ]:[Veroperustemuutoksista johtuvien veromenetysten korvaus]])</f>
        <v>3695844.1018858273</v>
      </c>
      <c r="Q231" s="34">
        <f>Kotikuntakorvaus!F233</f>
        <v>86020.477709999977</v>
      </c>
      <c r="R231" s="341">
        <f>+Yhteenveto[[#This Row],[Kunnan  peruspalvelujen valtionosuus ]]+Yhteenveto[[#This Row],[Veroperustemuutoksista johtuvien veromenetysten korvaus]]+Yhteenveto[[#This Row],[Kotikuntakorvaus, netto]]</f>
        <v>3781864.579595827</v>
      </c>
      <c r="S231" s="11"/>
      <c r="T231"/>
    </row>
    <row r="232" spans="1:20" ht="15" x14ac:dyDescent="0.25">
      <c r="A232" s="32">
        <v>740</v>
      </c>
      <c r="B232" s="13" t="s">
        <v>237</v>
      </c>
      <c r="C232" s="15">
        <v>31460</v>
      </c>
      <c r="D232" s="15">
        <f>Ikärakenne[[#This Row],[Laskennalliset kustannukset, IKÄRAKENNE yhteensä, €]]</f>
        <v>37584658.279999994</v>
      </c>
      <c r="E232" s="15">
        <f>'Lask. kustannukset MUUT'!AD238</f>
        <v>12203847.282326143</v>
      </c>
      <c r="F232" s="231">
        <f>Yhteenveto[[#This Row],[Ikärakenne, laskennallinen kustannus]]+Yhteenveto[[#This Row],[Muut laskennalliset kustannukset ]]</f>
        <v>49788505.562326133</v>
      </c>
      <c r="G232" s="451">
        <v>1516.36</v>
      </c>
      <c r="H232" s="17">
        <v>47704685.599999994</v>
      </c>
      <c r="I232" s="339">
        <f>Yhteenveto[[#This Row],[Laskennalliset kustannukset yhteensä]]-Yhteenveto[[#This Row],[Omarahoitusosuus, €]]</f>
        <v>2083819.9623261392</v>
      </c>
      <c r="J232" s="33">
        <f>Lisäosat!U233</f>
        <v>1811818.1428798358</v>
      </c>
      <c r="K232" s="34">
        <f>'Muut lis_väh'!Q230</f>
        <v>-8771754.6123668086</v>
      </c>
      <c r="L232" s="231">
        <f>Yhteenveto[[#This Row],[Valtionosuus omarahoitusosuuden jälkeen (välisumma)]]+Yhteenveto[[#This Row],[Lisäosat yhteensä]]+Yhteenveto[[#This Row],[Valtionosuuteen tehtävät vähennykset ja lisäykset, netto]]</f>
        <v>-4876116.5071608331</v>
      </c>
      <c r="M232" s="34">
        <f>'Verotuloihin perust tasaus'!N237</f>
        <v>8214379.0320579298</v>
      </c>
      <c r="N232" s="303">
        <f>SUM(Yhteenveto[[#This Row],[Valtionosuus ennen verotuloihin perustuvaa valtionosuuden tasausta]]+Yhteenveto[[#This Row],[Verotuloihin perustuva valtionosuuden tasaus]])</f>
        <v>3338262.5248970967</v>
      </c>
      <c r="O232" s="241">
        <f>Verokorvaukset!G230</f>
        <v>4156935.1634972473</v>
      </c>
      <c r="P232" s="372">
        <f>SUM(Yhteenveto[[#This Row],[Kunnan  peruspalvelujen valtionosuus ]:[Veroperustemuutoksista johtuvien veromenetysten korvaus]])</f>
        <v>7495197.6883943435</v>
      </c>
      <c r="Q232" s="34">
        <f>Kotikuntakorvaus!F234</f>
        <v>-362376.16029000026</v>
      </c>
      <c r="R232" s="341">
        <f>+Yhteenveto[[#This Row],[Kunnan  peruspalvelujen valtionosuus ]]+Yhteenveto[[#This Row],[Veroperustemuutoksista johtuvien veromenetysten korvaus]]+Yhteenveto[[#This Row],[Kotikuntakorvaus, netto]]</f>
        <v>7132821.5281043435</v>
      </c>
      <c r="S232" s="11"/>
      <c r="T232"/>
    </row>
    <row r="233" spans="1:20" ht="15" x14ac:dyDescent="0.25">
      <c r="A233" s="32">
        <v>742</v>
      </c>
      <c r="B233" s="13" t="s">
        <v>238</v>
      </c>
      <c r="C233" s="15">
        <v>964</v>
      </c>
      <c r="D233" s="15">
        <f>Ikärakenne[[#This Row],[Laskennalliset kustannukset, IKÄRAKENNE yhteensä, €]]</f>
        <v>1092658.2300000002</v>
      </c>
      <c r="E233" s="15">
        <f>'Lask. kustannukset MUUT'!AD239</f>
        <v>1076006.8294715676</v>
      </c>
      <c r="F233" s="231">
        <f>Yhteenveto[[#This Row],[Ikärakenne, laskennallinen kustannus]]+Yhteenveto[[#This Row],[Muut laskennalliset kustannukset ]]</f>
        <v>2168665.0594715681</v>
      </c>
      <c r="G233" s="451">
        <v>1516.36</v>
      </c>
      <c r="H233" s="17">
        <v>1461771.0399999998</v>
      </c>
      <c r="I233" s="339">
        <f>Yhteenveto[[#This Row],[Laskennalliset kustannukset yhteensä]]-Yhteenveto[[#This Row],[Omarahoitusosuus, €]]</f>
        <v>706894.01947156829</v>
      </c>
      <c r="J233" s="33">
        <f>Lisäosat!U234</f>
        <v>408649.83796377102</v>
      </c>
      <c r="K233" s="34">
        <f>'Muut lis_väh'!Q231</f>
        <v>132826.32544587241</v>
      </c>
      <c r="L233" s="231">
        <f>Yhteenveto[[#This Row],[Valtionosuus omarahoitusosuuden jälkeen (välisumma)]]+Yhteenveto[[#This Row],[Lisäosat yhteensä]]+Yhteenveto[[#This Row],[Valtionosuuteen tehtävät vähennykset ja lisäykset, netto]]</f>
        <v>1248370.1828812119</v>
      </c>
      <c r="M233" s="34">
        <f>'Verotuloihin perust tasaus'!N238</f>
        <v>93292.966463718534</v>
      </c>
      <c r="N233" s="303">
        <f>SUM(Yhteenveto[[#This Row],[Valtionosuus ennen verotuloihin perustuvaa valtionosuuden tasausta]]+Yhteenveto[[#This Row],[Verotuloihin perustuva valtionosuuden tasaus]])</f>
        <v>1341663.1493449304</v>
      </c>
      <c r="O233" s="241">
        <f>Verokorvaukset!G231</f>
        <v>174787.25489550908</v>
      </c>
      <c r="P233" s="372">
        <f>SUM(Yhteenveto[[#This Row],[Kunnan  peruspalvelujen valtionosuus ]:[Veroperustemuutoksista johtuvien veromenetysten korvaus]])</f>
        <v>1516450.4042404394</v>
      </c>
      <c r="Q233" s="34">
        <f>Kotikuntakorvaus!F235</f>
        <v>33254.694900000002</v>
      </c>
      <c r="R233" s="341">
        <f>+Yhteenveto[[#This Row],[Kunnan  peruspalvelujen valtionosuus ]]+Yhteenveto[[#This Row],[Veroperustemuutoksista johtuvien veromenetysten korvaus]]+Yhteenveto[[#This Row],[Kotikuntakorvaus, netto]]</f>
        <v>1549705.0991404394</v>
      </c>
      <c r="S233" s="11"/>
      <c r="T233"/>
    </row>
    <row r="234" spans="1:20" ht="15" x14ac:dyDescent="0.25">
      <c r="A234" s="32">
        <v>743</v>
      </c>
      <c r="B234" s="13" t="s">
        <v>239</v>
      </c>
      <c r="C234" s="15">
        <v>66611</v>
      </c>
      <c r="D234" s="15">
        <f>Ikärakenne[[#This Row],[Laskennalliset kustannukset, IKÄRAKENNE yhteensä, €]]</f>
        <v>117869125.59999999</v>
      </c>
      <c r="E234" s="15">
        <f>'Lask. kustannukset MUUT'!AD240</f>
        <v>16147255.745052455</v>
      </c>
      <c r="F234" s="231">
        <f>Yhteenveto[[#This Row],[Ikärakenne, laskennallinen kustannus]]+Yhteenveto[[#This Row],[Muut laskennalliset kustannukset ]]</f>
        <v>134016381.34505245</v>
      </c>
      <c r="G234" s="451">
        <v>1516.36</v>
      </c>
      <c r="H234" s="17">
        <v>101006255.95999999</v>
      </c>
      <c r="I234" s="339">
        <f>Yhteenveto[[#This Row],[Laskennalliset kustannukset yhteensä]]-Yhteenveto[[#This Row],[Omarahoitusosuus, €]]</f>
        <v>33010125.385052457</v>
      </c>
      <c r="J234" s="33">
        <f>Lisäosat!U235</f>
        <v>3025252.1314564152</v>
      </c>
      <c r="K234" s="34">
        <f>'Muut lis_väh'!Q232</f>
        <v>-17453012.369298581</v>
      </c>
      <c r="L234" s="231">
        <f>Yhteenveto[[#This Row],[Valtionosuus omarahoitusosuuden jälkeen (välisumma)]]+Yhteenveto[[#This Row],[Lisäosat yhteensä]]+Yhteenveto[[#This Row],[Valtionosuuteen tehtävät vähennykset ja lisäykset, netto]]</f>
        <v>18582365.147210289</v>
      </c>
      <c r="M234" s="34">
        <f>'Verotuloihin perust tasaus'!N239</f>
        <v>12355269.426410684</v>
      </c>
      <c r="N234" s="303">
        <f>SUM(Yhteenveto[[#This Row],[Valtionosuus ennen verotuloihin perustuvaa valtionosuuden tasausta]]+Yhteenveto[[#This Row],[Verotuloihin perustuva valtionosuuden tasaus]])</f>
        <v>30937634.573620975</v>
      </c>
      <c r="O234" s="241">
        <f>Verokorvaukset!G232</f>
        <v>5090752.7091136491</v>
      </c>
      <c r="P234" s="372">
        <f>SUM(Yhteenveto[[#This Row],[Kunnan  peruspalvelujen valtionosuus ]:[Veroperustemuutoksista johtuvien veromenetysten korvaus]])</f>
        <v>36028387.282734625</v>
      </c>
      <c r="Q234" s="34">
        <f>Kotikuntakorvaus!F236</f>
        <v>29670.855599999893</v>
      </c>
      <c r="R234" s="341">
        <f>+Yhteenveto[[#This Row],[Kunnan  peruspalvelujen valtionosuus ]]+Yhteenveto[[#This Row],[Veroperustemuutoksista johtuvien veromenetysten korvaus]]+Yhteenveto[[#This Row],[Kotikuntakorvaus, netto]]</f>
        <v>36058058.138334624</v>
      </c>
      <c r="S234" s="11"/>
      <c r="T234"/>
    </row>
    <row r="235" spans="1:20" ht="15" x14ac:dyDescent="0.25">
      <c r="A235" s="32">
        <v>746</v>
      </c>
      <c r="B235" s="13" t="s">
        <v>240</v>
      </c>
      <c r="C235" s="15">
        <v>4603</v>
      </c>
      <c r="D235" s="15">
        <f>Ikärakenne[[#This Row],[Laskennalliset kustannukset, IKÄRAKENNE yhteensä, €]]</f>
        <v>11104285.630000001</v>
      </c>
      <c r="E235" s="15">
        <f>'Lask. kustannukset MUUT'!AD241</f>
        <v>1692886.464194695</v>
      </c>
      <c r="F235" s="231">
        <f>Yhteenveto[[#This Row],[Ikärakenne, laskennallinen kustannus]]+Yhteenveto[[#This Row],[Muut laskennalliset kustannukset ]]</f>
        <v>12797172.094194695</v>
      </c>
      <c r="G235" s="451">
        <v>1516.36</v>
      </c>
      <c r="H235" s="17">
        <v>6979805.0799999991</v>
      </c>
      <c r="I235" s="339">
        <f>Yhteenveto[[#This Row],[Laskennalliset kustannukset yhteensä]]-Yhteenveto[[#This Row],[Omarahoitusosuus, €]]</f>
        <v>5817367.0141946962</v>
      </c>
      <c r="J235" s="33">
        <f>Lisäosat!U236</f>
        <v>212046.68980339024</v>
      </c>
      <c r="K235" s="34">
        <f>'Muut lis_väh'!Q233</f>
        <v>-1179849.8971492902</v>
      </c>
      <c r="L235" s="231">
        <f>Yhteenveto[[#This Row],[Valtionosuus omarahoitusosuuden jälkeen (välisumma)]]+Yhteenveto[[#This Row],[Lisäosat yhteensä]]+Yhteenveto[[#This Row],[Valtionosuuteen tehtävät vähennykset ja lisäykset, netto]]</f>
        <v>4849563.8068487961</v>
      </c>
      <c r="M235" s="34">
        <f>'Verotuloihin perust tasaus'!N240</f>
        <v>2274678.8211729354</v>
      </c>
      <c r="N235" s="303">
        <f>SUM(Yhteenveto[[#This Row],[Valtionosuus ennen verotuloihin perustuvaa valtionosuuden tasausta]]+Yhteenveto[[#This Row],[Verotuloihin perustuva valtionosuuden tasaus]])</f>
        <v>7124242.628021732</v>
      </c>
      <c r="O235" s="241">
        <f>Verokorvaukset!G233</f>
        <v>655122.95122830011</v>
      </c>
      <c r="P235" s="372">
        <f>SUM(Yhteenveto[[#This Row],[Kunnan  peruspalvelujen valtionosuus ]:[Veroperustemuutoksista johtuvien veromenetysten korvaus]])</f>
        <v>7779365.5792500321</v>
      </c>
      <c r="Q235" s="34">
        <f>Kotikuntakorvaus!F237</f>
        <v>12168.384600000005</v>
      </c>
      <c r="R235" s="341">
        <f>+Yhteenveto[[#This Row],[Kunnan  peruspalvelujen valtionosuus ]]+Yhteenveto[[#This Row],[Veroperustemuutoksista johtuvien veromenetysten korvaus]]+Yhteenveto[[#This Row],[Kotikuntakorvaus, netto]]</f>
        <v>7791533.9638500325</v>
      </c>
      <c r="S235" s="11"/>
      <c r="T235"/>
    </row>
    <row r="236" spans="1:20" ht="15" x14ac:dyDescent="0.25">
      <c r="A236" s="32">
        <v>747</v>
      </c>
      <c r="B236" s="13" t="s">
        <v>241</v>
      </c>
      <c r="C236" s="15">
        <v>1264</v>
      </c>
      <c r="D236" s="15">
        <f>Ikärakenne[[#This Row],[Laskennalliset kustannukset, IKÄRAKENNE yhteensä, €]]</f>
        <v>1542942.2499999998</v>
      </c>
      <c r="E236" s="15">
        <f>'Lask. kustannukset MUUT'!AD242</f>
        <v>611038.20438536268</v>
      </c>
      <c r="F236" s="231">
        <f>Yhteenveto[[#This Row],[Ikärakenne, laskennallinen kustannus]]+Yhteenveto[[#This Row],[Muut laskennalliset kustannukset ]]</f>
        <v>2153980.4543853626</v>
      </c>
      <c r="G236" s="451">
        <v>1516.36</v>
      </c>
      <c r="H236" s="17">
        <v>1916679.0399999998</v>
      </c>
      <c r="I236" s="339">
        <f>Yhteenveto[[#This Row],[Laskennalliset kustannukset yhteensä]]-Yhteenveto[[#This Row],[Omarahoitusosuus, €]]</f>
        <v>237301.41438536276</v>
      </c>
      <c r="J236" s="33">
        <f>Lisäosat!U237</f>
        <v>188781.33458003207</v>
      </c>
      <c r="K236" s="34">
        <f>'Muut lis_väh'!Q234</f>
        <v>569276.93668737088</v>
      </c>
      <c r="L236" s="231">
        <f>Yhteenveto[[#This Row],[Valtionosuus omarahoitusosuuden jälkeen (välisumma)]]+Yhteenveto[[#This Row],[Lisäosat yhteensä]]+Yhteenveto[[#This Row],[Valtionosuuteen tehtävät vähennykset ja lisäykset, netto]]</f>
        <v>995359.68565276568</v>
      </c>
      <c r="M236" s="34">
        <f>'Verotuloihin perust tasaus'!N241</f>
        <v>692528.98305363953</v>
      </c>
      <c r="N236" s="303">
        <f>SUM(Yhteenveto[[#This Row],[Valtionosuus ennen verotuloihin perustuvaa valtionosuuden tasausta]]+Yhteenveto[[#This Row],[Verotuloihin perustuva valtionosuuden tasaus]])</f>
        <v>1687888.6687064052</v>
      </c>
      <c r="O236" s="241">
        <f>Verokorvaukset!G234</f>
        <v>276668.66153375671</v>
      </c>
      <c r="P236" s="372">
        <f>SUM(Yhteenveto[[#This Row],[Kunnan  peruspalvelujen valtionosuus ]:[Veroperustemuutoksista johtuvien veromenetysten korvaus]])</f>
        <v>1964557.3302401619</v>
      </c>
      <c r="Q236" s="34">
        <f>Kotikuntakorvaus!F238</f>
        <v>58341.569999999978</v>
      </c>
      <c r="R236" s="341">
        <f>+Yhteenveto[[#This Row],[Kunnan  peruspalvelujen valtionosuus ]]+Yhteenveto[[#This Row],[Veroperustemuutoksista johtuvien veromenetysten korvaus]]+Yhteenveto[[#This Row],[Kotikuntakorvaus, netto]]</f>
        <v>2022898.9002401619</v>
      </c>
      <c r="S236" s="11"/>
      <c r="T236"/>
    </row>
    <row r="237" spans="1:20" ht="15" x14ac:dyDescent="0.25">
      <c r="A237" s="32">
        <v>748</v>
      </c>
      <c r="B237" s="13" t="s">
        <v>242</v>
      </c>
      <c r="C237" s="15">
        <v>4804</v>
      </c>
      <c r="D237" s="15">
        <f>Ikärakenne[[#This Row],[Laskennalliset kustannukset, IKÄRAKENNE yhteensä, €]]</f>
        <v>10365829.939999999</v>
      </c>
      <c r="E237" s="15">
        <f>'Lask. kustannukset MUUT'!AD243</f>
        <v>1691229.8599382702</v>
      </c>
      <c r="F237" s="231">
        <f>Yhteenveto[[#This Row],[Ikärakenne, laskennallinen kustannus]]+Yhteenveto[[#This Row],[Muut laskennalliset kustannukset ]]</f>
        <v>12057059.799938269</v>
      </c>
      <c r="G237" s="451">
        <v>1516.36</v>
      </c>
      <c r="H237" s="17">
        <v>7284593.4399999995</v>
      </c>
      <c r="I237" s="339">
        <f>Yhteenveto[[#This Row],[Laskennalliset kustannukset yhteensä]]-Yhteenveto[[#This Row],[Omarahoitusosuus, €]]</f>
        <v>4772466.3599382695</v>
      </c>
      <c r="J237" s="33">
        <f>Lisäosat!U238</f>
        <v>324440.00323987723</v>
      </c>
      <c r="K237" s="34">
        <f>'Muut lis_väh'!Q235</f>
        <v>-2026253.7623512137</v>
      </c>
      <c r="L237" s="231">
        <f>Yhteenveto[[#This Row],[Valtionosuus omarahoitusosuuden jälkeen (välisumma)]]+Yhteenveto[[#This Row],[Lisäosat yhteensä]]+Yhteenveto[[#This Row],[Valtionosuuteen tehtävät vähennykset ja lisäykset, netto]]</f>
        <v>3070652.600826933</v>
      </c>
      <c r="M237" s="34">
        <f>'Verotuloihin perust tasaus'!N242</f>
        <v>2752399.6127650463</v>
      </c>
      <c r="N237" s="303">
        <f>SUM(Yhteenveto[[#This Row],[Valtionosuus ennen verotuloihin perustuvaa valtionosuuden tasausta]]+Yhteenveto[[#This Row],[Verotuloihin perustuva valtionosuuden tasaus]])</f>
        <v>5823052.2135919798</v>
      </c>
      <c r="O237" s="241">
        <f>Verokorvaukset!G235</f>
        <v>747025.93430442631</v>
      </c>
      <c r="P237" s="372">
        <f>SUM(Yhteenveto[[#This Row],[Kunnan  peruspalvelujen valtionosuus ]:[Veroperustemuutoksista johtuvien veromenetysten korvaus]])</f>
        <v>6570078.1478964062</v>
      </c>
      <c r="Q237" s="34">
        <f>Kotikuntakorvaus!F239</f>
        <v>174858.01980000004</v>
      </c>
      <c r="R237" s="341">
        <f>+Yhteenveto[[#This Row],[Kunnan  peruspalvelujen valtionosuus ]]+Yhteenveto[[#This Row],[Veroperustemuutoksista johtuvien veromenetysten korvaus]]+Yhteenveto[[#This Row],[Kotikuntakorvaus, netto]]</f>
        <v>6744936.1676964061</v>
      </c>
      <c r="S237" s="11"/>
      <c r="T237"/>
    </row>
    <row r="238" spans="1:20" ht="15" x14ac:dyDescent="0.25">
      <c r="A238" s="32">
        <v>749</v>
      </c>
      <c r="B238" s="13" t="s">
        <v>243</v>
      </c>
      <c r="C238" s="15">
        <v>21269</v>
      </c>
      <c r="D238" s="15">
        <f>Ikärakenne[[#This Row],[Laskennalliset kustannukset, IKÄRAKENNE yhteensä, €]]</f>
        <v>41627402.289999999</v>
      </c>
      <c r="E238" s="15">
        <f>'Lask. kustannukset MUUT'!AD244</f>
        <v>3741567.5767702861</v>
      </c>
      <c r="F238" s="231">
        <f>Yhteenveto[[#This Row],[Ikärakenne, laskennallinen kustannus]]+Yhteenveto[[#This Row],[Muut laskennalliset kustannukset ]]</f>
        <v>45368969.866770282</v>
      </c>
      <c r="G238" s="451">
        <v>1516.36</v>
      </c>
      <c r="H238" s="17">
        <v>32251460.839999996</v>
      </c>
      <c r="I238" s="339">
        <f>Yhteenveto[[#This Row],[Laskennalliset kustannukset yhteensä]]-Yhteenveto[[#This Row],[Omarahoitusosuus, €]]</f>
        <v>13117509.026770286</v>
      </c>
      <c r="J238" s="33">
        <f>Lisäosat!U239</f>
        <v>660673.11172697262</v>
      </c>
      <c r="K238" s="34">
        <f>'Muut lis_väh'!Q236</f>
        <v>-5868413.1302511804</v>
      </c>
      <c r="L238" s="231">
        <f>Yhteenveto[[#This Row],[Valtionosuus omarahoitusosuuden jälkeen (välisumma)]]+Yhteenveto[[#This Row],[Lisäosat yhteensä]]+Yhteenveto[[#This Row],[Valtionosuuteen tehtävät vähennykset ja lisäykset, netto]]</f>
        <v>7909769.0082460791</v>
      </c>
      <c r="M238" s="34">
        <f>'Verotuloihin perust tasaus'!N243</f>
        <v>502043.08067749266</v>
      </c>
      <c r="N238" s="303">
        <f>SUM(Yhteenveto[[#This Row],[Valtionosuus ennen verotuloihin perustuvaa valtionosuuden tasausta]]+Yhteenveto[[#This Row],[Verotuloihin perustuva valtionosuuden tasaus]])</f>
        <v>8411812.0889235716</v>
      </c>
      <c r="O238" s="241">
        <f>Verokorvaukset!G236</f>
        <v>1270472.2641625246</v>
      </c>
      <c r="P238" s="372">
        <f>SUM(Yhteenveto[[#This Row],[Kunnan  peruspalvelujen valtionosuus ]:[Veroperustemuutoksista johtuvien veromenetysten korvaus]])</f>
        <v>9682284.3530860953</v>
      </c>
      <c r="Q238" s="34">
        <f>Kotikuntakorvaus!F240</f>
        <v>347393.62838850007</v>
      </c>
      <c r="R238" s="341">
        <f>+Yhteenveto[[#This Row],[Kunnan  peruspalvelujen valtionosuus ]]+Yhteenveto[[#This Row],[Veroperustemuutoksista johtuvien veromenetysten korvaus]]+Yhteenveto[[#This Row],[Kotikuntakorvaus, netto]]</f>
        <v>10029677.981474595</v>
      </c>
      <c r="S238" s="11"/>
      <c r="T238"/>
    </row>
    <row r="239" spans="1:20" ht="15" x14ac:dyDescent="0.25">
      <c r="A239" s="32">
        <v>751</v>
      </c>
      <c r="B239" s="13" t="s">
        <v>244</v>
      </c>
      <c r="C239" s="15">
        <v>2778</v>
      </c>
      <c r="D239" s="15">
        <f>Ikärakenne[[#This Row],[Laskennalliset kustannukset, IKÄRAKENNE yhteensä, €]]</f>
        <v>3852166.7600000002</v>
      </c>
      <c r="E239" s="15">
        <f>'Lask. kustannukset MUUT'!AD245</f>
        <v>1613129.6083181223</v>
      </c>
      <c r="F239" s="231">
        <f>Yhteenveto[[#This Row],[Ikärakenne, laskennallinen kustannus]]+Yhteenveto[[#This Row],[Muut laskennalliset kustannukset ]]</f>
        <v>5465296.3683181228</v>
      </c>
      <c r="G239" s="451">
        <v>1516.36</v>
      </c>
      <c r="H239" s="17">
        <v>4212448.08</v>
      </c>
      <c r="I239" s="339">
        <f>Yhteenveto[[#This Row],[Laskennalliset kustannukset yhteensä]]-Yhteenveto[[#This Row],[Omarahoitusosuus, €]]</f>
        <v>1252848.2883181227</v>
      </c>
      <c r="J239" s="33">
        <f>Lisäosat!U240</f>
        <v>224167.21927231661</v>
      </c>
      <c r="K239" s="34">
        <f>'Muut lis_väh'!Q237</f>
        <v>120429.92210140168</v>
      </c>
      <c r="L239" s="231">
        <f>Yhteenveto[[#This Row],[Valtionosuus omarahoitusosuuden jälkeen (välisumma)]]+Yhteenveto[[#This Row],[Lisäosat yhteensä]]+Yhteenveto[[#This Row],[Valtionosuuteen tehtävät vähennykset ja lisäykset, netto]]</f>
        <v>1597445.4296918411</v>
      </c>
      <c r="M239" s="34">
        <f>'Verotuloihin perust tasaus'!N244</f>
        <v>1210581.5306228434</v>
      </c>
      <c r="N239" s="303">
        <f>SUM(Yhteenveto[[#This Row],[Valtionosuus ennen verotuloihin perustuvaa valtionosuuden tasausta]]+Yhteenveto[[#This Row],[Verotuloihin perustuva valtionosuuden tasaus]])</f>
        <v>2808026.9603146845</v>
      </c>
      <c r="O239" s="241">
        <f>Verokorvaukset!G237</f>
        <v>319823.46968250035</v>
      </c>
      <c r="P239" s="372">
        <f>SUM(Yhteenveto[[#This Row],[Kunnan  peruspalvelujen valtionosuus ]:[Veroperustemuutoksista johtuvien veromenetysten korvaus]])</f>
        <v>3127850.4299971848</v>
      </c>
      <c r="Q239" s="34">
        <f>Kotikuntakorvaus!F241</f>
        <v>76594.146899999992</v>
      </c>
      <c r="R239" s="341">
        <f>+Yhteenveto[[#This Row],[Kunnan  peruspalvelujen valtionosuus ]]+Yhteenveto[[#This Row],[Veroperustemuutoksista johtuvien veromenetysten korvaus]]+Yhteenveto[[#This Row],[Kotikuntakorvaus, netto]]</f>
        <v>3204444.5768971848</v>
      </c>
      <c r="S239" s="11"/>
      <c r="T239"/>
    </row>
    <row r="240" spans="1:20" ht="15" x14ac:dyDescent="0.25">
      <c r="A240" s="32">
        <v>753</v>
      </c>
      <c r="B240" s="13" t="s">
        <v>245</v>
      </c>
      <c r="C240" s="15">
        <v>22826</v>
      </c>
      <c r="D240" s="15">
        <f>Ikärakenne[[#This Row],[Laskennalliset kustannukset, IKÄRAKENNE yhteensä, €]]</f>
        <v>41864708.630000003</v>
      </c>
      <c r="E240" s="15">
        <f>'Lask. kustannukset MUUT'!AD246</f>
        <v>8638881.1075015441</v>
      </c>
      <c r="F240" s="231">
        <f>Yhteenveto[[#This Row],[Ikärakenne, laskennallinen kustannus]]+Yhteenveto[[#This Row],[Muut laskennalliset kustannukset ]]</f>
        <v>50503589.737501547</v>
      </c>
      <c r="G240" s="451">
        <v>1516.36</v>
      </c>
      <c r="H240" s="17">
        <v>34612433.359999999</v>
      </c>
      <c r="I240" s="339">
        <f>Yhteenveto[[#This Row],[Laskennalliset kustannukset yhteensä]]-Yhteenveto[[#This Row],[Omarahoitusosuus, €]]</f>
        <v>15891156.377501547</v>
      </c>
      <c r="J240" s="33">
        <f>Lisäosat!U241</f>
        <v>869610.56921111932</v>
      </c>
      <c r="K240" s="34">
        <f>'Muut lis_väh'!Q238</f>
        <v>6681369.5976205273</v>
      </c>
      <c r="L240" s="231">
        <f>Yhteenveto[[#This Row],[Valtionosuus omarahoitusosuuden jälkeen (välisumma)]]+Yhteenveto[[#This Row],[Lisäosat yhteensä]]+Yhteenveto[[#This Row],[Valtionosuuteen tehtävät vähennykset ja lisäykset, netto]]</f>
        <v>23442136.544333193</v>
      </c>
      <c r="M240" s="34">
        <f>'Verotuloihin perust tasaus'!N245</f>
        <v>-784883.47482282703</v>
      </c>
      <c r="N240" s="303">
        <f>SUM(Yhteenveto[[#This Row],[Valtionosuus ennen verotuloihin perustuvaa valtionosuuden tasausta]]+Yhteenveto[[#This Row],[Verotuloihin perustuva valtionosuuden tasaus]])</f>
        <v>22657253.069510367</v>
      </c>
      <c r="O240" s="241">
        <f>Verokorvaukset!G238</f>
        <v>1427091.1402916228</v>
      </c>
      <c r="P240" s="372">
        <f>SUM(Yhteenveto[[#This Row],[Kunnan  peruspalvelujen valtionosuus ]:[Veroperustemuutoksista johtuvien veromenetysten korvaus]])</f>
        <v>24084344.209801991</v>
      </c>
      <c r="Q240" s="34">
        <f>Kotikuntakorvaus!F242</f>
        <v>-235863.71592149953</v>
      </c>
      <c r="R240" s="341">
        <f>+Yhteenveto[[#This Row],[Kunnan  peruspalvelujen valtionosuus ]]+Yhteenveto[[#This Row],[Veroperustemuutoksista johtuvien veromenetysten korvaus]]+Yhteenveto[[#This Row],[Kotikuntakorvaus, netto]]</f>
        <v>23848480.493880492</v>
      </c>
      <c r="S240" s="11"/>
      <c r="T240"/>
    </row>
    <row r="241" spans="1:20" ht="15" x14ac:dyDescent="0.25">
      <c r="A241" s="32">
        <v>755</v>
      </c>
      <c r="B241" s="13" t="s">
        <v>246</v>
      </c>
      <c r="C241" s="15">
        <v>6182</v>
      </c>
      <c r="D241" s="15">
        <f>Ikärakenne[[#This Row],[Laskennalliset kustannukset, IKÄRAKENNE yhteensä, €]]</f>
        <v>10793758.629999997</v>
      </c>
      <c r="E241" s="15">
        <f>'Lask. kustannukset MUUT'!AD247</f>
        <v>2495274.340860635</v>
      </c>
      <c r="F241" s="231">
        <f>Yhteenveto[[#This Row],[Ikärakenne, laskennallinen kustannus]]+Yhteenveto[[#This Row],[Muut laskennalliset kustannukset ]]</f>
        <v>13289032.970860632</v>
      </c>
      <c r="G241" s="451">
        <v>1516.36</v>
      </c>
      <c r="H241" s="17">
        <v>9374137.5199999996</v>
      </c>
      <c r="I241" s="339">
        <f>Yhteenveto[[#This Row],[Laskennalliset kustannukset yhteensä]]-Yhteenveto[[#This Row],[Omarahoitusosuus, €]]</f>
        <v>3914895.4508606326</v>
      </c>
      <c r="J241" s="33">
        <f>Lisäosat!U242</f>
        <v>179744.95190966059</v>
      </c>
      <c r="K241" s="34">
        <f>'Muut lis_väh'!Q239</f>
        <v>1059827.3944682991</v>
      </c>
      <c r="L241" s="231">
        <f>Yhteenveto[[#This Row],[Valtionosuus omarahoitusosuuden jälkeen (välisumma)]]+Yhteenveto[[#This Row],[Lisäosat yhteensä]]+Yhteenveto[[#This Row],[Valtionosuuteen tehtävät vähennykset ja lisäykset, netto]]</f>
        <v>5154467.7972385921</v>
      </c>
      <c r="M241" s="34">
        <f>'Verotuloihin perust tasaus'!N246</f>
        <v>-31124.194194866152</v>
      </c>
      <c r="N241" s="303">
        <f>SUM(Yhteenveto[[#This Row],[Valtionosuus ennen verotuloihin perustuvaa valtionosuuden tasausta]]+Yhteenveto[[#This Row],[Verotuloihin perustuva valtionosuuden tasaus]])</f>
        <v>5123343.6030437257</v>
      </c>
      <c r="O241" s="241">
        <f>Verokorvaukset!G239</f>
        <v>487281.09455824556</v>
      </c>
      <c r="P241" s="372">
        <f>SUM(Yhteenveto[[#This Row],[Kunnan  peruspalvelujen valtionosuus ]:[Veroperustemuutoksista johtuvien veromenetysten korvaus]])</f>
        <v>5610624.6976019712</v>
      </c>
      <c r="Q241" s="34">
        <f>Kotikuntakorvaus!F243</f>
        <v>-1255443.9103199998</v>
      </c>
      <c r="R241" s="341">
        <f>+Yhteenveto[[#This Row],[Kunnan  peruspalvelujen valtionosuus ]]+Yhteenveto[[#This Row],[Veroperustemuutoksista johtuvien veromenetysten korvaus]]+Yhteenveto[[#This Row],[Kotikuntakorvaus, netto]]</f>
        <v>4355180.7872819714</v>
      </c>
      <c r="S241" s="11"/>
      <c r="T241"/>
    </row>
    <row r="242" spans="1:20" ht="15" x14ac:dyDescent="0.25">
      <c r="A242" s="32">
        <v>758</v>
      </c>
      <c r="B242" s="13" t="s">
        <v>247</v>
      </c>
      <c r="C242" s="15">
        <v>8127</v>
      </c>
      <c r="D242" s="15">
        <f>Ikärakenne[[#This Row],[Laskennalliset kustannukset, IKÄRAKENNE yhteensä, €]]</f>
        <v>11499673.360000001</v>
      </c>
      <c r="E242" s="15">
        <f>'Lask. kustannukset MUUT'!AD248</f>
        <v>8497960.2791836001</v>
      </c>
      <c r="F242" s="231">
        <f>Yhteenveto[[#This Row],[Ikärakenne, laskennallinen kustannus]]+Yhteenveto[[#This Row],[Muut laskennalliset kustannukset ]]</f>
        <v>19997633.639183603</v>
      </c>
      <c r="G242" s="451">
        <v>1516.36</v>
      </c>
      <c r="H242" s="17">
        <v>12323457.719999999</v>
      </c>
      <c r="I242" s="339">
        <f>Yhteenveto[[#This Row],[Laskennalliset kustannukset yhteensä]]-Yhteenveto[[#This Row],[Omarahoitusosuus, €]]</f>
        <v>7674175.9191836044</v>
      </c>
      <c r="J242" s="33">
        <f>Lisäosat!U243</f>
        <v>1598154.2993193006</v>
      </c>
      <c r="K242" s="34">
        <f>'Muut lis_väh'!Q240</f>
        <v>-3553008.6263385871</v>
      </c>
      <c r="L242" s="231">
        <f>Yhteenveto[[#This Row],[Valtionosuus omarahoitusosuuden jälkeen (välisumma)]]+Yhteenveto[[#This Row],[Lisäosat yhteensä]]+Yhteenveto[[#This Row],[Valtionosuuteen tehtävät vähennykset ja lisäykset, netto]]</f>
        <v>5719321.5921643181</v>
      </c>
      <c r="M242" s="34">
        <f>'Verotuloihin perust tasaus'!N247</f>
        <v>-561231.57667296682</v>
      </c>
      <c r="N242" s="303">
        <f>SUM(Yhteenveto[[#This Row],[Valtionosuus ennen verotuloihin perustuvaa valtionosuuden tasausta]]+Yhteenveto[[#This Row],[Verotuloihin perustuva valtionosuuden tasaus]])</f>
        <v>5158090.0154913515</v>
      </c>
      <c r="O242" s="241">
        <f>Verokorvaukset!G240</f>
        <v>996790.68589401629</v>
      </c>
      <c r="P242" s="372">
        <f>SUM(Yhteenveto[[#This Row],[Kunnan  peruspalvelujen valtionosuus ]:[Veroperustemuutoksista johtuvien veromenetysten korvaus]])</f>
        <v>6154880.7013853677</v>
      </c>
      <c r="Q242" s="34">
        <f>Kotikuntakorvaus!F244</f>
        <v>-116599.79490000001</v>
      </c>
      <c r="R242" s="341">
        <f>+Yhteenveto[[#This Row],[Kunnan  peruspalvelujen valtionosuus ]]+Yhteenveto[[#This Row],[Veroperustemuutoksista johtuvien veromenetysten korvaus]]+Yhteenveto[[#This Row],[Kotikuntakorvaus, netto]]</f>
        <v>6038280.9064853676</v>
      </c>
      <c r="S242" s="11"/>
      <c r="T242"/>
    </row>
    <row r="243" spans="1:20" ht="15" x14ac:dyDescent="0.25">
      <c r="A243" s="32">
        <v>759</v>
      </c>
      <c r="B243" s="13" t="s">
        <v>248</v>
      </c>
      <c r="C243" s="15">
        <v>1800</v>
      </c>
      <c r="D243" s="15">
        <f>Ikärakenne[[#This Row],[Laskennalliset kustannukset, IKÄRAKENNE yhteensä, €]]</f>
        <v>2936076.57</v>
      </c>
      <c r="E243" s="15">
        <f>'Lask. kustannukset MUUT'!AD249</f>
        <v>697204.4006233312</v>
      </c>
      <c r="F243" s="231">
        <f>Yhteenveto[[#This Row],[Ikärakenne, laskennallinen kustannus]]+Yhteenveto[[#This Row],[Muut laskennalliset kustannukset ]]</f>
        <v>3633280.9706233311</v>
      </c>
      <c r="G243" s="451">
        <v>1516.36</v>
      </c>
      <c r="H243" s="17">
        <v>2729448</v>
      </c>
      <c r="I243" s="339">
        <f>Yhteenveto[[#This Row],[Laskennalliset kustannukset yhteensä]]-Yhteenveto[[#This Row],[Omarahoitusosuus, €]]</f>
        <v>903832.97062333114</v>
      </c>
      <c r="J243" s="33">
        <f>Lisäosat!U244</f>
        <v>272995.53485390591</v>
      </c>
      <c r="K243" s="34">
        <f>'Muut lis_väh'!Q241</f>
        <v>-126254.60437000373</v>
      </c>
      <c r="L243" s="231">
        <f>Yhteenveto[[#This Row],[Valtionosuus omarahoitusosuuden jälkeen (välisumma)]]+Yhteenveto[[#This Row],[Lisäosat yhteensä]]+Yhteenveto[[#This Row],[Valtionosuuteen tehtävät vähennykset ja lisäykset, netto]]</f>
        <v>1050573.9011072333</v>
      </c>
      <c r="M243" s="34">
        <f>'Verotuloihin perust tasaus'!N248</f>
        <v>784483.50600084115</v>
      </c>
      <c r="N243" s="303">
        <f>SUM(Yhteenveto[[#This Row],[Valtionosuus ennen verotuloihin perustuvaa valtionosuuden tasausta]]+Yhteenveto[[#This Row],[Verotuloihin perustuva valtionosuuden tasaus]])</f>
        <v>1835057.4071080745</v>
      </c>
      <c r="O243" s="241">
        <f>Verokorvaukset!G241</f>
        <v>395555.26390379266</v>
      </c>
      <c r="P243" s="372">
        <f>SUM(Yhteenveto[[#This Row],[Kunnan  peruspalvelujen valtionosuus ]:[Veroperustemuutoksista johtuvien veromenetysten korvaus]])</f>
        <v>2230612.671011867</v>
      </c>
      <c r="Q243" s="34">
        <f>Kotikuntakorvaus!F245</f>
        <v>496736.79600000003</v>
      </c>
      <c r="R243" s="341">
        <f>+Yhteenveto[[#This Row],[Kunnan  peruspalvelujen valtionosuus ]]+Yhteenveto[[#This Row],[Veroperustemuutoksista johtuvien veromenetysten korvaus]]+Yhteenveto[[#This Row],[Kotikuntakorvaus, netto]]</f>
        <v>2727349.4670118671</v>
      </c>
      <c r="S243" s="11"/>
      <c r="T243"/>
    </row>
    <row r="244" spans="1:20" ht="15" x14ac:dyDescent="0.25">
      <c r="A244" s="32">
        <v>761</v>
      </c>
      <c r="B244" s="13" t="s">
        <v>249</v>
      </c>
      <c r="C244" s="15">
        <v>8429</v>
      </c>
      <c r="D244" s="15">
        <f>Ikärakenne[[#This Row],[Laskennalliset kustannukset, IKÄRAKENNE yhteensä, €]]</f>
        <v>11489100.860000001</v>
      </c>
      <c r="E244" s="15">
        <f>'Lask. kustannukset MUUT'!AD250</f>
        <v>2902985.2780159456</v>
      </c>
      <c r="F244" s="231">
        <f>Yhteenveto[[#This Row],[Ikärakenne, laskennallinen kustannus]]+Yhteenveto[[#This Row],[Muut laskennalliset kustannukset ]]</f>
        <v>14392086.138015946</v>
      </c>
      <c r="G244" s="451">
        <v>1516.36</v>
      </c>
      <c r="H244" s="17">
        <v>12781398.439999999</v>
      </c>
      <c r="I244" s="339">
        <f>Yhteenveto[[#This Row],[Laskennalliset kustannukset yhteensä]]-Yhteenveto[[#This Row],[Omarahoitusosuus, €]]</f>
        <v>1610687.6980159469</v>
      </c>
      <c r="J244" s="33">
        <f>Lisäosat!U245</f>
        <v>250718.75424220669</v>
      </c>
      <c r="K244" s="34">
        <f>'Muut lis_väh'!Q242</f>
        <v>890159.08011874114</v>
      </c>
      <c r="L244" s="231">
        <f>Yhteenveto[[#This Row],[Valtionosuus omarahoitusosuuden jälkeen (välisumma)]]+Yhteenveto[[#This Row],[Lisäosat yhteensä]]+Yhteenveto[[#This Row],[Valtionosuuteen tehtävät vähennykset ja lisäykset, netto]]</f>
        <v>2751565.5323768947</v>
      </c>
      <c r="M244" s="34">
        <f>'Verotuloihin perust tasaus'!N249</f>
        <v>4345830.5465370389</v>
      </c>
      <c r="N244" s="303">
        <f>SUM(Yhteenveto[[#This Row],[Valtionosuus ennen verotuloihin perustuvaa valtionosuuden tasausta]]+Yhteenveto[[#This Row],[Verotuloihin perustuva valtionosuuden tasaus]])</f>
        <v>7097396.0789139336</v>
      </c>
      <c r="O244" s="241">
        <f>Verokorvaukset!G242</f>
        <v>1462642.7668702996</v>
      </c>
      <c r="P244" s="372">
        <f>SUM(Yhteenveto[[#This Row],[Kunnan  peruspalvelujen valtionosuus ]:[Veroperustemuutoksista johtuvien veromenetysten korvaus]])</f>
        <v>8560038.8457842339</v>
      </c>
      <c r="Q244" s="34">
        <f>Kotikuntakorvaus!F246</f>
        <v>630672.37170000013</v>
      </c>
      <c r="R244" s="341">
        <f>+Yhteenveto[[#This Row],[Kunnan  peruspalvelujen valtionosuus ]]+Yhteenveto[[#This Row],[Veroperustemuutoksista johtuvien veromenetysten korvaus]]+Yhteenveto[[#This Row],[Kotikuntakorvaus, netto]]</f>
        <v>9190711.2174842339</v>
      </c>
      <c r="S244" s="11"/>
      <c r="T244"/>
    </row>
    <row r="245" spans="1:20" ht="15" x14ac:dyDescent="0.25">
      <c r="A245" s="32">
        <v>762</v>
      </c>
      <c r="B245" s="13" t="s">
        <v>250</v>
      </c>
      <c r="C245" s="15">
        <v>3570</v>
      </c>
      <c r="D245" s="15">
        <f>Ikärakenne[[#This Row],[Laskennalliset kustannukset, IKÄRAKENNE yhteensä, €]]</f>
        <v>4527772.29</v>
      </c>
      <c r="E245" s="15">
        <f>'Lask. kustannukset MUUT'!AD251</f>
        <v>1851214.8226426456</v>
      </c>
      <c r="F245" s="231">
        <f>Yhteenveto[[#This Row],[Ikärakenne, laskennallinen kustannus]]+Yhteenveto[[#This Row],[Muut laskennalliset kustannukset ]]</f>
        <v>6378987.1126426458</v>
      </c>
      <c r="G245" s="451">
        <v>1516.36</v>
      </c>
      <c r="H245" s="17">
        <v>5413405.1999999993</v>
      </c>
      <c r="I245" s="339">
        <f>Yhteenveto[[#This Row],[Laskennalliset kustannukset yhteensä]]-Yhteenveto[[#This Row],[Omarahoitusosuus, €]]</f>
        <v>965581.91264264658</v>
      </c>
      <c r="J245" s="33">
        <f>Lisäosat!U246</f>
        <v>492151.39802358439</v>
      </c>
      <c r="K245" s="34">
        <f>'Muut lis_väh'!Q243</f>
        <v>1335952.3443040063</v>
      </c>
      <c r="L245" s="231">
        <f>Yhteenveto[[#This Row],[Valtionosuus omarahoitusosuuden jälkeen (välisumma)]]+Yhteenveto[[#This Row],[Lisäosat yhteensä]]+Yhteenveto[[#This Row],[Valtionosuuteen tehtävät vähennykset ja lisäykset, netto]]</f>
        <v>2793685.6549702371</v>
      </c>
      <c r="M245" s="34">
        <f>'Verotuloihin perust tasaus'!N250</f>
        <v>1556198.0355891206</v>
      </c>
      <c r="N245" s="303">
        <f>SUM(Yhteenveto[[#This Row],[Valtionosuus ennen verotuloihin perustuvaa valtionosuuden tasausta]]+Yhteenveto[[#This Row],[Verotuloihin perustuva valtionosuuden tasaus]])</f>
        <v>4349883.6905593574</v>
      </c>
      <c r="O245" s="241">
        <f>Verokorvaukset!G243</f>
        <v>700854.78665498446</v>
      </c>
      <c r="P245" s="372">
        <f>SUM(Yhteenveto[[#This Row],[Kunnan  peruspalvelujen valtionosuus ]:[Veroperustemuutoksista johtuvien veromenetysten korvaus]])</f>
        <v>5050738.477214342</v>
      </c>
      <c r="Q245" s="34">
        <f>Kotikuntakorvaus!F247</f>
        <v>22553.184059999985</v>
      </c>
      <c r="R245" s="341">
        <f>+Yhteenveto[[#This Row],[Kunnan  peruspalvelujen valtionosuus ]]+Yhteenveto[[#This Row],[Veroperustemuutoksista johtuvien veromenetysten korvaus]]+Yhteenveto[[#This Row],[Kotikuntakorvaus, netto]]</f>
        <v>5073291.6612743419</v>
      </c>
      <c r="S245" s="11"/>
      <c r="T245"/>
    </row>
    <row r="246" spans="1:20" ht="15" x14ac:dyDescent="0.25">
      <c r="A246" s="32">
        <v>765</v>
      </c>
      <c r="B246" s="13" t="s">
        <v>251</v>
      </c>
      <c r="C246" s="15">
        <v>10185</v>
      </c>
      <c r="D246" s="15">
        <f>Ikärakenne[[#This Row],[Laskennalliset kustannukset, IKÄRAKENNE yhteensä, €]]</f>
        <v>16166435.580000002</v>
      </c>
      <c r="E246" s="15">
        <f>'Lask. kustannukset MUUT'!AD252</f>
        <v>4331374.0907191532</v>
      </c>
      <c r="F246" s="231">
        <f>Yhteenveto[[#This Row],[Ikärakenne, laskennallinen kustannus]]+Yhteenveto[[#This Row],[Muut laskennalliset kustannukset ]]</f>
        <v>20497809.670719154</v>
      </c>
      <c r="G246" s="451">
        <v>1516.36</v>
      </c>
      <c r="H246" s="17">
        <v>15444126.6</v>
      </c>
      <c r="I246" s="339">
        <f>Yhteenveto[[#This Row],[Laskennalliset kustannukset yhteensä]]-Yhteenveto[[#This Row],[Omarahoitusosuus, €]]</f>
        <v>5053683.0707191546</v>
      </c>
      <c r="J246" s="33">
        <f>Lisäosat!U247</f>
        <v>760312.84036129457</v>
      </c>
      <c r="K246" s="34">
        <f>'Muut lis_väh'!Q244</f>
        <v>-1780816.7599000745</v>
      </c>
      <c r="L246" s="231">
        <f>Yhteenveto[[#This Row],[Valtionosuus omarahoitusosuuden jälkeen (välisumma)]]+Yhteenveto[[#This Row],[Lisäosat yhteensä]]+Yhteenveto[[#This Row],[Valtionosuuteen tehtävät vähennykset ja lisäykset, netto]]</f>
        <v>4033179.1511803744</v>
      </c>
      <c r="M246" s="34">
        <f>'Verotuloihin perust tasaus'!N251</f>
        <v>1717318.6151949863</v>
      </c>
      <c r="N246" s="303">
        <f>SUM(Yhteenveto[[#This Row],[Valtionosuus ennen verotuloihin perustuvaa valtionosuuden tasausta]]+Yhteenveto[[#This Row],[Verotuloihin perustuva valtionosuuden tasaus]])</f>
        <v>5750497.766375361</v>
      </c>
      <c r="O246" s="241">
        <f>Verokorvaukset!G244</f>
        <v>1157294.0656713548</v>
      </c>
      <c r="P246" s="372">
        <f>SUM(Yhteenveto[[#This Row],[Kunnan  peruspalvelujen valtionosuus ]:[Veroperustemuutoksista johtuvien veromenetysten korvaus]])</f>
        <v>6907791.8320467155</v>
      </c>
      <c r="Q246" s="34">
        <f>Kotikuntakorvaus!F248</f>
        <v>-36255.118500000041</v>
      </c>
      <c r="R246" s="341">
        <f>+Yhteenveto[[#This Row],[Kunnan  peruspalvelujen valtionosuus ]]+Yhteenveto[[#This Row],[Veroperustemuutoksista johtuvien veromenetysten korvaus]]+Yhteenveto[[#This Row],[Kotikuntakorvaus, netto]]</f>
        <v>6871536.7135467157</v>
      </c>
      <c r="S246" s="11"/>
      <c r="T246"/>
    </row>
    <row r="247" spans="1:20" ht="15" x14ac:dyDescent="0.25">
      <c r="A247" s="32">
        <v>768</v>
      </c>
      <c r="B247" s="13" t="s">
        <v>252</v>
      </c>
      <c r="C247" s="15">
        <v>2361</v>
      </c>
      <c r="D247" s="15">
        <f>Ikärakenne[[#This Row],[Laskennalliset kustannukset, IKÄRAKENNE yhteensä, €]]</f>
        <v>2426253.6700000004</v>
      </c>
      <c r="E247" s="15">
        <f>'Lask. kustannukset MUUT'!AD253</f>
        <v>2039857.6556603033</v>
      </c>
      <c r="F247" s="231">
        <f>Yhteenveto[[#This Row],[Ikärakenne, laskennallinen kustannus]]+Yhteenveto[[#This Row],[Muut laskennalliset kustannukset ]]</f>
        <v>4466111.3256603032</v>
      </c>
      <c r="G247" s="451">
        <v>1516.36</v>
      </c>
      <c r="H247" s="17">
        <v>3580125.96</v>
      </c>
      <c r="I247" s="339">
        <f>Yhteenveto[[#This Row],[Laskennalliset kustannukset yhteensä]]-Yhteenveto[[#This Row],[Omarahoitusosuus, €]]</f>
        <v>885985.36566030327</v>
      </c>
      <c r="J247" s="33">
        <f>Lisäosat!U248</f>
        <v>364021.25714856107</v>
      </c>
      <c r="K247" s="34">
        <f>'Muut lis_väh'!Q245</f>
        <v>609643.93420046323</v>
      </c>
      <c r="L247" s="231">
        <f>Yhteenveto[[#This Row],[Valtionosuus omarahoitusosuuden jälkeen (välisumma)]]+Yhteenveto[[#This Row],[Lisäosat yhteensä]]+Yhteenveto[[#This Row],[Valtionosuuteen tehtävät vähennykset ja lisäykset, netto]]</f>
        <v>1859650.5570093277</v>
      </c>
      <c r="M247" s="34">
        <f>'Verotuloihin perust tasaus'!N252</f>
        <v>955882.95971199288</v>
      </c>
      <c r="N247" s="303">
        <f>SUM(Yhteenveto[[#This Row],[Valtionosuus ennen verotuloihin perustuvaa valtionosuuden tasausta]]+Yhteenveto[[#This Row],[Verotuloihin perustuva valtionosuuden tasaus]])</f>
        <v>2815533.5167213203</v>
      </c>
      <c r="O247" s="241">
        <f>Verokorvaukset!G245</f>
        <v>484437.9131471967</v>
      </c>
      <c r="P247" s="372">
        <f>SUM(Yhteenveto[[#This Row],[Kunnan  peruspalvelujen valtionosuus ]:[Veroperustemuutoksista johtuvien veromenetysten korvaus]])</f>
        <v>3299971.429868517</v>
      </c>
      <c r="Q247" s="34">
        <f>Kotikuntakorvaus!F249</f>
        <v>40005.647999999986</v>
      </c>
      <c r="R247" s="341">
        <f>+Yhteenveto[[#This Row],[Kunnan  peruspalvelujen valtionosuus ]]+Yhteenveto[[#This Row],[Veroperustemuutoksista johtuvien veromenetysten korvaus]]+Yhteenveto[[#This Row],[Kotikuntakorvaus, netto]]</f>
        <v>3339977.077868517</v>
      </c>
      <c r="S247" s="11"/>
      <c r="T247"/>
    </row>
    <row r="248" spans="1:20" ht="15" x14ac:dyDescent="0.25">
      <c r="A248" s="32">
        <v>777</v>
      </c>
      <c r="B248" s="13" t="s">
        <v>253</v>
      </c>
      <c r="C248" s="15">
        <v>7038</v>
      </c>
      <c r="D248" s="15">
        <f>Ikärakenne[[#This Row],[Laskennalliset kustannukset, IKÄRAKENNE yhteensä, €]]</f>
        <v>7633649.419999999</v>
      </c>
      <c r="E248" s="15">
        <f>'Lask. kustannukset MUUT'!AD254</f>
        <v>6003870.5609934041</v>
      </c>
      <c r="F248" s="231">
        <f>Yhteenveto[[#This Row],[Ikärakenne, laskennallinen kustannus]]+Yhteenveto[[#This Row],[Muut laskennalliset kustannukset ]]</f>
        <v>13637519.980993403</v>
      </c>
      <c r="G248" s="451">
        <v>1516.36</v>
      </c>
      <c r="H248" s="17">
        <v>10672141.68</v>
      </c>
      <c r="I248" s="339">
        <f>Yhteenveto[[#This Row],[Laskennalliset kustannukset yhteensä]]-Yhteenveto[[#This Row],[Omarahoitusosuus, €]]</f>
        <v>2965378.3009934034</v>
      </c>
      <c r="J248" s="33">
        <f>Lisäosat!U249</f>
        <v>1269311.0069286486</v>
      </c>
      <c r="K248" s="34">
        <f>'Muut lis_väh'!Q246</f>
        <v>74138.643524266256</v>
      </c>
      <c r="L248" s="231">
        <f>Yhteenveto[[#This Row],[Valtionosuus omarahoitusosuuden jälkeen (välisumma)]]+Yhteenveto[[#This Row],[Lisäosat yhteensä]]+Yhteenveto[[#This Row],[Valtionosuuteen tehtävät vähennykset ja lisäykset, netto]]</f>
        <v>4308827.9514463181</v>
      </c>
      <c r="M248" s="34">
        <f>'Verotuloihin perust tasaus'!N253</f>
        <v>3773992.855383506</v>
      </c>
      <c r="N248" s="303">
        <f>SUM(Yhteenveto[[#This Row],[Valtionosuus ennen verotuloihin perustuvaa valtionosuuden tasausta]]+Yhteenveto[[#This Row],[Verotuloihin perustuva valtionosuuden tasaus]])</f>
        <v>8082820.8068298241</v>
      </c>
      <c r="O248" s="241">
        <f>Verokorvaukset!G246</f>
        <v>1119288.3960203065</v>
      </c>
      <c r="P248" s="372">
        <f>SUM(Yhteenveto[[#This Row],[Kunnan  peruspalvelujen valtionosuus ]:[Veroperustemuutoksista johtuvien veromenetysten korvaus]])</f>
        <v>9202109.2028501313</v>
      </c>
      <c r="Q248" s="34">
        <f>Kotikuntakorvaus!F250</f>
        <v>-12951.828540000017</v>
      </c>
      <c r="R248" s="341">
        <f>+Yhteenveto[[#This Row],[Kunnan  peruspalvelujen valtionosuus ]]+Yhteenveto[[#This Row],[Veroperustemuutoksista johtuvien veromenetysten korvaus]]+Yhteenveto[[#This Row],[Kotikuntakorvaus, netto]]</f>
        <v>9189157.3743101321</v>
      </c>
      <c r="S248" s="11"/>
      <c r="T248"/>
    </row>
    <row r="249" spans="1:20" ht="15" x14ac:dyDescent="0.25">
      <c r="A249" s="32">
        <v>778</v>
      </c>
      <c r="B249" s="13" t="s">
        <v>254</v>
      </c>
      <c r="C249" s="15">
        <v>6632</v>
      </c>
      <c r="D249" s="15">
        <f>Ikärakenne[[#This Row],[Laskennalliset kustannukset, IKÄRAKENNE yhteensä, €]]</f>
        <v>9279918.7699999996</v>
      </c>
      <c r="E249" s="15">
        <f>'Lask. kustannukset MUUT'!AD255</f>
        <v>2022813.0006405287</v>
      </c>
      <c r="F249" s="231">
        <f>Yhteenveto[[#This Row],[Ikärakenne, laskennallinen kustannus]]+Yhteenveto[[#This Row],[Muut laskennalliset kustannukset ]]</f>
        <v>11302731.770640528</v>
      </c>
      <c r="G249" s="451">
        <v>1516.36</v>
      </c>
      <c r="H249" s="17">
        <v>10056499.52</v>
      </c>
      <c r="I249" s="339">
        <f>Yhteenveto[[#This Row],[Laskennalliset kustannukset yhteensä]]-Yhteenveto[[#This Row],[Omarahoitusosuus, €]]</f>
        <v>1246232.2506405283</v>
      </c>
      <c r="J249" s="33">
        <f>Lisäosat!U250</f>
        <v>370169.03116431477</v>
      </c>
      <c r="K249" s="34">
        <f>'Muut lis_väh'!Q247</f>
        <v>105607.05448591275</v>
      </c>
      <c r="L249" s="231">
        <f>Yhteenveto[[#This Row],[Valtionosuus omarahoitusosuuden jälkeen (välisumma)]]+Yhteenveto[[#This Row],[Lisäosat yhteensä]]+Yhteenveto[[#This Row],[Valtionosuuteen tehtävät vähennykset ja lisäykset, netto]]</f>
        <v>1722008.3362907558</v>
      </c>
      <c r="M249" s="34">
        <f>'Verotuloihin perust tasaus'!N254</f>
        <v>1872629.2727393005</v>
      </c>
      <c r="N249" s="303">
        <f>SUM(Yhteenveto[[#This Row],[Valtionosuus ennen verotuloihin perustuvaa valtionosuuden tasausta]]+Yhteenveto[[#This Row],[Verotuloihin perustuva valtionosuuden tasaus]])</f>
        <v>3594637.6090300563</v>
      </c>
      <c r="O249" s="241">
        <f>Verokorvaukset!G247</f>
        <v>916881.64774068561</v>
      </c>
      <c r="P249" s="372">
        <f>SUM(Yhteenveto[[#This Row],[Kunnan  peruspalvelujen valtionosuus ]:[Veroperustemuutoksista johtuvien veromenetysten korvaus]])</f>
        <v>4511519.2567707421</v>
      </c>
      <c r="Q249" s="34">
        <f>Kotikuntakorvaus!F251</f>
        <v>202678.61418000009</v>
      </c>
      <c r="R249" s="341">
        <f>+Yhteenveto[[#This Row],[Kunnan  peruspalvelujen valtionosuus ]]+Yhteenveto[[#This Row],[Veroperustemuutoksista johtuvien veromenetysten korvaus]]+Yhteenveto[[#This Row],[Kotikuntakorvaus, netto]]</f>
        <v>4714197.8709507426</v>
      </c>
      <c r="S249" s="11"/>
      <c r="T249"/>
    </row>
    <row r="250" spans="1:20" ht="15" x14ac:dyDescent="0.25">
      <c r="A250" s="32">
        <v>781</v>
      </c>
      <c r="B250" s="13" t="s">
        <v>255</v>
      </c>
      <c r="C250" s="15">
        <v>3428</v>
      </c>
      <c r="D250" s="15">
        <f>Ikärakenne[[#This Row],[Laskennalliset kustannukset, IKÄRAKENNE yhteensä, €]]</f>
        <v>2978159.3000000003</v>
      </c>
      <c r="E250" s="15">
        <f>'Lask. kustannukset MUUT'!AD256</f>
        <v>1307646.3669405943</v>
      </c>
      <c r="F250" s="231">
        <f>Yhteenveto[[#This Row],[Ikärakenne, laskennallinen kustannus]]+Yhteenveto[[#This Row],[Muut laskennalliset kustannukset ]]</f>
        <v>4285805.6669405941</v>
      </c>
      <c r="G250" s="451">
        <v>1516.36</v>
      </c>
      <c r="H250" s="17">
        <v>5198082.08</v>
      </c>
      <c r="I250" s="339">
        <f>Yhteenveto[[#This Row],[Laskennalliset kustannukset yhteensä]]-Yhteenveto[[#This Row],[Omarahoitusosuus, €]]</f>
        <v>-912276.41305940598</v>
      </c>
      <c r="J250" s="33">
        <f>Lisäosat!U251</f>
        <v>481894.75256489596</v>
      </c>
      <c r="K250" s="34">
        <f>'Muut lis_väh'!Q248</f>
        <v>3001476.2648293097</v>
      </c>
      <c r="L250" s="231">
        <f>Yhteenveto[[#This Row],[Valtionosuus omarahoitusosuuden jälkeen (välisumma)]]+Yhteenveto[[#This Row],[Lisäosat yhteensä]]+Yhteenveto[[#This Row],[Valtionosuuteen tehtävät vähennykset ja lisäykset, netto]]</f>
        <v>2571094.6043347996</v>
      </c>
      <c r="M250" s="34">
        <f>'Verotuloihin perust tasaus'!N255</f>
        <v>877430.26453383872</v>
      </c>
      <c r="N250" s="303">
        <f>SUM(Yhteenveto[[#This Row],[Valtionosuus ennen verotuloihin perustuvaa valtionosuuden tasausta]]+Yhteenveto[[#This Row],[Verotuloihin perustuva valtionosuuden tasaus]])</f>
        <v>3448524.8688686383</v>
      </c>
      <c r="O250" s="241">
        <f>Verokorvaukset!G248</f>
        <v>726771.64886146702</v>
      </c>
      <c r="P250" s="372">
        <f>SUM(Yhteenveto[[#This Row],[Kunnan  peruspalvelujen valtionosuus ]:[Veroperustemuutoksista johtuvien veromenetysten korvaus]])</f>
        <v>4175296.5177301052</v>
      </c>
      <c r="Q250" s="34">
        <f>Kotikuntakorvaus!F252</f>
        <v>24303.431160000007</v>
      </c>
      <c r="R250" s="341">
        <f>+Yhteenveto[[#This Row],[Kunnan  peruspalvelujen valtionosuus ]]+Yhteenveto[[#This Row],[Veroperustemuutoksista johtuvien veromenetysten korvaus]]+Yhteenveto[[#This Row],[Kotikuntakorvaus, netto]]</f>
        <v>4199599.9488901049</v>
      </c>
      <c r="S250" s="11"/>
      <c r="T250"/>
    </row>
    <row r="251" spans="1:20" ht="15" x14ac:dyDescent="0.25">
      <c r="A251" s="32">
        <v>783</v>
      </c>
      <c r="B251" s="13" t="s">
        <v>256</v>
      </c>
      <c r="C251" s="15">
        <v>6256</v>
      </c>
      <c r="D251" s="15">
        <f>Ikärakenne[[#This Row],[Laskennalliset kustannukset, IKÄRAKENNE yhteensä, €]]</f>
        <v>8610906.0899999999</v>
      </c>
      <c r="E251" s="15">
        <f>'Lask. kustannukset MUUT'!AD257</f>
        <v>1725692.3884120134</v>
      </c>
      <c r="F251" s="231">
        <f>Yhteenveto[[#This Row],[Ikärakenne, laskennallinen kustannus]]+Yhteenveto[[#This Row],[Muut laskennalliset kustannukset ]]</f>
        <v>10336598.478412014</v>
      </c>
      <c r="G251" s="451">
        <v>1516.36</v>
      </c>
      <c r="H251" s="17">
        <v>9486348.1600000001</v>
      </c>
      <c r="I251" s="339">
        <f>Yhteenveto[[#This Row],[Laskennalliset kustannukset yhteensä]]-Yhteenveto[[#This Row],[Omarahoitusosuus, €]]</f>
        <v>850250.31841201335</v>
      </c>
      <c r="J251" s="33">
        <f>Lisäosat!U252</f>
        <v>199392.81046086078</v>
      </c>
      <c r="K251" s="34">
        <f>'Muut lis_väh'!Q249</f>
        <v>-607170.36629619263</v>
      </c>
      <c r="L251" s="231">
        <f>Yhteenveto[[#This Row],[Valtionosuus omarahoitusosuuden jälkeen (välisumma)]]+Yhteenveto[[#This Row],[Lisäosat yhteensä]]+Yhteenveto[[#This Row],[Valtionosuuteen tehtävät vähennykset ja lisäykset, netto]]</f>
        <v>442472.76257668156</v>
      </c>
      <c r="M251" s="34">
        <f>'Verotuloihin perust tasaus'!N256</f>
        <v>1838764.363511797</v>
      </c>
      <c r="N251" s="303">
        <f>SUM(Yhteenveto[[#This Row],[Valtionosuus ennen verotuloihin perustuvaa valtionosuuden tasausta]]+Yhteenveto[[#This Row],[Verotuloihin perustuva valtionosuuden tasaus]])</f>
        <v>2281237.1260884786</v>
      </c>
      <c r="O251" s="241">
        <f>Verokorvaukset!G249</f>
        <v>859463.52291667555</v>
      </c>
      <c r="P251" s="372">
        <f>SUM(Yhteenveto[[#This Row],[Kunnan  peruspalvelujen valtionosuus ]:[Veroperustemuutoksista johtuvien veromenetysten korvaus]])</f>
        <v>3140700.6490051541</v>
      </c>
      <c r="Q251" s="34">
        <f>Kotikuntakorvaus!F253</f>
        <v>-156305.40054</v>
      </c>
      <c r="R251" s="341">
        <f>+Yhteenveto[[#This Row],[Kunnan  peruspalvelujen valtionosuus ]]+Yhteenveto[[#This Row],[Veroperustemuutoksista johtuvien veromenetysten korvaus]]+Yhteenveto[[#This Row],[Kotikuntakorvaus, netto]]</f>
        <v>2984395.2484651543</v>
      </c>
      <c r="S251" s="11"/>
      <c r="T251"/>
    </row>
    <row r="252" spans="1:20" ht="15" x14ac:dyDescent="0.25">
      <c r="A252" s="32">
        <v>785</v>
      </c>
      <c r="B252" s="13" t="s">
        <v>257</v>
      </c>
      <c r="C252" s="15">
        <v>2581</v>
      </c>
      <c r="D252" s="15">
        <f>Ikärakenne[[#This Row],[Laskennalliset kustannukset, IKÄRAKENNE yhteensä, €]]</f>
        <v>3064877.38</v>
      </c>
      <c r="E252" s="15">
        <f>'Lask. kustannukset MUUT'!AD258</f>
        <v>1718328.8062924431</v>
      </c>
      <c r="F252" s="231">
        <f>Yhteenveto[[#This Row],[Ikärakenne, laskennallinen kustannus]]+Yhteenveto[[#This Row],[Muut laskennalliset kustannukset ]]</f>
        <v>4783206.1862924434</v>
      </c>
      <c r="G252" s="451">
        <v>1516.36</v>
      </c>
      <c r="H252" s="17">
        <v>3913725.1599999997</v>
      </c>
      <c r="I252" s="339">
        <f>Yhteenveto[[#This Row],[Laskennalliset kustannukset yhteensä]]-Yhteenveto[[#This Row],[Omarahoitusosuus, €]]</f>
        <v>869481.02629244374</v>
      </c>
      <c r="J252" s="33">
        <f>Lisäosat!U253</f>
        <v>961407.31033115648</v>
      </c>
      <c r="K252" s="34">
        <f>'Muut lis_väh'!Q250</f>
        <v>2093253.1182421797</v>
      </c>
      <c r="L252" s="231">
        <f>Yhteenveto[[#This Row],[Valtionosuus omarahoitusosuuden jälkeen (välisumma)]]+Yhteenveto[[#This Row],[Lisäosat yhteensä]]+Yhteenveto[[#This Row],[Valtionosuuteen tehtävät vähennykset ja lisäykset, netto]]</f>
        <v>3924141.4548657797</v>
      </c>
      <c r="M252" s="34">
        <f>'Verotuloihin perust tasaus'!N257</f>
        <v>1305919.124868514</v>
      </c>
      <c r="N252" s="303">
        <f>SUM(Yhteenveto[[#This Row],[Valtionosuus ennen verotuloihin perustuvaa valtionosuuden tasausta]]+Yhteenveto[[#This Row],[Verotuloihin perustuva valtionosuuden tasaus]])</f>
        <v>5230060.5797342937</v>
      </c>
      <c r="O252" s="241">
        <f>Verokorvaukset!G250</f>
        <v>549086.17657322832</v>
      </c>
      <c r="P252" s="372">
        <f>SUM(Yhteenveto[[#This Row],[Kunnan  peruspalvelujen valtionosuus ]:[Veroperustemuutoksista johtuvien veromenetysten korvaus]])</f>
        <v>5779146.7563075218</v>
      </c>
      <c r="Q252" s="34">
        <f>Kotikuntakorvaus!F254</f>
        <v>-50707.158839999996</v>
      </c>
      <c r="R252" s="341">
        <f>+Yhteenveto[[#This Row],[Kunnan  peruspalvelujen valtionosuus ]]+Yhteenveto[[#This Row],[Veroperustemuutoksista johtuvien veromenetysten korvaus]]+Yhteenveto[[#This Row],[Kotikuntakorvaus, netto]]</f>
        <v>5728439.5974675221</v>
      </c>
      <c r="S252" s="11"/>
      <c r="T252"/>
    </row>
    <row r="253" spans="1:20" ht="15" x14ac:dyDescent="0.25">
      <c r="A253" s="32">
        <v>790</v>
      </c>
      <c r="B253" s="13" t="s">
        <v>258</v>
      </c>
      <c r="C253" s="15">
        <v>23464</v>
      </c>
      <c r="D253" s="15">
        <f>Ikärakenne[[#This Row],[Laskennalliset kustannukset, IKÄRAKENNE yhteensä, €]]</f>
        <v>34240741.93</v>
      </c>
      <c r="E253" s="15">
        <f>'Lask. kustannukset MUUT'!AD259</f>
        <v>5992859.7147154734</v>
      </c>
      <c r="F253" s="231">
        <f>Yhteenveto[[#This Row],[Ikärakenne, laskennallinen kustannus]]+Yhteenveto[[#This Row],[Muut laskennalliset kustannukset ]]</f>
        <v>40233601.644715473</v>
      </c>
      <c r="G253" s="451">
        <v>1516.36</v>
      </c>
      <c r="H253" s="17">
        <v>35579871.039999999</v>
      </c>
      <c r="I253" s="339">
        <f>Yhteenveto[[#This Row],[Laskennalliset kustannukset yhteensä]]-Yhteenveto[[#This Row],[Omarahoitusosuus, €]]</f>
        <v>4653730.6047154739</v>
      </c>
      <c r="J253" s="33">
        <f>Lisäosat!U254</f>
        <v>761548.06613199017</v>
      </c>
      <c r="K253" s="34">
        <f>'Muut lis_väh'!Q251</f>
        <v>361864.19326883543</v>
      </c>
      <c r="L253" s="231">
        <f>Yhteenveto[[#This Row],[Valtionosuus omarahoitusosuuden jälkeen (välisumma)]]+Yhteenveto[[#This Row],[Lisäosat yhteensä]]+Yhteenveto[[#This Row],[Valtionosuuteen tehtävät vähennykset ja lisäykset, netto]]</f>
        <v>5777142.8641162999</v>
      </c>
      <c r="M253" s="34">
        <f>'Verotuloihin perust tasaus'!N258</f>
        <v>9960030.9225297235</v>
      </c>
      <c r="N253" s="303">
        <f>SUM(Yhteenveto[[#This Row],[Valtionosuus ennen verotuloihin perustuvaa valtionosuuden tasausta]]+Yhteenveto[[#This Row],[Verotuloihin perustuva valtionosuuden tasaus]])</f>
        <v>15737173.786646023</v>
      </c>
      <c r="O253" s="241">
        <f>Verokorvaukset!G251</f>
        <v>2975174.8883625916</v>
      </c>
      <c r="P253" s="372">
        <f>SUM(Yhteenveto[[#This Row],[Kunnan  peruspalvelujen valtionosuus ]:[Veroperustemuutoksista johtuvien veromenetysten korvaus]])</f>
        <v>18712348.675008614</v>
      </c>
      <c r="Q253" s="34">
        <f>Kotikuntakorvaus!F255</f>
        <v>589733.25858000037</v>
      </c>
      <c r="R253" s="341">
        <f>+Yhteenveto[[#This Row],[Kunnan  peruspalvelujen valtionosuus ]]+Yhteenveto[[#This Row],[Veroperustemuutoksista johtuvien veromenetysten korvaus]]+Yhteenveto[[#This Row],[Kotikuntakorvaus, netto]]</f>
        <v>19302081.933588613</v>
      </c>
      <c r="S253" s="11"/>
      <c r="T253"/>
    </row>
    <row r="254" spans="1:20" ht="15" x14ac:dyDescent="0.25">
      <c r="A254" s="32">
        <v>791</v>
      </c>
      <c r="B254" s="13" t="s">
        <v>259</v>
      </c>
      <c r="C254" s="15">
        <v>4938</v>
      </c>
      <c r="D254" s="15">
        <f>Ikärakenne[[#This Row],[Laskennalliset kustannukset, IKÄRAKENNE yhteensä, €]]</f>
        <v>7738083.2399999993</v>
      </c>
      <c r="E254" s="15">
        <f>'Lask. kustannukset MUUT'!AD260</f>
        <v>2642189.0259885881</v>
      </c>
      <c r="F254" s="231">
        <f>Yhteenveto[[#This Row],[Ikärakenne, laskennallinen kustannus]]+Yhteenveto[[#This Row],[Muut laskennalliset kustannukset ]]</f>
        <v>10380272.265988588</v>
      </c>
      <c r="G254" s="451">
        <v>1516.36</v>
      </c>
      <c r="H254" s="17">
        <v>7487785.6799999997</v>
      </c>
      <c r="I254" s="339">
        <f>Yhteenveto[[#This Row],[Laskennalliset kustannukset yhteensä]]-Yhteenveto[[#This Row],[Omarahoitusosuus, €]]</f>
        <v>2892486.5859885886</v>
      </c>
      <c r="J254" s="33">
        <f>Lisäosat!U255</f>
        <v>858092.31854746619</v>
      </c>
      <c r="K254" s="34">
        <f>'Muut lis_väh'!Q252</f>
        <v>114216.58617776902</v>
      </c>
      <c r="L254" s="231">
        <f>Yhteenveto[[#This Row],[Valtionosuus omarahoitusosuuden jälkeen (välisumma)]]+Yhteenveto[[#This Row],[Lisäosat yhteensä]]+Yhteenveto[[#This Row],[Valtionosuuteen tehtävät vähennykset ja lisäykset, netto]]</f>
        <v>3864795.4907138241</v>
      </c>
      <c r="M254" s="34">
        <f>'Verotuloihin perust tasaus'!N259</f>
        <v>2900248.9260852532</v>
      </c>
      <c r="N254" s="303">
        <f>SUM(Yhteenveto[[#This Row],[Valtionosuus ennen verotuloihin perustuvaa valtionosuuden tasausta]]+Yhteenveto[[#This Row],[Verotuloihin perustuva valtionosuuden tasaus]])</f>
        <v>6765044.4167990778</v>
      </c>
      <c r="O254" s="241">
        <f>Verokorvaukset!G252</f>
        <v>1027604.4919533065</v>
      </c>
      <c r="P254" s="372">
        <f>SUM(Yhteenveto[[#This Row],[Kunnan  peruspalvelujen valtionosuus ]:[Veroperustemuutoksista johtuvien veromenetysten korvaus]])</f>
        <v>7792648.9087523846</v>
      </c>
      <c r="Q254" s="34">
        <f>Kotikuntakorvaus!F256</f>
        <v>-99889.102349999972</v>
      </c>
      <c r="R254" s="341">
        <f>+Yhteenveto[[#This Row],[Kunnan  peruspalvelujen valtionosuus ]]+Yhteenveto[[#This Row],[Veroperustemuutoksista johtuvien veromenetysten korvaus]]+Yhteenveto[[#This Row],[Kotikuntakorvaus, netto]]</f>
        <v>7692759.8064023843</v>
      </c>
      <c r="S254" s="11"/>
      <c r="T254"/>
    </row>
    <row r="255" spans="1:20" ht="15" x14ac:dyDescent="0.25">
      <c r="A255" s="32">
        <v>831</v>
      </c>
      <c r="B255" s="13" t="s">
        <v>260</v>
      </c>
      <c r="C255" s="15">
        <v>4596</v>
      </c>
      <c r="D255" s="15">
        <f>Ikärakenne[[#This Row],[Laskennalliset kustannukset, IKÄRAKENNE yhteensä, €]]</f>
        <v>7232938.1700000009</v>
      </c>
      <c r="E255" s="15">
        <f>'Lask. kustannukset MUUT'!AD261</f>
        <v>2107555.9661398553</v>
      </c>
      <c r="F255" s="231">
        <f>Yhteenveto[[#This Row],[Ikärakenne, laskennallinen kustannus]]+Yhteenveto[[#This Row],[Muut laskennalliset kustannukset ]]</f>
        <v>9340494.1361398567</v>
      </c>
      <c r="G255" s="451">
        <v>1516.36</v>
      </c>
      <c r="H255" s="17">
        <v>6969190.5599999996</v>
      </c>
      <c r="I255" s="339">
        <f>Yhteenveto[[#This Row],[Laskennalliset kustannukset yhteensä]]-Yhteenveto[[#This Row],[Omarahoitusosuus, €]]</f>
        <v>2371303.5761398571</v>
      </c>
      <c r="J255" s="33">
        <f>Lisäosat!U256</f>
        <v>110686.90744449326</v>
      </c>
      <c r="K255" s="34">
        <f>'Muut lis_väh'!Q253</f>
        <v>-168040.30200309667</v>
      </c>
      <c r="L255" s="231">
        <f>Yhteenveto[[#This Row],[Valtionosuus omarahoitusosuuden jälkeen (välisumma)]]+Yhteenveto[[#This Row],[Lisäosat yhteensä]]+Yhteenveto[[#This Row],[Valtionosuuteen tehtävät vähennykset ja lisäykset, netto]]</f>
        <v>2313950.1815812537</v>
      </c>
      <c r="M255" s="34">
        <f>'Verotuloihin perust tasaus'!N260</f>
        <v>769508.98883020075</v>
      </c>
      <c r="N255" s="303">
        <f>SUM(Yhteenveto[[#This Row],[Valtionosuus ennen verotuloihin perustuvaa valtionosuuden tasausta]]+Yhteenveto[[#This Row],[Verotuloihin perustuva valtionosuuden tasaus]])</f>
        <v>3083459.1704114545</v>
      </c>
      <c r="O255" s="241">
        <f>Verokorvaukset!G253</f>
        <v>406916.92374073935</v>
      </c>
      <c r="P255" s="372">
        <f>SUM(Yhteenveto[[#This Row],[Kunnan  peruspalvelujen valtionosuus ]:[Veroperustemuutoksista johtuvien veromenetysten korvaus]])</f>
        <v>3490376.094152194</v>
      </c>
      <c r="Q255" s="34">
        <f>Kotikuntakorvaus!F257</f>
        <v>-132065.72838150006</v>
      </c>
      <c r="R255" s="341">
        <f>+Yhteenveto[[#This Row],[Kunnan  peruspalvelujen valtionosuus ]]+Yhteenveto[[#This Row],[Veroperustemuutoksista johtuvien veromenetysten korvaus]]+Yhteenveto[[#This Row],[Kotikuntakorvaus, netto]]</f>
        <v>3358310.3657706939</v>
      </c>
      <c r="S255" s="11"/>
      <c r="T255"/>
    </row>
    <row r="256" spans="1:20" ht="15" x14ac:dyDescent="0.25">
      <c r="A256" s="32">
        <v>832</v>
      </c>
      <c r="B256" s="13" t="s">
        <v>261</v>
      </c>
      <c r="C256" s="15">
        <v>3657</v>
      </c>
      <c r="D256" s="15">
        <f>Ikärakenne[[#This Row],[Laskennalliset kustannukset, IKÄRAKENNE yhteensä, €]]</f>
        <v>5604206.4899999993</v>
      </c>
      <c r="E256" s="15">
        <f>'Lask. kustannukset MUUT'!AD262</f>
        <v>2854478.8734122412</v>
      </c>
      <c r="F256" s="231">
        <f>Yhteenveto[[#This Row],[Ikärakenne, laskennallinen kustannus]]+Yhteenveto[[#This Row],[Muut laskennalliset kustannukset ]]</f>
        <v>8458685.3634122405</v>
      </c>
      <c r="G256" s="451">
        <v>1516.36</v>
      </c>
      <c r="H256" s="17">
        <v>5545328.5199999996</v>
      </c>
      <c r="I256" s="339">
        <f>Yhteenveto[[#This Row],[Laskennalliset kustannukset yhteensä]]-Yhteenveto[[#This Row],[Omarahoitusosuus, €]]</f>
        <v>2913356.843412241</v>
      </c>
      <c r="J256" s="33">
        <f>Lisäosat!U257</f>
        <v>1385799.6914222024</v>
      </c>
      <c r="K256" s="34">
        <f>'Muut lis_väh'!Q254</f>
        <v>2176052.5280889887</v>
      </c>
      <c r="L256" s="231">
        <f>Yhteenveto[[#This Row],[Valtionosuus omarahoitusosuuden jälkeen (välisumma)]]+Yhteenveto[[#This Row],[Lisäosat yhteensä]]+Yhteenveto[[#This Row],[Valtionosuuteen tehtävät vähennykset ja lisäykset, netto]]</f>
        <v>6475209.0629234323</v>
      </c>
      <c r="M256" s="34">
        <f>'Verotuloihin perust tasaus'!N261</f>
        <v>2036399.8679493109</v>
      </c>
      <c r="N256" s="303">
        <f>SUM(Yhteenveto[[#This Row],[Valtionosuus ennen verotuloihin perustuvaa valtionosuuden tasausta]]+Yhteenveto[[#This Row],[Verotuloihin perustuva valtionosuuden tasaus]])</f>
        <v>8511608.9308727439</v>
      </c>
      <c r="O256" s="241">
        <f>Verokorvaukset!G254</f>
        <v>578913.49542059249</v>
      </c>
      <c r="P256" s="372">
        <f>SUM(Yhteenveto[[#This Row],[Kunnan  peruspalvelujen valtionosuus ]:[Veroperustemuutoksista johtuvien veromenetysten korvaus]])</f>
        <v>9090522.4262933359</v>
      </c>
      <c r="Q256" s="34">
        <f>Kotikuntakorvaus!F258</f>
        <v>24920.184899999993</v>
      </c>
      <c r="R256" s="341">
        <f>+Yhteenveto[[#This Row],[Kunnan  peruspalvelujen valtionosuus ]]+Yhteenveto[[#This Row],[Veroperustemuutoksista johtuvien veromenetysten korvaus]]+Yhteenveto[[#This Row],[Kotikuntakorvaus, netto]]</f>
        <v>9115442.6111933365</v>
      </c>
      <c r="S256" s="11"/>
      <c r="T256"/>
    </row>
    <row r="257" spans="1:20" ht="15" x14ac:dyDescent="0.25">
      <c r="A257" s="32">
        <v>833</v>
      </c>
      <c r="B257" s="13" t="s">
        <v>262</v>
      </c>
      <c r="C257" s="15">
        <v>1692</v>
      </c>
      <c r="D257" s="15">
        <f>Ikärakenne[[#This Row],[Laskennalliset kustannukset, IKÄRAKENNE yhteensä, €]]</f>
        <v>2355849.4000000004</v>
      </c>
      <c r="E257" s="15">
        <f>'Lask. kustannukset MUUT'!AD263</f>
        <v>705437.57699821133</v>
      </c>
      <c r="F257" s="231">
        <f>Yhteenveto[[#This Row],[Ikärakenne, laskennallinen kustannus]]+Yhteenveto[[#This Row],[Muut laskennalliset kustannukset ]]</f>
        <v>3061286.9769982118</v>
      </c>
      <c r="G257" s="451">
        <v>1516.36</v>
      </c>
      <c r="H257" s="17">
        <v>2565681.1199999996</v>
      </c>
      <c r="I257" s="339">
        <f>Yhteenveto[[#This Row],[Laskennalliset kustannukset yhteensä]]-Yhteenveto[[#This Row],[Omarahoitusosuus, €]]</f>
        <v>495605.85699821217</v>
      </c>
      <c r="J257" s="33">
        <f>Lisäosat!U258</f>
        <v>104844.12271620602</v>
      </c>
      <c r="K257" s="34">
        <f>'Muut lis_väh'!Q255</f>
        <v>789945.26270854857</v>
      </c>
      <c r="L257" s="231">
        <f>Yhteenveto[[#This Row],[Valtionosuus omarahoitusosuuden jälkeen (välisumma)]]+Yhteenveto[[#This Row],[Lisäosat yhteensä]]+Yhteenveto[[#This Row],[Valtionosuuteen tehtävät vähennykset ja lisäykset, netto]]</f>
        <v>1390395.2424229668</v>
      </c>
      <c r="M257" s="34">
        <f>'Verotuloihin perust tasaus'!N262</f>
        <v>389430.48340175895</v>
      </c>
      <c r="N257" s="303">
        <f>SUM(Yhteenveto[[#This Row],[Valtionosuus ennen verotuloihin perustuvaa valtionosuuden tasausta]]+Yhteenveto[[#This Row],[Verotuloihin perustuva valtionosuuden tasaus]])</f>
        <v>1779825.7258247258</v>
      </c>
      <c r="O257" s="241">
        <f>Verokorvaukset!G255</f>
        <v>270622.27402297163</v>
      </c>
      <c r="P257" s="372">
        <f>SUM(Yhteenveto[[#This Row],[Kunnan  peruspalvelujen valtionosuus ]:[Veroperustemuutoksista johtuvien veromenetysten korvaus]])</f>
        <v>2050447.9998476976</v>
      </c>
      <c r="Q257" s="34">
        <f>Kotikuntakorvaus!F259</f>
        <v>291791.19510000001</v>
      </c>
      <c r="R257" s="341">
        <f>+Yhteenveto[[#This Row],[Kunnan  peruspalvelujen valtionosuus ]]+Yhteenveto[[#This Row],[Veroperustemuutoksista johtuvien veromenetysten korvaus]]+Yhteenveto[[#This Row],[Kotikuntakorvaus, netto]]</f>
        <v>2342239.1949476977</v>
      </c>
      <c r="S257" s="11"/>
      <c r="T257"/>
    </row>
    <row r="258" spans="1:20" ht="15" x14ac:dyDescent="0.25">
      <c r="A258" s="32">
        <v>834</v>
      </c>
      <c r="B258" s="13" t="s">
        <v>263</v>
      </c>
      <c r="C258" s="15">
        <v>5832</v>
      </c>
      <c r="D258" s="15">
        <f>Ikärakenne[[#This Row],[Laskennalliset kustannukset, IKÄRAKENNE yhteensä, €]]</f>
        <v>8919417.5099999998</v>
      </c>
      <c r="E258" s="15">
        <f>'Lask. kustannukset MUUT'!AD264</f>
        <v>1518702.5155779195</v>
      </c>
      <c r="F258" s="231">
        <f>Yhteenveto[[#This Row],[Ikärakenne, laskennallinen kustannus]]+Yhteenveto[[#This Row],[Muut laskennalliset kustannukset ]]</f>
        <v>10438120.02557792</v>
      </c>
      <c r="G258" s="451">
        <v>1516.36</v>
      </c>
      <c r="H258" s="17">
        <v>8843411.5199999996</v>
      </c>
      <c r="I258" s="339">
        <f>Yhteenveto[[#This Row],[Laskennalliset kustannukset yhteensä]]-Yhteenveto[[#This Row],[Omarahoitusosuus, €]]</f>
        <v>1594708.50557792</v>
      </c>
      <c r="J258" s="33">
        <f>Lisäosat!U259</f>
        <v>171755.92460606332</v>
      </c>
      <c r="K258" s="34">
        <f>'Muut lis_väh'!Q256</f>
        <v>1844158.8244787557</v>
      </c>
      <c r="L258" s="231">
        <f>Yhteenveto[[#This Row],[Valtionosuus omarahoitusosuuden jälkeen (välisumma)]]+Yhteenveto[[#This Row],[Lisäosat yhteensä]]+Yhteenveto[[#This Row],[Valtionosuuteen tehtävät vähennykset ja lisäykset, netto]]</f>
        <v>3610623.2546627391</v>
      </c>
      <c r="M258" s="34">
        <f>'Verotuloihin perust tasaus'!N263</f>
        <v>1915562.924923996</v>
      </c>
      <c r="N258" s="303">
        <f>SUM(Yhteenveto[[#This Row],[Valtionosuus ennen verotuloihin perustuvaa valtionosuuden tasausta]]+Yhteenveto[[#This Row],[Verotuloihin perustuva valtionosuuden tasaus]])</f>
        <v>5526186.1795867346</v>
      </c>
      <c r="O258" s="241">
        <f>Verokorvaukset!G256</f>
        <v>753788.09504205233</v>
      </c>
      <c r="P258" s="372">
        <f>SUM(Yhteenveto[[#This Row],[Kunnan  peruspalvelujen valtionosuus ]:[Veroperustemuutoksista johtuvien veromenetysten korvaus]])</f>
        <v>6279974.2746287873</v>
      </c>
      <c r="Q258" s="34">
        <f>Kotikuntakorvaus!F260</f>
        <v>-281073.01523999998</v>
      </c>
      <c r="R258" s="341">
        <f>+Yhteenveto[[#This Row],[Kunnan  peruspalvelujen valtionosuus ]]+Yhteenveto[[#This Row],[Veroperustemuutoksista johtuvien veromenetysten korvaus]]+Yhteenveto[[#This Row],[Kotikuntakorvaus, netto]]</f>
        <v>5998901.2593887877</v>
      </c>
      <c r="S258" s="11"/>
      <c r="T258"/>
    </row>
    <row r="259" spans="1:20" ht="15" x14ac:dyDescent="0.25">
      <c r="A259" s="32">
        <v>837</v>
      </c>
      <c r="B259" s="13" t="s">
        <v>264</v>
      </c>
      <c r="C259" s="15">
        <v>260180</v>
      </c>
      <c r="D259" s="15">
        <f>Ikärakenne[[#This Row],[Laskennalliset kustannukset, IKÄRAKENNE yhteensä, €]]</f>
        <v>357394048.59999996</v>
      </c>
      <c r="E259" s="15">
        <f>'Lask. kustannukset MUUT'!AD265</f>
        <v>106001360.6359468</v>
      </c>
      <c r="F259" s="231">
        <f>Yhteenveto[[#This Row],[Ikärakenne, laskennallinen kustannus]]+Yhteenveto[[#This Row],[Muut laskennalliset kustannukset ]]</f>
        <v>463395409.23594677</v>
      </c>
      <c r="G259" s="451">
        <v>1516.36</v>
      </c>
      <c r="H259" s="17">
        <v>394526544.79999995</v>
      </c>
      <c r="I259" s="339">
        <f>Yhteenveto[[#This Row],[Laskennalliset kustannukset yhteensä]]-Yhteenveto[[#This Row],[Omarahoitusosuus, €]]</f>
        <v>68868864.435946822</v>
      </c>
      <c r="J259" s="33">
        <f>Lisäosat!U260</f>
        <v>16090306.540647551</v>
      </c>
      <c r="K259" s="34">
        <f>'Muut lis_väh'!Q257</f>
        <v>-65791287.297463588</v>
      </c>
      <c r="L259" s="231">
        <f>Yhteenveto[[#This Row],[Valtionosuus omarahoitusosuuden jälkeen (välisumma)]]+Yhteenveto[[#This Row],[Lisäosat yhteensä]]+Yhteenveto[[#This Row],[Valtionosuuteen tehtävät vähennykset ja lisäykset, netto]]</f>
        <v>19167883.679130785</v>
      </c>
      <c r="M259" s="34">
        <f>'Verotuloihin perust tasaus'!N264</f>
        <v>-65443.329749875673</v>
      </c>
      <c r="N259" s="303">
        <f>SUM(Yhteenveto[[#This Row],[Valtionosuus ennen verotuloihin perustuvaa valtionosuuden tasausta]]+Yhteenveto[[#This Row],[Verotuloihin perustuva valtionosuuden tasaus]])</f>
        <v>19102440.34938091</v>
      </c>
      <c r="O259" s="241">
        <f>Verokorvaukset!G257</f>
        <v>27211846.680377971</v>
      </c>
      <c r="P259" s="372">
        <f>SUM(Yhteenveto[[#This Row],[Kunnan  peruspalvelujen valtionosuus ]:[Veroperustemuutoksista johtuvien veromenetysten korvaus]])</f>
        <v>46314287.029758886</v>
      </c>
      <c r="Q259" s="34">
        <f>Kotikuntakorvaus!F261</f>
        <v>-13480885.732329</v>
      </c>
      <c r="R259" s="341">
        <f>+Yhteenveto[[#This Row],[Kunnan  peruspalvelujen valtionosuus ]]+Yhteenveto[[#This Row],[Veroperustemuutoksista johtuvien veromenetysten korvaus]]+Yhteenveto[[#This Row],[Kotikuntakorvaus, netto]]</f>
        <v>32833401.297429886</v>
      </c>
      <c r="S259" s="11"/>
      <c r="T259"/>
    </row>
    <row r="260" spans="1:20" ht="15" x14ac:dyDescent="0.25">
      <c r="A260" s="32">
        <v>844</v>
      </c>
      <c r="B260" s="13" t="s">
        <v>265</v>
      </c>
      <c r="C260" s="15">
        <v>1388</v>
      </c>
      <c r="D260" s="15">
        <f>Ikärakenne[[#This Row],[Laskennalliset kustannukset, IKÄRAKENNE yhteensä, €]]</f>
        <v>1481146.88</v>
      </c>
      <c r="E260" s="15">
        <f>'Lask. kustannukset MUUT'!AD266</f>
        <v>625551.526205556</v>
      </c>
      <c r="F260" s="231">
        <f>Yhteenveto[[#This Row],[Ikärakenne, laskennallinen kustannus]]+Yhteenveto[[#This Row],[Muut laskennalliset kustannukset ]]</f>
        <v>2106698.4062055559</v>
      </c>
      <c r="G260" s="451">
        <v>1516.36</v>
      </c>
      <c r="H260" s="17">
        <v>2104707.6799999997</v>
      </c>
      <c r="I260" s="339">
        <f>Yhteenveto[[#This Row],[Laskennalliset kustannukset yhteensä]]-Yhteenveto[[#This Row],[Omarahoitusosuus, €]]</f>
        <v>1990.7262055561878</v>
      </c>
      <c r="J260" s="33">
        <f>Lisäosat!U261</f>
        <v>246245.69381903167</v>
      </c>
      <c r="K260" s="34">
        <f>'Muut lis_väh'!Q258</f>
        <v>39619.974605726209</v>
      </c>
      <c r="L260" s="231">
        <f>Yhteenveto[[#This Row],[Valtionosuus omarahoitusosuuden jälkeen (välisumma)]]+Yhteenveto[[#This Row],[Lisäosat yhteensä]]+Yhteenveto[[#This Row],[Valtionosuuteen tehtävät vähennykset ja lisäykset, netto]]</f>
        <v>287856.39463031408</v>
      </c>
      <c r="M260" s="34">
        <f>'Verotuloihin perust tasaus'!N265</f>
        <v>881823.30878090102</v>
      </c>
      <c r="N260" s="303">
        <f>SUM(Yhteenveto[[#This Row],[Valtionosuus ennen verotuloihin perustuvaa valtionosuuden tasausta]]+Yhteenveto[[#This Row],[Verotuloihin perustuva valtionosuuden tasaus]])</f>
        <v>1169679.703411215</v>
      </c>
      <c r="O260" s="241">
        <f>Verokorvaukset!G258</f>
        <v>280154.16815757146</v>
      </c>
      <c r="P260" s="372">
        <f>SUM(Yhteenveto[[#This Row],[Kunnan  peruspalvelujen valtionosuus ]:[Veroperustemuutoksista johtuvien veromenetysten korvaus]])</f>
        <v>1449833.8715687864</v>
      </c>
      <c r="Q260" s="34">
        <f>Kotikuntakorvaus!F262</f>
        <v>-54924.420899999997</v>
      </c>
      <c r="R260" s="341">
        <f>+Yhteenveto[[#This Row],[Kunnan  peruspalvelujen valtionosuus ]]+Yhteenveto[[#This Row],[Veroperustemuutoksista johtuvien veromenetysten korvaus]]+Yhteenveto[[#This Row],[Kotikuntakorvaus, netto]]</f>
        <v>1394909.4506687864</v>
      </c>
      <c r="S260" s="11"/>
      <c r="T260"/>
    </row>
    <row r="261" spans="1:20" ht="15" x14ac:dyDescent="0.25">
      <c r="A261" s="32">
        <v>845</v>
      </c>
      <c r="B261" s="13" t="s">
        <v>266</v>
      </c>
      <c r="C261" s="15">
        <v>2826</v>
      </c>
      <c r="D261" s="15">
        <f>Ikärakenne[[#This Row],[Laskennalliset kustannukset, IKÄRAKENNE yhteensä, €]]</f>
        <v>4685050.2699999996</v>
      </c>
      <c r="E261" s="15">
        <f>'Lask. kustannukset MUUT'!AD267</f>
        <v>1846381.1454618711</v>
      </c>
      <c r="F261" s="231">
        <f>Yhteenveto[[#This Row],[Ikärakenne, laskennallinen kustannus]]+Yhteenveto[[#This Row],[Muut laskennalliset kustannukset ]]</f>
        <v>6531431.4154618708</v>
      </c>
      <c r="G261" s="451">
        <v>1516.36</v>
      </c>
      <c r="H261" s="17">
        <v>4285233.3599999994</v>
      </c>
      <c r="I261" s="339">
        <f>Yhteenveto[[#This Row],[Laskennalliset kustannukset yhteensä]]-Yhteenveto[[#This Row],[Omarahoitusosuus, €]]</f>
        <v>2246198.0554618714</v>
      </c>
      <c r="J261" s="33">
        <f>Lisäosat!U262</f>
        <v>474785.63838740694</v>
      </c>
      <c r="K261" s="34">
        <f>'Muut lis_väh'!Q259</f>
        <v>-54665.293330507011</v>
      </c>
      <c r="L261" s="231">
        <f>Yhteenveto[[#This Row],[Valtionosuus omarahoitusosuuden jälkeen (välisumma)]]+Yhteenveto[[#This Row],[Lisäosat yhteensä]]+Yhteenveto[[#This Row],[Valtionosuuteen tehtävät vähennykset ja lisäykset, netto]]</f>
        <v>2666318.4005187717</v>
      </c>
      <c r="M261" s="34">
        <f>'Verotuloihin perust tasaus'!N266</f>
        <v>1036601.7143572617</v>
      </c>
      <c r="N261" s="303">
        <f>SUM(Yhteenveto[[#This Row],[Valtionosuus ennen verotuloihin perustuvaa valtionosuuden tasausta]]+Yhteenveto[[#This Row],[Verotuloihin perustuva valtionosuuden tasaus]])</f>
        <v>3702920.1148760333</v>
      </c>
      <c r="O261" s="241">
        <f>Verokorvaukset!G259</f>
        <v>490947.86556004855</v>
      </c>
      <c r="P261" s="372">
        <f>SUM(Yhteenveto[[#This Row],[Kunnan  peruspalvelujen valtionosuus ]:[Veroperustemuutoksista johtuvien veromenetysten korvaus]])</f>
        <v>4193867.980436082</v>
      </c>
      <c r="Q261" s="34">
        <f>Kotikuntakorvaus!F263</f>
        <v>-23419.973100000003</v>
      </c>
      <c r="R261" s="341">
        <f>+Yhteenveto[[#This Row],[Kunnan  peruspalvelujen valtionosuus ]]+Yhteenveto[[#This Row],[Veroperustemuutoksista johtuvien veromenetysten korvaus]]+Yhteenveto[[#This Row],[Kotikuntakorvaus, netto]]</f>
        <v>4170448.0073360819</v>
      </c>
      <c r="S261" s="11"/>
      <c r="T261"/>
    </row>
    <row r="262" spans="1:20" ht="15" x14ac:dyDescent="0.25">
      <c r="A262" s="32">
        <v>846</v>
      </c>
      <c r="B262" s="13" t="s">
        <v>267</v>
      </c>
      <c r="C262" s="15">
        <v>4662</v>
      </c>
      <c r="D262" s="15">
        <f>Ikärakenne[[#This Row],[Laskennalliset kustannukset, IKÄRAKENNE yhteensä, €]]</f>
        <v>6830447.4999999991</v>
      </c>
      <c r="E262" s="15">
        <f>'Lask. kustannukset MUUT'!AD268</f>
        <v>1356131.5582326869</v>
      </c>
      <c r="F262" s="231">
        <f>Yhteenveto[[#This Row],[Ikärakenne, laskennallinen kustannus]]+Yhteenveto[[#This Row],[Muut laskennalliset kustannukset ]]</f>
        <v>8186579.0582326856</v>
      </c>
      <c r="G262" s="451">
        <v>1516.36</v>
      </c>
      <c r="H262" s="17">
        <v>7069270.3199999994</v>
      </c>
      <c r="I262" s="339">
        <f>Yhteenveto[[#This Row],[Laskennalliset kustannukset yhteensä]]-Yhteenveto[[#This Row],[Omarahoitusosuus, €]]</f>
        <v>1117308.7382326862</v>
      </c>
      <c r="J262" s="33">
        <f>Lisäosat!U263</f>
        <v>205856.97113470605</v>
      </c>
      <c r="K262" s="34">
        <f>'Muut lis_väh'!Q260</f>
        <v>1177921.7513093029</v>
      </c>
      <c r="L262" s="231">
        <f>Yhteenveto[[#This Row],[Valtionosuus omarahoitusosuuden jälkeen (välisumma)]]+Yhteenveto[[#This Row],[Lisäosat yhteensä]]+Yhteenveto[[#This Row],[Valtionosuuteen tehtävät vähennykset ja lisäykset, netto]]</f>
        <v>2501087.4606766952</v>
      </c>
      <c r="M262" s="34">
        <f>'Verotuloihin perust tasaus'!N267</f>
        <v>2987402.5756284609</v>
      </c>
      <c r="N262" s="303">
        <f>SUM(Yhteenveto[[#This Row],[Valtionosuus ennen verotuloihin perustuvaa valtionosuuden tasausta]]+Yhteenveto[[#This Row],[Verotuloihin perustuva valtionosuuden tasaus]])</f>
        <v>5488490.0363051556</v>
      </c>
      <c r="O262" s="241">
        <f>Verokorvaukset!G260</f>
        <v>851535.80190979177</v>
      </c>
      <c r="P262" s="372">
        <f>SUM(Yhteenveto[[#This Row],[Kunnan  peruspalvelujen valtionosuus ]:[Veroperustemuutoksista johtuvien veromenetysten korvaus]])</f>
        <v>6340025.8382149469</v>
      </c>
      <c r="Q262" s="34">
        <f>Kotikuntakorvaus!F264</f>
        <v>-116849.83020000003</v>
      </c>
      <c r="R262" s="341">
        <f>+Yhteenveto[[#This Row],[Kunnan  peruspalvelujen valtionosuus ]]+Yhteenveto[[#This Row],[Veroperustemuutoksista johtuvien veromenetysten korvaus]]+Yhteenveto[[#This Row],[Kotikuntakorvaus, netto]]</f>
        <v>6223176.0080149472</v>
      </c>
      <c r="S262" s="11"/>
      <c r="T262"/>
    </row>
    <row r="263" spans="1:20" ht="15" x14ac:dyDescent="0.25">
      <c r="A263" s="32">
        <v>848</v>
      </c>
      <c r="B263" s="13" t="s">
        <v>268</v>
      </c>
      <c r="C263" s="15">
        <v>3976</v>
      </c>
      <c r="D263" s="15">
        <f>Ikärakenne[[#This Row],[Laskennalliset kustannukset, IKÄRAKENNE yhteensä, €]]</f>
        <v>5539837.8499999996</v>
      </c>
      <c r="E263" s="15">
        <f>'Lask. kustannukset MUUT'!AD269</f>
        <v>2029353.9159901072</v>
      </c>
      <c r="F263" s="231">
        <f>Yhteenveto[[#This Row],[Ikärakenne, laskennallinen kustannus]]+Yhteenveto[[#This Row],[Muut laskennalliset kustannukset ]]</f>
        <v>7569191.7659901064</v>
      </c>
      <c r="G263" s="451">
        <v>1516.36</v>
      </c>
      <c r="H263" s="17">
        <v>6029047.3599999994</v>
      </c>
      <c r="I263" s="339">
        <f>Yhteenveto[[#This Row],[Laskennalliset kustannukset yhteensä]]-Yhteenveto[[#This Row],[Omarahoitusosuus, €]]</f>
        <v>1540144.405990107</v>
      </c>
      <c r="J263" s="33">
        <f>Lisäosat!U264</f>
        <v>372645.3525845416</v>
      </c>
      <c r="K263" s="34">
        <f>'Muut lis_väh'!Q261</f>
        <v>-48157.719840903344</v>
      </c>
      <c r="L263" s="231">
        <f>Yhteenveto[[#This Row],[Valtionosuus omarahoitusosuuden jälkeen (välisumma)]]+Yhteenveto[[#This Row],[Lisäosat yhteensä]]+Yhteenveto[[#This Row],[Valtionosuuteen tehtävät vähennykset ja lisäykset, netto]]</f>
        <v>1864632.0387337452</v>
      </c>
      <c r="M263" s="34">
        <f>'Verotuloihin perust tasaus'!N268</f>
        <v>2781284.0971102617</v>
      </c>
      <c r="N263" s="303">
        <f>SUM(Yhteenveto[[#This Row],[Valtionosuus ennen verotuloihin perustuvaa valtionosuuden tasausta]]+Yhteenveto[[#This Row],[Verotuloihin perustuva valtionosuuden tasaus]])</f>
        <v>4645916.1358440071</v>
      </c>
      <c r="O263" s="241">
        <f>Verokorvaukset!G261</f>
        <v>769745.9027310611</v>
      </c>
      <c r="P263" s="372">
        <f>SUM(Yhteenveto[[#This Row],[Kunnan  peruspalvelujen valtionosuus ]:[Veroperustemuutoksista johtuvien veromenetysten korvaus]])</f>
        <v>5415662.0385750681</v>
      </c>
      <c r="Q263" s="34">
        <f>Kotikuntakorvaus!F265</f>
        <v>-5000.7060000000056</v>
      </c>
      <c r="R263" s="341">
        <f>+Yhteenveto[[#This Row],[Kunnan  peruspalvelujen valtionosuus ]]+Yhteenveto[[#This Row],[Veroperustemuutoksista johtuvien veromenetysten korvaus]]+Yhteenveto[[#This Row],[Kotikuntakorvaus, netto]]</f>
        <v>5410661.3325750679</v>
      </c>
      <c r="S263" s="11"/>
      <c r="T263"/>
    </row>
    <row r="264" spans="1:20" ht="15" x14ac:dyDescent="0.25">
      <c r="A264" s="32">
        <v>849</v>
      </c>
      <c r="B264" s="13" t="s">
        <v>269</v>
      </c>
      <c r="C264" s="15">
        <v>2799</v>
      </c>
      <c r="D264" s="15">
        <f>Ikärakenne[[#This Row],[Laskennalliset kustannukset, IKÄRAKENNE yhteensä, €]]</f>
        <v>5289563.3</v>
      </c>
      <c r="E264" s="15">
        <f>'Lask. kustannukset MUUT'!AD270</f>
        <v>955160.71057762823</v>
      </c>
      <c r="F264" s="231">
        <f>Yhteenveto[[#This Row],[Ikärakenne, laskennallinen kustannus]]+Yhteenveto[[#This Row],[Muut laskennalliset kustannukset ]]</f>
        <v>6244724.0105776284</v>
      </c>
      <c r="G264" s="451">
        <v>1516.36</v>
      </c>
      <c r="H264" s="17">
        <v>4244291.6399999997</v>
      </c>
      <c r="I264" s="339">
        <f>Yhteenveto[[#This Row],[Laskennalliset kustannukset yhteensä]]-Yhteenveto[[#This Row],[Omarahoitusosuus, €]]</f>
        <v>2000432.3705776287</v>
      </c>
      <c r="J264" s="33">
        <f>Lisäosat!U265</f>
        <v>254161.61412849731</v>
      </c>
      <c r="K264" s="34">
        <f>'Muut lis_väh'!Q262</f>
        <v>465578.23415053333</v>
      </c>
      <c r="L264" s="231">
        <f>Yhteenveto[[#This Row],[Valtionosuus omarahoitusosuuden jälkeen (välisumma)]]+Yhteenveto[[#This Row],[Lisäosat yhteensä]]+Yhteenveto[[#This Row],[Valtionosuuteen tehtävät vähennykset ja lisäykset, netto]]</f>
        <v>2720172.2188566597</v>
      </c>
      <c r="M264" s="34">
        <f>'Verotuloihin perust tasaus'!N269</f>
        <v>1773692.6253486453</v>
      </c>
      <c r="N264" s="303">
        <f>SUM(Yhteenveto[[#This Row],[Valtionosuus ennen verotuloihin perustuvaa valtionosuuden tasausta]]+Yhteenveto[[#This Row],[Verotuloihin perustuva valtionosuuden tasaus]])</f>
        <v>4493864.844205305</v>
      </c>
      <c r="O264" s="241">
        <f>Verokorvaukset!G262</f>
        <v>530481.21467383497</v>
      </c>
      <c r="P264" s="372">
        <f>SUM(Yhteenveto[[#This Row],[Kunnan  peruspalvelujen valtionosuus ]:[Veroperustemuutoksista johtuvien veromenetysten korvaus]])</f>
        <v>5024346.0588791398</v>
      </c>
      <c r="Q264" s="34">
        <f>Kotikuntakorvaus!F266</f>
        <v>261620.26890000002</v>
      </c>
      <c r="R264" s="341">
        <f>+Yhteenveto[[#This Row],[Kunnan  peruspalvelujen valtionosuus ]]+Yhteenveto[[#This Row],[Veroperustemuutoksista johtuvien veromenetysten korvaus]]+Yhteenveto[[#This Row],[Kotikuntakorvaus, netto]]</f>
        <v>5285966.3277791403</v>
      </c>
      <c r="S264" s="11"/>
      <c r="T264"/>
    </row>
    <row r="265" spans="1:20" ht="15" x14ac:dyDescent="0.25">
      <c r="A265" s="32">
        <v>850</v>
      </c>
      <c r="B265" s="13" t="s">
        <v>270</v>
      </c>
      <c r="C265" s="15">
        <v>2349</v>
      </c>
      <c r="D265" s="15">
        <f>Ikärakenne[[#This Row],[Laskennalliset kustannukset, IKÄRAKENNE yhteensä, €]]</f>
        <v>4518923.0399999991</v>
      </c>
      <c r="E265" s="15">
        <f>'Lask. kustannukset MUUT'!AD271</f>
        <v>682527.38257954479</v>
      </c>
      <c r="F265" s="231">
        <f>Yhteenveto[[#This Row],[Ikärakenne, laskennallinen kustannus]]+Yhteenveto[[#This Row],[Muut laskennalliset kustannukset ]]</f>
        <v>5201450.4225795437</v>
      </c>
      <c r="G265" s="451">
        <v>1516.36</v>
      </c>
      <c r="H265" s="17">
        <v>3561929.6399999997</v>
      </c>
      <c r="I265" s="339">
        <f>Yhteenveto[[#This Row],[Laskennalliset kustannukset yhteensä]]-Yhteenveto[[#This Row],[Omarahoitusosuus, €]]</f>
        <v>1639520.782579544</v>
      </c>
      <c r="J265" s="33">
        <f>Lisäosat!U266</f>
        <v>88325.572745716272</v>
      </c>
      <c r="K265" s="34">
        <f>'Muut lis_väh'!Q263</f>
        <v>179001.36727090765</v>
      </c>
      <c r="L265" s="231">
        <f>Yhteenveto[[#This Row],[Valtionosuus omarahoitusosuuden jälkeen (välisumma)]]+Yhteenveto[[#This Row],[Lisäosat yhteensä]]+Yhteenveto[[#This Row],[Valtionosuuteen tehtävät vähennykset ja lisäykset, netto]]</f>
        <v>1906847.7225961678</v>
      </c>
      <c r="M265" s="34">
        <f>'Verotuloihin perust tasaus'!N270</f>
        <v>1059719.9381014593</v>
      </c>
      <c r="N265" s="303">
        <f>SUM(Yhteenveto[[#This Row],[Valtionosuus ennen verotuloihin perustuvaa valtionosuuden tasausta]]+Yhteenveto[[#This Row],[Verotuloihin perustuva valtionosuuden tasaus]])</f>
        <v>2966567.6606976269</v>
      </c>
      <c r="O265" s="241">
        <f>Verokorvaukset!G263</f>
        <v>250137.25084978653</v>
      </c>
      <c r="P265" s="372">
        <f>SUM(Yhteenveto[[#This Row],[Kunnan  peruspalvelujen valtionosuus ]:[Veroperustemuutoksista johtuvien veromenetysten korvaus]])</f>
        <v>3216704.9115474136</v>
      </c>
      <c r="Q265" s="34">
        <f>Kotikuntakorvaus!F267</f>
        <v>273055.21661999996</v>
      </c>
      <c r="R265" s="341">
        <f>+Yhteenveto[[#This Row],[Kunnan  peruspalvelujen valtionosuus ]]+Yhteenveto[[#This Row],[Veroperustemuutoksista johtuvien veromenetysten korvaus]]+Yhteenveto[[#This Row],[Kotikuntakorvaus, netto]]</f>
        <v>3489760.1281674136</v>
      </c>
      <c r="S265" s="11"/>
      <c r="T265"/>
    </row>
    <row r="266" spans="1:20" ht="15" x14ac:dyDescent="0.25">
      <c r="A266" s="32">
        <v>851</v>
      </c>
      <c r="B266" s="13" t="s">
        <v>271</v>
      </c>
      <c r="C266" s="15">
        <v>20959</v>
      </c>
      <c r="D266" s="15">
        <f>Ikärakenne[[#This Row],[Laskennalliset kustannukset, IKÄRAKENNE yhteensä, €]]</f>
        <v>36384713.540000007</v>
      </c>
      <c r="E266" s="15">
        <f>'Lask. kustannukset MUUT'!AD272</f>
        <v>5269389.3688097866</v>
      </c>
      <c r="F266" s="231">
        <f>Yhteenveto[[#This Row],[Ikärakenne, laskennallinen kustannus]]+Yhteenveto[[#This Row],[Muut laskennalliset kustannukset ]]</f>
        <v>41654102.908809796</v>
      </c>
      <c r="G266" s="451">
        <v>1516.36</v>
      </c>
      <c r="H266" s="17">
        <v>31781389.239999998</v>
      </c>
      <c r="I266" s="339">
        <f>Yhteenveto[[#This Row],[Laskennalliset kustannukset yhteensä]]-Yhteenveto[[#This Row],[Omarahoitusosuus, €]]</f>
        <v>9872713.6688097976</v>
      </c>
      <c r="J266" s="33">
        <f>Lisäosat!U267</f>
        <v>885942.65459467261</v>
      </c>
      <c r="K266" s="34">
        <f>'Muut lis_väh'!Q264</f>
        <v>-6944526.2508634077</v>
      </c>
      <c r="L266" s="231">
        <f>Yhteenveto[[#This Row],[Valtionosuus omarahoitusosuuden jälkeen (välisumma)]]+Yhteenveto[[#This Row],[Lisäosat yhteensä]]+Yhteenveto[[#This Row],[Valtionosuuteen tehtävät vähennykset ja lisäykset, netto]]</f>
        <v>3814130.0725410627</v>
      </c>
      <c r="M266" s="34">
        <f>'Verotuloihin perust tasaus'!N271</f>
        <v>4147784.7070553289</v>
      </c>
      <c r="N266" s="303">
        <f>SUM(Yhteenveto[[#This Row],[Valtionosuus ennen verotuloihin perustuvaa valtionosuuden tasausta]]+Yhteenveto[[#This Row],[Verotuloihin perustuva valtionosuuden tasaus]])</f>
        <v>7961914.7795963921</v>
      </c>
      <c r="O266" s="241">
        <f>Verokorvaukset!G264</f>
        <v>1960151.8098176823</v>
      </c>
      <c r="P266" s="372">
        <f>SUM(Yhteenveto[[#This Row],[Kunnan  peruspalvelujen valtionosuus ]:[Veroperustemuutoksista johtuvien veromenetysten korvaus]])</f>
        <v>9922066.589414075</v>
      </c>
      <c r="Q266" s="34">
        <f>Kotikuntakorvaus!F268</f>
        <v>-62500.490490000055</v>
      </c>
      <c r="R266" s="341">
        <f>+Yhteenveto[[#This Row],[Kunnan  peruspalvelujen valtionosuus ]]+Yhteenveto[[#This Row],[Veroperustemuutoksista johtuvien veromenetysten korvaus]]+Yhteenveto[[#This Row],[Kotikuntakorvaus, netto]]</f>
        <v>9859566.0989240743</v>
      </c>
      <c r="S266" s="11"/>
      <c r="T266"/>
    </row>
    <row r="267" spans="1:20" ht="15" x14ac:dyDescent="0.25">
      <c r="A267" s="32">
        <v>853</v>
      </c>
      <c r="B267" s="13" t="s">
        <v>272</v>
      </c>
      <c r="C267" s="15">
        <v>206073</v>
      </c>
      <c r="D267" s="15">
        <f>Ikärakenne[[#This Row],[Laskennalliset kustannukset, IKÄRAKENNE yhteensä, €]]</f>
        <v>275946520.24000001</v>
      </c>
      <c r="E267" s="15">
        <f>'Lask. kustannukset MUUT'!AD273</f>
        <v>115410377.61749044</v>
      </c>
      <c r="F267" s="231">
        <f>Yhteenveto[[#This Row],[Ikärakenne, laskennallinen kustannus]]+Yhteenveto[[#This Row],[Muut laskennalliset kustannukset ]]</f>
        <v>391356897.85749042</v>
      </c>
      <c r="G267" s="451">
        <v>1516.36</v>
      </c>
      <c r="H267" s="17">
        <v>312480854.27999997</v>
      </c>
      <c r="I267" s="339">
        <f>Yhteenveto[[#This Row],[Laskennalliset kustannukset yhteensä]]-Yhteenveto[[#This Row],[Omarahoitusosuus, €]]</f>
        <v>78876043.577490449</v>
      </c>
      <c r="J267" s="33">
        <f>Lisäosat!U268</f>
        <v>11802042.480445914</v>
      </c>
      <c r="K267" s="34">
        <f>'Muut lis_väh'!Q265</f>
        <v>-47007649.865855642</v>
      </c>
      <c r="L267" s="231">
        <f>Yhteenveto[[#This Row],[Valtionosuus omarahoitusosuuden jälkeen (välisumma)]]+Yhteenveto[[#This Row],[Lisäosat yhteensä]]+Yhteenveto[[#This Row],[Valtionosuuteen tehtävät vähennykset ja lisäykset, netto]]</f>
        <v>43670436.192080729</v>
      </c>
      <c r="M267" s="34">
        <f>'Verotuloihin perust tasaus'!N272</f>
        <v>-1210925.612439268</v>
      </c>
      <c r="N267" s="303">
        <f>SUM(Yhteenveto[[#This Row],[Valtionosuus ennen verotuloihin perustuvaa valtionosuuden tasausta]]+Yhteenveto[[#This Row],[Verotuloihin perustuva valtionosuuden tasaus]])</f>
        <v>42459510.579641461</v>
      </c>
      <c r="O267" s="241">
        <f>Verokorvaukset!G265</f>
        <v>25935321.506804086</v>
      </c>
      <c r="P267" s="372">
        <f>SUM(Yhteenveto[[#This Row],[Kunnan  peruspalvelujen valtionosuus ]:[Veroperustemuutoksista johtuvien veromenetysten korvaus]])</f>
        <v>68394832.08644554</v>
      </c>
      <c r="Q267" s="34">
        <f>Kotikuntakorvaus!F269</f>
        <v>-3197230.9686104991</v>
      </c>
      <c r="R267" s="341">
        <f>+Yhteenveto[[#This Row],[Kunnan  peruspalvelujen valtionosuus ]]+Yhteenveto[[#This Row],[Veroperustemuutoksista johtuvien veromenetysten korvaus]]+Yhteenveto[[#This Row],[Kotikuntakorvaus, netto]]</f>
        <v>65197601.117835045</v>
      </c>
      <c r="S267" s="11"/>
      <c r="T267"/>
    </row>
    <row r="268" spans="1:20" ht="15" x14ac:dyDescent="0.25">
      <c r="A268" s="32">
        <v>854</v>
      </c>
      <c r="B268" s="13" t="s">
        <v>273</v>
      </c>
      <c r="C268" s="15">
        <v>3191</v>
      </c>
      <c r="D268" s="15">
        <f>Ikärakenne[[#This Row],[Laskennalliset kustannukset, IKÄRAKENNE yhteensä, €]]</f>
        <v>3435034.37</v>
      </c>
      <c r="E268" s="15">
        <f>'Lask. kustannukset MUUT'!AD274</f>
        <v>2085540.7645350168</v>
      </c>
      <c r="F268" s="231">
        <f>Yhteenveto[[#This Row],[Ikärakenne, laskennallinen kustannus]]+Yhteenveto[[#This Row],[Muut laskennalliset kustannukset ]]</f>
        <v>5520575.1345350165</v>
      </c>
      <c r="G268" s="451">
        <v>1516.36</v>
      </c>
      <c r="H268" s="17">
        <v>4838704.76</v>
      </c>
      <c r="I268" s="339">
        <f>Yhteenveto[[#This Row],[Laskennalliset kustannukset yhteensä]]-Yhteenveto[[#This Row],[Omarahoitusosuus, €]]</f>
        <v>681870.37453501672</v>
      </c>
      <c r="J268" s="33">
        <f>Lisäosat!U269</f>
        <v>1227410.286428181</v>
      </c>
      <c r="K268" s="34">
        <f>'Muut lis_väh'!Q266</f>
        <v>-672288.83952072787</v>
      </c>
      <c r="L268" s="231">
        <f>Yhteenveto[[#This Row],[Valtionosuus omarahoitusosuuden jälkeen (välisumma)]]+Yhteenveto[[#This Row],[Lisäosat yhteensä]]+Yhteenveto[[#This Row],[Valtionosuuteen tehtävät vähennykset ja lisäykset, netto]]</f>
        <v>1236991.82144247</v>
      </c>
      <c r="M268" s="34">
        <f>'Verotuloihin perust tasaus'!N273</f>
        <v>1055973.6628112555</v>
      </c>
      <c r="N268" s="303">
        <f>SUM(Yhteenveto[[#This Row],[Valtionosuus ennen verotuloihin perustuvaa valtionosuuden tasausta]]+Yhteenveto[[#This Row],[Verotuloihin perustuva valtionosuuden tasaus]])</f>
        <v>2292965.4842537255</v>
      </c>
      <c r="O268" s="241">
        <f>Verokorvaukset!G266</f>
        <v>473656.32172734611</v>
      </c>
      <c r="P268" s="372">
        <f>SUM(Yhteenveto[[#This Row],[Kunnan  peruspalvelujen valtionosuus ]:[Veroperustemuutoksista johtuvien veromenetysten korvaus]])</f>
        <v>2766621.8059810717</v>
      </c>
      <c r="Q268" s="34">
        <f>Kotikuntakorvaus!F270</f>
        <v>-89721.000150000007</v>
      </c>
      <c r="R268" s="341">
        <f>+Yhteenveto[[#This Row],[Kunnan  peruspalvelujen valtionosuus ]]+Yhteenveto[[#This Row],[Veroperustemuutoksista johtuvien veromenetysten korvaus]]+Yhteenveto[[#This Row],[Kotikuntakorvaus, netto]]</f>
        <v>2676900.8058310715</v>
      </c>
      <c r="S268" s="11"/>
      <c r="T268"/>
    </row>
    <row r="269" spans="1:20" ht="15" x14ac:dyDescent="0.25">
      <c r="A269" s="32">
        <v>857</v>
      </c>
      <c r="B269" s="13" t="s">
        <v>274</v>
      </c>
      <c r="C269" s="15">
        <v>2311</v>
      </c>
      <c r="D269" s="15">
        <f>Ikärakenne[[#This Row],[Laskennalliset kustannukset, IKÄRAKENNE yhteensä, €]]</f>
        <v>2500718.3300000005</v>
      </c>
      <c r="E269" s="15">
        <f>'Lask. kustannukset MUUT'!AD275</f>
        <v>919364.78635575192</v>
      </c>
      <c r="F269" s="231">
        <f>Yhteenveto[[#This Row],[Ikärakenne, laskennallinen kustannus]]+Yhteenveto[[#This Row],[Muut laskennalliset kustannukset ]]</f>
        <v>3420083.1163557526</v>
      </c>
      <c r="G269" s="451">
        <v>1516.36</v>
      </c>
      <c r="H269" s="17">
        <v>3504307.96</v>
      </c>
      <c r="I269" s="339">
        <f>Yhteenveto[[#This Row],[Laskennalliset kustannukset yhteensä]]-Yhteenveto[[#This Row],[Omarahoitusosuus, €]]</f>
        <v>-84224.84364424739</v>
      </c>
      <c r="J269" s="33">
        <f>Lisäosat!U270</f>
        <v>339614.35140519601</v>
      </c>
      <c r="K269" s="34">
        <f>'Muut lis_väh'!Q267</f>
        <v>-1884483.8501682805</v>
      </c>
      <c r="L269" s="231">
        <f>Yhteenveto[[#This Row],[Valtionosuus omarahoitusosuuden jälkeen (välisumma)]]+Yhteenveto[[#This Row],[Lisäosat yhteensä]]+Yhteenveto[[#This Row],[Valtionosuuteen tehtävät vähennykset ja lisäykset, netto]]</f>
        <v>-1629094.3424073318</v>
      </c>
      <c r="M269" s="34">
        <f>'Verotuloihin perust tasaus'!N274</f>
        <v>1152108.5724528439</v>
      </c>
      <c r="N269" s="303">
        <f>SUM(Yhteenveto[[#This Row],[Valtionosuus ennen verotuloihin perustuvaa valtionosuuden tasausta]]+Yhteenveto[[#This Row],[Verotuloihin perustuva valtionosuuden tasaus]])</f>
        <v>-476985.76995448791</v>
      </c>
      <c r="O269" s="241">
        <f>Verokorvaukset!G267</f>
        <v>416427.19205773494</v>
      </c>
      <c r="P269" s="372">
        <f>SUM(Yhteenveto[[#This Row],[Kunnan  peruspalvelujen valtionosuus ]:[Veroperustemuutoksista johtuvien veromenetysten korvaus]])</f>
        <v>-60558.577896752977</v>
      </c>
      <c r="Q269" s="34">
        <f>Kotikuntakorvaus!F271</f>
        <v>873456.64800000004</v>
      </c>
      <c r="R269" s="341">
        <f>+Yhteenveto[[#This Row],[Kunnan  peruspalvelujen valtionosuus ]]+Yhteenveto[[#This Row],[Veroperustemuutoksista johtuvien veromenetysten korvaus]]+Yhteenveto[[#This Row],[Kotikuntakorvaus, netto]]</f>
        <v>812898.07010324707</v>
      </c>
      <c r="S269" s="11"/>
      <c r="T269"/>
    </row>
    <row r="270" spans="1:20" ht="15" x14ac:dyDescent="0.25">
      <c r="A270" s="32">
        <v>858</v>
      </c>
      <c r="B270" s="13" t="s">
        <v>275</v>
      </c>
      <c r="C270" s="15">
        <v>42225</v>
      </c>
      <c r="D270" s="15">
        <f>Ikärakenne[[#This Row],[Laskennalliset kustannukset, IKÄRAKENNE yhteensä, €]]</f>
        <v>78256799.069999993</v>
      </c>
      <c r="E270" s="15">
        <f>'Lask. kustannukset MUUT'!AD276</f>
        <v>12758745.999106763</v>
      </c>
      <c r="F270" s="231">
        <f>Yhteenveto[[#This Row],[Ikärakenne, laskennallinen kustannus]]+Yhteenveto[[#This Row],[Muut laskennalliset kustannukset ]]</f>
        <v>91015545.069106758</v>
      </c>
      <c r="G270" s="451">
        <v>1516.36</v>
      </c>
      <c r="H270" s="17">
        <v>64028300.999999993</v>
      </c>
      <c r="I270" s="339">
        <f>Yhteenveto[[#This Row],[Laskennalliset kustannukset yhteensä]]-Yhteenveto[[#This Row],[Omarahoitusosuus, €]]</f>
        <v>26987244.069106765</v>
      </c>
      <c r="J270" s="33">
        <f>Lisäosat!U271</f>
        <v>2278944.2275348883</v>
      </c>
      <c r="K270" s="34">
        <f>'Muut lis_väh'!Q268</f>
        <v>3044288.1063521719</v>
      </c>
      <c r="L270" s="231">
        <f>Yhteenveto[[#This Row],[Valtionosuus omarahoitusosuuden jälkeen (välisumma)]]+Yhteenveto[[#This Row],[Lisäosat yhteensä]]+Yhteenveto[[#This Row],[Valtionosuuteen tehtävät vähennykset ja lisäykset, netto]]</f>
        <v>32310476.402993828</v>
      </c>
      <c r="M270" s="34">
        <f>'Verotuloihin perust tasaus'!N275</f>
        <v>-1427341.5986008123</v>
      </c>
      <c r="N270" s="303">
        <f>SUM(Yhteenveto[[#This Row],[Valtionosuus ennen verotuloihin perustuvaa valtionosuuden tasausta]]+Yhteenveto[[#This Row],[Verotuloihin perustuva valtionosuuden tasaus]])</f>
        <v>30883134.804393016</v>
      </c>
      <c r="O270" s="241">
        <f>Verokorvaukset!G268</f>
        <v>2297067.4755605711</v>
      </c>
      <c r="P270" s="372">
        <f>SUM(Yhteenveto[[#This Row],[Kunnan  peruspalvelujen valtionosuus ]:[Veroperustemuutoksista johtuvien veromenetysten korvaus]])</f>
        <v>33180202.279953588</v>
      </c>
      <c r="Q270" s="34">
        <f>Kotikuntakorvaus!F272</f>
        <v>2650073.3041889984</v>
      </c>
      <c r="R270" s="341">
        <f>+Yhteenveto[[#This Row],[Kunnan  peruspalvelujen valtionosuus ]]+Yhteenveto[[#This Row],[Veroperustemuutoksista johtuvien veromenetysten korvaus]]+Yhteenveto[[#This Row],[Kotikuntakorvaus, netto]]</f>
        <v>35830275.584142588</v>
      </c>
      <c r="S270" s="11"/>
      <c r="T270"/>
    </row>
    <row r="271" spans="1:20" ht="15" x14ac:dyDescent="0.25">
      <c r="A271" s="32">
        <v>859</v>
      </c>
      <c r="B271" s="13" t="s">
        <v>276</v>
      </c>
      <c r="C271" s="15">
        <v>6501</v>
      </c>
      <c r="D271" s="15">
        <f>Ikärakenne[[#This Row],[Laskennalliset kustannukset, IKÄRAKENNE yhteensä, €]]</f>
        <v>19115197.210000001</v>
      </c>
      <c r="E271" s="15">
        <f>'Lask. kustannukset MUUT'!AD277</f>
        <v>1257321.8865159948</v>
      </c>
      <c r="F271" s="231">
        <f>Yhteenveto[[#This Row],[Ikärakenne, laskennallinen kustannus]]+Yhteenveto[[#This Row],[Muut laskennalliset kustannukset ]]</f>
        <v>20372519.096515995</v>
      </c>
      <c r="G271" s="451">
        <v>1516.36</v>
      </c>
      <c r="H271" s="17">
        <v>9857856.3599999994</v>
      </c>
      <c r="I271" s="339">
        <f>Yhteenveto[[#This Row],[Laskennalliset kustannukset yhteensä]]-Yhteenveto[[#This Row],[Omarahoitusosuus, €]]</f>
        <v>10514662.736515995</v>
      </c>
      <c r="J271" s="33">
        <f>Lisäosat!U272</f>
        <v>180875.02204173533</v>
      </c>
      <c r="K271" s="34">
        <f>'Muut lis_väh'!Q269</f>
        <v>-3875521.3403981864</v>
      </c>
      <c r="L271" s="231">
        <f>Yhteenveto[[#This Row],[Valtionosuus omarahoitusosuuden jälkeen (välisumma)]]+Yhteenveto[[#This Row],[Lisäosat yhteensä]]+Yhteenveto[[#This Row],[Valtionosuuteen tehtävät vähennykset ja lisäykset, netto]]</f>
        <v>6820016.4181595445</v>
      </c>
      <c r="M271" s="34">
        <f>'Verotuloihin perust tasaus'!N276</f>
        <v>4981245.0323225129</v>
      </c>
      <c r="N271" s="303">
        <f>SUM(Yhteenveto[[#This Row],[Valtionosuus ennen verotuloihin perustuvaa valtionosuuden tasausta]]+Yhteenveto[[#This Row],[Verotuloihin perustuva valtionosuuden tasaus]])</f>
        <v>11801261.450482057</v>
      </c>
      <c r="O271" s="241">
        <f>Verokorvaukset!G269</f>
        <v>452442.34959827928</v>
      </c>
      <c r="P271" s="372">
        <f>SUM(Yhteenveto[[#This Row],[Kunnan  peruspalvelujen valtionosuus ]:[Veroperustemuutoksista johtuvien veromenetysten korvaus]])</f>
        <v>12253703.800080337</v>
      </c>
      <c r="Q271" s="34">
        <f>Kotikuntakorvaus!F273</f>
        <v>54582.705989999988</v>
      </c>
      <c r="R271" s="341">
        <f>+Yhteenveto[[#This Row],[Kunnan  peruspalvelujen valtionosuus ]]+Yhteenveto[[#This Row],[Veroperustemuutoksista johtuvien veromenetysten korvaus]]+Yhteenveto[[#This Row],[Kotikuntakorvaus, netto]]</f>
        <v>12308286.506070336</v>
      </c>
      <c r="S271" s="11"/>
      <c r="T271"/>
    </row>
    <row r="272" spans="1:20" ht="15" x14ac:dyDescent="0.25">
      <c r="A272" s="32">
        <v>886</v>
      </c>
      <c r="B272" s="13" t="s">
        <v>277</v>
      </c>
      <c r="C272" s="15">
        <v>12382</v>
      </c>
      <c r="D272" s="15">
        <f>Ikärakenne[[#This Row],[Laskennalliset kustannukset, IKÄRAKENNE yhteensä, €]]</f>
        <v>21621243.920000002</v>
      </c>
      <c r="E272" s="15">
        <f>'Lask. kustannukset MUUT'!AD278</f>
        <v>2443569.5078394348</v>
      </c>
      <c r="F272" s="231">
        <f>Yhteenveto[[#This Row],[Ikärakenne, laskennallinen kustannus]]+Yhteenveto[[#This Row],[Muut laskennalliset kustannukset ]]</f>
        <v>24064813.427839436</v>
      </c>
      <c r="G272" s="451">
        <v>1516.36</v>
      </c>
      <c r="H272" s="17">
        <v>18775569.52</v>
      </c>
      <c r="I272" s="339">
        <f>Yhteenveto[[#This Row],[Laskennalliset kustannukset yhteensä]]-Yhteenveto[[#This Row],[Omarahoitusosuus, €]]</f>
        <v>5289243.9078394361</v>
      </c>
      <c r="J272" s="33">
        <f>Lisäosat!U273</f>
        <v>385867.18296763912</v>
      </c>
      <c r="K272" s="34">
        <f>'Muut lis_väh'!Q270</f>
        <v>-1992532.994507994</v>
      </c>
      <c r="L272" s="231">
        <f>Yhteenveto[[#This Row],[Valtionosuus omarahoitusosuuden jälkeen (välisumma)]]+Yhteenveto[[#This Row],[Lisäosat yhteensä]]+Yhteenveto[[#This Row],[Valtionosuuteen tehtävät vähennykset ja lisäykset, netto]]</f>
        <v>3682578.0962990816</v>
      </c>
      <c r="M272" s="34">
        <f>'Verotuloihin perust tasaus'!N277</f>
        <v>4301890.323650226</v>
      </c>
      <c r="N272" s="303">
        <f>SUM(Yhteenveto[[#This Row],[Valtionosuus ennen verotuloihin perustuvaa valtionosuuden tasausta]]+Yhteenveto[[#This Row],[Verotuloihin perustuva valtionosuuden tasaus]])</f>
        <v>7984468.419949308</v>
      </c>
      <c r="O272" s="241">
        <f>Verokorvaukset!G270</f>
        <v>942439.07687551004</v>
      </c>
      <c r="P272" s="372">
        <f>SUM(Yhteenveto[[#This Row],[Kunnan  peruspalvelujen valtionosuus ]:[Veroperustemuutoksista johtuvien veromenetysten korvaus]])</f>
        <v>8926907.4968248177</v>
      </c>
      <c r="Q272" s="34">
        <f>Kotikuntakorvaus!F274</f>
        <v>182464.92707700015</v>
      </c>
      <c r="R272" s="341">
        <f>+Yhteenveto[[#This Row],[Kunnan  peruspalvelujen valtionosuus ]]+Yhteenveto[[#This Row],[Veroperustemuutoksista johtuvien veromenetysten korvaus]]+Yhteenveto[[#This Row],[Kotikuntakorvaus, netto]]</f>
        <v>9109372.4239018187</v>
      </c>
      <c r="S272" s="11"/>
      <c r="T272"/>
    </row>
    <row r="273" spans="1:20" ht="15" x14ac:dyDescent="0.25">
      <c r="A273" s="32">
        <v>887</v>
      </c>
      <c r="B273" s="13" t="s">
        <v>278</v>
      </c>
      <c r="C273" s="15">
        <v>4493</v>
      </c>
      <c r="D273" s="15">
        <f>Ikärakenne[[#This Row],[Laskennalliset kustannukset, IKÄRAKENNE yhteensä, €]]</f>
        <v>5940640.8999999994</v>
      </c>
      <c r="E273" s="15">
        <f>'Lask. kustannukset MUUT'!AD279</f>
        <v>1455350.4000368612</v>
      </c>
      <c r="F273" s="231">
        <f>Yhteenveto[[#This Row],[Ikärakenne, laskennallinen kustannus]]+Yhteenveto[[#This Row],[Muut laskennalliset kustannukset ]]</f>
        <v>7395991.3000368606</v>
      </c>
      <c r="G273" s="451">
        <v>1516.36</v>
      </c>
      <c r="H273" s="17">
        <v>6813005.4799999995</v>
      </c>
      <c r="I273" s="339">
        <f>Yhteenveto[[#This Row],[Laskennalliset kustannukset yhteensä]]-Yhteenveto[[#This Row],[Omarahoitusosuus, €]]</f>
        <v>582985.82003686111</v>
      </c>
      <c r="J273" s="33">
        <f>Lisäosat!U274</f>
        <v>137862.35209362651</v>
      </c>
      <c r="K273" s="34">
        <f>'Muut lis_väh'!Q271</f>
        <v>-852123.89654866408</v>
      </c>
      <c r="L273" s="231">
        <f>Yhteenveto[[#This Row],[Valtionosuus omarahoitusosuuden jälkeen (välisumma)]]+Yhteenveto[[#This Row],[Lisäosat yhteensä]]+Yhteenveto[[#This Row],[Valtionosuuteen tehtävät vähennykset ja lisäykset, netto]]</f>
        <v>-131275.72441817645</v>
      </c>
      <c r="M273" s="34">
        <f>'Verotuloihin perust tasaus'!N278</f>
        <v>2592894.7841158472</v>
      </c>
      <c r="N273" s="303">
        <f>SUM(Yhteenveto[[#This Row],[Valtionosuus ennen verotuloihin perustuvaa valtionosuuden tasausta]]+Yhteenveto[[#This Row],[Verotuloihin perustuva valtionosuuden tasaus]])</f>
        <v>2461619.0596976709</v>
      </c>
      <c r="O273" s="241">
        <f>Verokorvaukset!G271</f>
        <v>772020.5370815444</v>
      </c>
      <c r="P273" s="372">
        <f>SUM(Yhteenveto[[#This Row],[Kunnan  peruspalvelujen valtionosuus ]:[Veroperustemuutoksista johtuvien veromenetysten korvaus]])</f>
        <v>3233639.5967792151</v>
      </c>
      <c r="Q273" s="34">
        <f>Kotikuntakorvaus!F275</f>
        <v>248835.13056000002</v>
      </c>
      <c r="R273" s="341">
        <f>+Yhteenveto[[#This Row],[Kunnan  peruspalvelujen valtionosuus ]]+Yhteenveto[[#This Row],[Veroperustemuutoksista johtuvien veromenetysten korvaus]]+Yhteenveto[[#This Row],[Kotikuntakorvaus, netto]]</f>
        <v>3482474.7273392151</v>
      </c>
      <c r="S273" s="11"/>
      <c r="T273"/>
    </row>
    <row r="274" spans="1:20" ht="15" x14ac:dyDescent="0.25">
      <c r="A274" s="32">
        <v>889</v>
      </c>
      <c r="B274" s="13" t="s">
        <v>279</v>
      </c>
      <c r="C274" s="15">
        <v>2466</v>
      </c>
      <c r="D274" s="15">
        <f>Ikärakenne[[#This Row],[Laskennalliset kustannukset, IKÄRAKENNE yhteensä, €]]</f>
        <v>3994680.31</v>
      </c>
      <c r="E274" s="15">
        <f>'Lask. kustannukset MUUT'!AD280</f>
        <v>1926336.3989131316</v>
      </c>
      <c r="F274" s="231">
        <f>Yhteenveto[[#This Row],[Ikärakenne, laskennallinen kustannus]]+Yhteenveto[[#This Row],[Muut laskennalliset kustannukset ]]</f>
        <v>5921016.7089131316</v>
      </c>
      <c r="G274" s="451">
        <v>1516.36</v>
      </c>
      <c r="H274" s="17">
        <v>3739343.76</v>
      </c>
      <c r="I274" s="339">
        <f>Yhteenveto[[#This Row],[Laskennalliset kustannukset yhteensä]]-Yhteenveto[[#This Row],[Omarahoitusosuus, €]]</f>
        <v>2181672.9489131318</v>
      </c>
      <c r="J274" s="33">
        <f>Lisäosat!U275</f>
        <v>417765.94279128744</v>
      </c>
      <c r="K274" s="34">
        <f>'Muut lis_väh'!Q272</f>
        <v>1116366.0381016792</v>
      </c>
      <c r="L274" s="231">
        <f>Yhteenveto[[#This Row],[Valtionosuus omarahoitusosuuden jälkeen (välisumma)]]+Yhteenveto[[#This Row],[Lisäosat yhteensä]]+Yhteenveto[[#This Row],[Valtionosuuteen tehtävät vähennykset ja lisäykset, netto]]</f>
        <v>3715804.9298060983</v>
      </c>
      <c r="M274" s="34">
        <f>'Verotuloihin perust tasaus'!N279</f>
        <v>1324936.9781565766</v>
      </c>
      <c r="N274" s="303">
        <f>SUM(Yhteenveto[[#This Row],[Valtionosuus ennen verotuloihin perustuvaa valtionosuuden tasausta]]+Yhteenveto[[#This Row],[Verotuloihin perustuva valtionosuuden tasaus]])</f>
        <v>5040741.9079626752</v>
      </c>
      <c r="O274" s="241">
        <f>Verokorvaukset!G272</f>
        <v>427365.91256594856</v>
      </c>
      <c r="P274" s="372">
        <f>SUM(Yhteenveto[[#This Row],[Kunnan  peruspalvelujen valtionosuus ]:[Veroperustemuutoksista johtuvien veromenetysten korvaus]])</f>
        <v>5468107.8205286236</v>
      </c>
      <c r="Q274" s="34">
        <f>Kotikuntakorvaus!F276</f>
        <v>173441.1531</v>
      </c>
      <c r="R274" s="341">
        <f>+Yhteenveto[[#This Row],[Kunnan  peruspalvelujen valtionosuus ]]+Yhteenveto[[#This Row],[Veroperustemuutoksista johtuvien veromenetysten korvaus]]+Yhteenveto[[#This Row],[Kotikuntakorvaus, netto]]</f>
        <v>5641548.9736286234</v>
      </c>
      <c r="S274" s="11"/>
      <c r="T274"/>
    </row>
    <row r="275" spans="1:20" ht="15" x14ac:dyDescent="0.25">
      <c r="A275" s="32">
        <v>890</v>
      </c>
      <c r="B275" s="13" t="s">
        <v>280</v>
      </c>
      <c r="C275" s="15">
        <v>1137</v>
      </c>
      <c r="D275" s="15">
        <f>Ikärakenne[[#This Row],[Laskennalliset kustannukset, IKÄRAKENNE yhteensä, €]]</f>
        <v>1521436.24</v>
      </c>
      <c r="E275" s="15">
        <f>'Lask. kustannukset MUUT'!AD281</f>
        <v>1249555.2260192651</v>
      </c>
      <c r="F275" s="231">
        <f>Yhteenveto[[#This Row],[Ikärakenne, laskennallinen kustannus]]+Yhteenveto[[#This Row],[Muut laskennalliset kustannukset ]]</f>
        <v>2770991.4660192654</v>
      </c>
      <c r="G275" s="451">
        <v>1516.36</v>
      </c>
      <c r="H275" s="17">
        <v>1724101.3199999998</v>
      </c>
      <c r="I275" s="339">
        <f>Yhteenveto[[#This Row],[Laskennalliset kustannukset yhteensä]]-Yhteenveto[[#This Row],[Omarahoitusosuus, €]]</f>
        <v>1046890.1460192655</v>
      </c>
      <c r="J275" s="33">
        <f>Lisäosat!U276</f>
        <v>942629.34271285788</v>
      </c>
      <c r="K275" s="34">
        <f>'Muut lis_väh'!Q273</f>
        <v>217456.63591111876</v>
      </c>
      <c r="L275" s="231">
        <f>Yhteenveto[[#This Row],[Valtionosuus omarahoitusosuuden jälkeen (välisumma)]]+Yhteenveto[[#This Row],[Lisäosat yhteensä]]+Yhteenveto[[#This Row],[Valtionosuuteen tehtävät vähennykset ja lisäykset, netto]]</f>
        <v>2206976.124643242</v>
      </c>
      <c r="M275" s="34">
        <f>'Verotuloihin perust tasaus'!N280</f>
        <v>414869.07821435039</v>
      </c>
      <c r="N275" s="303">
        <f>SUM(Yhteenveto[[#This Row],[Valtionosuus ennen verotuloihin perustuvaa valtionosuuden tasausta]]+Yhteenveto[[#This Row],[Verotuloihin perustuva valtionosuuden tasaus]])</f>
        <v>2621845.2028575921</v>
      </c>
      <c r="O275" s="241">
        <f>Verokorvaukset!G273</f>
        <v>183565.89791733885</v>
      </c>
      <c r="P275" s="372">
        <f>SUM(Yhteenveto[[#This Row],[Kunnan  peruspalvelujen valtionosuus ]:[Veroperustemuutoksista johtuvien veromenetysten korvaus]])</f>
        <v>2805411.1007749308</v>
      </c>
      <c r="Q275" s="34">
        <f>Kotikuntakorvaus!F277</f>
        <v>-30004.235999999997</v>
      </c>
      <c r="R275" s="341">
        <f>+Yhteenveto[[#This Row],[Kunnan  peruspalvelujen valtionosuus ]]+Yhteenveto[[#This Row],[Veroperustemuutoksista johtuvien veromenetysten korvaus]]+Yhteenveto[[#This Row],[Kotikuntakorvaus, netto]]</f>
        <v>2775406.8647749308</v>
      </c>
      <c r="S275" s="11"/>
      <c r="T275"/>
    </row>
    <row r="276" spans="1:20" ht="15" x14ac:dyDescent="0.25">
      <c r="A276" s="32">
        <v>892</v>
      </c>
      <c r="B276" s="13" t="s">
        <v>281</v>
      </c>
      <c r="C276" s="15">
        <v>3657</v>
      </c>
      <c r="D276" s="15">
        <f>Ikärakenne[[#This Row],[Laskennalliset kustannukset, IKÄRAKENNE yhteensä, €]]</f>
        <v>9407106.8899999987</v>
      </c>
      <c r="E276" s="15">
        <f>'Lask. kustannukset MUUT'!AD282</f>
        <v>889273.22739448491</v>
      </c>
      <c r="F276" s="231">
        <f>Yhteenveto[[#This Row],[Ikärakenne, laskennallinen kustannus]]+Yhteenveto[[#This Row],[Muut laskennalliset kustannukset ]]</f>
        <v>10296380.117394485</v>
      </c>
      <c r="G276" s="451">
        <v>1516.36</v>
      </c>
      <c r="H276" s="17">
        <v>5545328.5199999996</v>
      </c>
      <c r="I276" s="339">
        <f>Yhteenveto[[#This Row],[Laskennalliset kustannukset yhteensä]]-Yhteenveto[[#This Row],[Omarahoitusosuus, €]]</f>
        <v>4751051.597394485</v>
      </c>
      <c r="J276" s="33">
        <f>Lisäosat!U277</f>
        <v>106041.9661805639</v>
      </c>
      <c r="K276" s="34">
        <f>'Muut lis_väh'!Q274</f>
        <v>183245.42372248071</v>
      </c>
      <c r="L276" s="231">
        <f>Yhteenveto[[#This Row],[Valtionosuus omarahoitusosuuden jälkeen (välisumma)]]+Yhteenveto[[#This Row],[Lisäosat yhteensä]]+Yhteenveto[[#This Row],[Valtionosuuteen tehtävät vähennykset ja lisäykset, netto]]</f>
        <v>5040338.9872975294</v>
      </c>
      <c r="M276" s="34">
        <f>'Verotuloihin perust tasaus'!N281</f>
        <v>2433195.5627471022</v>
      </c>
      <c r="N276" s="303">
        <f>SUM(Yhteenveto[[#This Row],[Valtionosuus ennen verotuloihin perustuvaa valtionosuuden tasausta]]+Yhteenveto[[#This Row],[Verotuloihin perustuva valtionosuuden tasaus]])</f>
        <v>7473534.5500446316</v>
      </c>
      <c r="O276" s="241">
        <f>Verokorvaukset!G274</f>
        <v>343348.03073169128</v>
      </c>
      <c r="P276" s="372">
        <f>SUM(Yhteenveto[[#This Row],[Kunnan  peruspalvelujen valtionosuus ]:[Veroperustemuutoksista johtuvien veromenetysten korvaus]])</f>
        <v>7816882.5807763226</v>
      </c>
      <c r="Q276" s="34">
        <f>Kotikuntakorvaus!F278</f>
        <v>-44206.241039999994</v>
      </c>
      <c r="R276" s="341">
        <f>+Yhteenveto[[#This Row],[Kunnan  peruspalvelujen valtionosuus ]]+Yhteenveto[[#This Row],[Veroperustemuutoksista johtuvien veromenetysten korvaus]]+Yhteenveto[[#This Row],[Kotikuntakorvaus, netto]]</f>
        <v>7772676.3397363229</v>
      </c>
      <c r="S276" s="11"/>
      <c r="T276"/>
    </row>
    <row r="277" spans="1:20" ht="15" x14ac:dyDescent="0.25">
      <c r="A277" s="32">
        <v>893</v>
      </c>
      <c r="B277" s="13" t="s">
        <v>282</v>
      </c>
      <c r="C277" s="15">
        <v>7439</v>
      </c>
      <c r="D277" s="15">
        <f>Ikärakenne[[#This Row],[Laskennalliset kustannukset, IKÄRAKENNE yhteensä, €]]</f>
        <v>13918279.99</v>
      </c>
      <c r="E277" s="15">
        <f>'Lask. kustannukset MUUT'!AD283</f>
        <v>4790147.7327592894</v>
      </c>
      <c r="F277" s="231">
        <f>Yhteenveto[[#This Row],[Ikärakenne, laskennallinen kustannus]]+Yhteenveto[[#This Row],[Muut laskennalliset kustannukset ]]</f>
        <v>18708427.722759292</v>
      </c>
      <c r="G277" s="451">
        <v>1516.36</v>
      </c>
      <c r="H277" s="17">
        <v>11280202.039999999</v>
      </c>
      <c r="I277" s="339">
        <f>Yhteenveto[[#This Row],[Laskennalliset kustannukset yhteensä]]-Yhteenveto[[#This Row],[Omarahoitusosuus, €]]</f>
        <v>7428225.6827592924</v>
      </c>
      <c r="J277" s="33">
        <f>Lisäosat!U278</f>
        <v>238125.96948363126</v>
      </c>
      <c r="K277" s="34">
        <f>'Muut lis_väh'!Q275</f>
        <v>-1181683.205167396</v>
      </c>
      <c r="L277" s="231">
        <f>Yhteenveto[[#This Row],[Valtionosuus omarahoitusosuuden jälkeen (välisumma)]]+Yhteenveto[[#This Row],[Lisäosat yhteensä]]+Yhteenveto[[#This Row],[Valtionosuuteen tehtävät vähennykset ja lisäykset, netto]]</f>
        <v>6484668.4470755281</v>
      </c>
      <c r="M277" s="34">
        <f>'Verotuloihin perust tasaus'!N282</f>
        <v>2456789.4166735723</v>
      </c>
      <c r="N277" s="303">
        <f>SUM(Yhteenveto[[#This Row],[Valtionosuus ennen verotuloihin perustuvaa valtionosuuden tasausta]]+Yhteenveto[[#This Row],[Verotuloihin perustuva valtionosuuden tasaus]])</f>
        <v>8941457.8637490999</v>
      </c>
      <c r="O277" s="241">
        <f>Verokorvaukset!G275</f>
        <v>1117308.1038191065</v>
      </c>
      <c r="P277" s="372">
        <f>SUM(Yhteenveto[[#This Row],[Kunnan  peruspalvelujen valtionosuus ]:[Veroperustemuutoksista johtuvien veromenetysten korvaus]])</f>
        <v>10058765.967568206</v>
      </c>
      <c r="Q277" s="34">
        <f>Kotikuntakorvaus!F279</f>
        <v>-34921.596900000033</v>
      </c>
      <c r="R277" s="341">
        <f>+Yhteenveto[[#This Row],[Kunnan  peruspalvelujen valtionosuus ]]+Yhteenveto[[#This Row],[Veroperustemuutoksista johtuvien veromenetysten korvaus]]+Yhteenveto[[#This Row],[Kotikuntakorvaus, netto]]</f>
        <v>10023844.370668206</v>
      </c>
      <c r="S277" s="11"/>
      <c r="T277"/>
    </row>
    <row r="278" spans="1:20" ht="15" x14ac:dyDescent="0.25">
      <c r="A278" s="32">
        <v>895</v>
      </c>
      <c r="B278" s="13" t="s">
        <v>283</v>
      </c>
      <c r="C278" s="15">
        <v>14814</v>
      </c>
      <c r="D278" s="15">
        <f>Ikärakenne[[#This Row],[Laskennalliset kustannukset, IKÄRAKENNE yhteensä, €]]</f>
        <v>21011797.050000001</v>
      </c>
      <c r="E278" s="15">
        <f>'Lask. kustannukset MUUT'!AD284</f>
        <v>5555175.0579781439</v>
      </c>
      <c r="F278" s="231">
        <f>Yhteenveto[[#This Row],[Ikärakenne, laskennallinen kustannus]]+Yhteenveto[[#This Row],[Muut laskennalliset kustannukset ]]</f>
        <v>26566972.107978143</v>
      </c>
      <c r="G278" s="451">
        <v>1516.36</v>
      </c>
      <c r="H278" s="17">
        <v>22463357.039999999</v>
      </c>
      <c r="I278" s="339">
        <f>Yhteenveto[[#This Row],[Laskennalliset kustannukset yhteensä]]-Yhteenveto[[#This Row],[Omarahoitusosuus, €]]</f>
        <v>4103615.0679781437</v>
      </c>
      <c r="J278" s="33">
        <f>Lisäosat!U279</f>
        <v>581104.63682721776</v>
      </c>
      <c r="K278" s="34">
        <f>'Muut lis_väh'!Q276</f>
        <v>491890.81970758847</v>
      </c>
      <c r="L278" s="231">
        <f>Yhteenveto[[#This Row],[Valtionosuus omarahoitusosuuden jälkeen (välisumma)]]+Yhteenveto[[#This Row],[Lisäosat yhteensä]]+Yhteenveto[[#This Row],[Valtionosuuteen tehtävät vähennykset ja lisäykset, netto]]</f>
        <v>5176610.5245129494</v>
      </c>
      <c r="M278" s="34">
        <f>'Verotuloihin perust tasaus'!N283</f>
        <v>225146.41477163741</v>
      </c>
      <c r="N278" s="303">
        <f>SUM(Yhteenveto[[#This Row],[Valtionosuus ennen verotuloihin perustuvaa valtionosuuden tasausta]]+Yhteenveto[[#This Row],[Verotuloihin perustuva valtionosuuden tasaus]])</f>
        <v>5401756.9392845873</v>
      </c>
      <c r="O278" s="241">
        <f>Verokorvaukset!G276</f>
        <v>1530282.4858150226</v>
      </c>
      <c r="P278" s="372">
        <f>SUM(Yhteenveto[[#This Row],[Kunnan  peruspalvelujen valtionosuus ]:[Veroperustemuutoksista johtuvien veromenetysten korvaus]])</f>
        <v>6932039.4250996094</v>
      </c>
      <c r="Q278" s="34">
        <f>Kotikuntakorvaus!F280</f>
        <v>542243.22060000012</v>
      </c>
      <c r="R278" s="341">
        <f>+Yhteenveto[[#This Row],[Kunnan  peruspalvelujen valtionosuus ]]+Yhteenveto[[#This Row],[Veroperustemuutoksista johtuvien veromenetysten korvaus]]+Yhteenveto[[#This Row],[Kotikuntakorvaus, netto]]</f>
        <v>7474282.6456996091</v>
      </c>
      <c r="S278" s="11"/>
      <c r="T278"/>
    </row>
    <row r="279" spans="1:20" ht="15" x14ac:dyDescent="0.25">
      <c r="A279" s="32">
        <v>905</v>
      </c>
      <c r="B279" s="13" t="s">
        <v>284</v>
      </c>
      <c r="C279" s="15">
        <v>70361</v>
      </c>
      <c r="D279" s="15">
        <f>Ikärakenne[[#This Row],[Laskennalliset kustannukset, IKÄRAKENNE yhteensä, €]]</f>
        <v>107608303.83999999</v>
      </c>
      <c r="E279" s="15">
        <f>'Lask. kustannukset MUUT'!AD285</f>
        <v>34821564.80737368</v>
      </c>
      <c r="F279" s="231">
        <f>Yhteenveto[[#This Row],[Ikärakenne, laskennallinen kustannus]]+Yhteenveto[[#This Row],[Muut laskennalliset kustannukset ]]</f>
        <v>142429868.64737368</v>
      </c>
      <c r="G279" s="451">
        <v>1516.36</v>
      </c>
      <c r="H279" s="17">
        <v>106692605.95999999</v>
      </c>
      <c r="I279" s="339">
        <f>Yhteenveto[[#This Row],[Laskennalliset kustannukset yhteensä]]-Yhteenveto[[#This Row],[Omarahoitusosuus, €]]</f>
        <v>35737262.687373683</v>
      </c>
      <c r="J279" s="33">
        <f>Lisäosat!U280</f>
        <v>3884535.874360295</v>
      </c>
      <c r="K279" s="34">
        <f>'Muut lis_väh'!Q277</f>
        <v>-25560473.5757607</v>
      </c>
      <c r="L279" s="231">
        <f>Yhteenveto[[#This Row],[Valtionosuus omarahoitusosuuden jälkeen (välisumma)]]+Yhteenveto[[#This Row],[Lisäosat yhteensä]]+Yhteenveto[[#This Row],[Valtionosuuteen tehtävät vähennykset ja lisäykset, netto]]</f>
        <v>14061324.985973276</v>
      </c>
      <c r="M279" s="34">
        <f>'Verotuloihin perust tasaus'!N284</f>
        <v>6024678.0817344841</v>
      </c>
      <c r="N279" s="303">
        <f>SUM(Yhteenveto[[#This Row],[Valtionosuus ennen verotuloihin perustuvaa valtionosuuden tasausta]]+Yhteenveto[[#This Row],[Verotuloihin perustuva valtionosuuden tasaus]])</f>
        <v>20086003.067707762</v>
      </c>
      <c r="O279" s="241">
        <f>Verokorvaukset!G277</f>
        <v>7846715.5766065018</v>
      </c>
      <c r="P279" s="372">
        <f>SUM(Yhteenveto[[#This Row],[Kunnan  peruspalvelujen valtionosuus ]:[Veroperustemuutoksista johtuvien veromenetysten korvaus]])</f>
        <v>27932718.644314263</v>
      </c>
      <c r="Q279" s="34">
        <f>Kotikuntakorvaus!F281</f>
        <v>-6033626.4111044984</v>
      </c>
      <c r="R279" s="341">
        <f>+Yhteenveto[[#This Row],[Kunnan  peruspalvelujen valtionosuus ]]+Yhteenveto[[#This Row],[Veroperustemuutoksista johtuvien veromenetysten korvaus]]+Yhteenveto[[#This Row],[Kotikuntakorvaus, netto]]</f>
        <v>21899092.233209766</v>
      </c>
      <c r="S279" s="11"/>
      <c r="T279"/>
    </row>
    <row r="280" spans="1:20" ht="15" x14ac:dyDescent="0.25">
      <c r="A280" s="32">
        <v>908</v>
      </c>
      <c r="B280" s="13" t="s">
        <v>285</v>
      </c>
      <c r="C280" s="15">
        <v>20847</v>
      </c>
      <c r="D280" s="15">
        <f>Ikärakenne[[#This Row],[Laskennalliset kustannukset, IKÄRAKENNE yhteensä, €]]</f>
        <v>33330367.280000001</v>
      </c>
      <c r="E280" s="15">
        <f>'Lask. kustannukset MUUT'!AD286</f>
        <v>5982162.2531368397</v>
      </c>
      <c r="F280" s="231">
        <f>Yhteenveto[[#This Row],[Ikärakenne, laskennallinen kustannus]]+Yhteenveto[[#This Row],[Muut laskennalliset kustannukset ]]</f>
        <v>39312529.533136845</v>
      </c>
      <c r="G280" s="451">
        <v>1516.36</v>
      </c>
      <c r="H280" s="17">
        <v>31611556.919999998</v>
      </c>
      <c r="I280" s="339">
        <f>Yhteenveto[[#This Row],[Laskennalliset kustannukset yhteensä]]-Yhteenveto[[#This Row],[Omarahoitusosuus, €]]</f>
        <v>7700972.6131368466</v>
      </c>
      <c r="J280" s="33">
        <f>Lisäosat!U281</f>
        <v>748717.81753721461</v>
      </c>
      <c r="K280" s="34">
        <f>'Muut lis_väh'!Q278</f>
        <v>-4187231.1575197224</v>
      </c>
      <c r="L280" s="231">
        <f>Yhteenveto[[#This Row],[Valtionosuus omarahoitusosuuden jälkeen (välisumma)]]+Yhteenveto[[#This Row],[Lisäosat yhteensä]]+Yhteenveto[[#This Row],[Valtionosuuteen tehtävät vähennykset ja lisäykset, netto]]</f>
        <v>4262459.2731543388</v>
      </c>
      <c r="M280" s="34">
        <f>'Verotuloihin perust tasaus'!N285</f>
        <v>4180043.2674911059</v>
      </c>
      <c r="N280" s="303">
        <f>SUM(Yhteenveto[[#This Row],[Valtionosuus ennen verotuloihin perustuvaa valtionosuuden tasausta]]+Yhteenveto[[#This Row],[Verotuloihin perustuva valtionosuuden tasaus]])</f>
        <v>8442502.5406454448</v>
      </c>
      <c r="O280" s="241">
        <f>Verokorvaukset!G278</f>
        <v>1377826.1569451143</v>
      </c>
      <c r="P280" s="372">
        <f>SUM(Yhteenveto[[#This Row],[Kunnan  peruspalvelujen valtionosuus ]:[Veroperustemuutoksista johtuvien veromenetysten korvaus]])</f>
        <v>9820328.6975905597</v>
      </c>
      <c r="Q280" s="34">
        <f>Kotikuntakorvaus!F282</f>
        <v>-131835.27918000007</v>
      </c>
      <c r="R280" s="341">
        <f>+Yhteenveto[[#This Row],[Kunnan  peruspalvelujen valtionosuus ]]+Yhteenveto[[#This Row],[Veroperustemuutoksista johtuvien veromenetysten korvaus]]+Yhteenveto[[#This Row],[Kotikuntakorvaus, netto]]</f>
        <v>9688493.4184105601</v>
      </c>
      <c r="S280" s="11"/>
      <c r="T280"/>
    </row>
    <row r="281" spans="1:20" ht="15" x14ac:dyDescent="0.25">
      <c r="A281" s="32">
        <v>915</v>
      </c>
      <c r="B281" s="13" t="s">
        <v>286</v>
      </c>
      <c r="C281" s="15">
        <v>19669</v>
      </c>
      <c r="D281" s="15">
        <f>Ikärakenne[[#This Row],[Laskennalliset kustannukset, IKÄRAKENNE yhteensä, €]]</f>
        <v>24666882.439999998</v>
      </c>
      <c r="E281" s="15">
        <f>'Lask. kustannukset MUUT'!AD287</f>
        <v>6527125.2969068196</v>
      </c>
      <c r="F281" s="231">
        <f>Yhteenveto[[#This Row],[Ikärakenne, laskennallinen kustannus]]+Yhteenveto[[#This Row],[Muut laskennalliset kustannukset ]]</f>
        <v>31194007.736906819</v>
      </c>
      <c r="G281" s="451">
        <v>1516.36</v>
      </c>
      <c r="H281" s="17">
        <v>29825284.84</v>
      </c>
      <c r="I281" s="339">
        <f>Yhteenveto[[#This Row],[Laskennalliset kustannukset yhteensä]]-Yhteenveto[[#This Row],[Omarahoitusosuus, €]]</f>
        <v>1368722.8969068192</v>
      </c>
      <c r="J281" s="33">
        <f>Lisäosat!U282</f>
        <v>845349.45805128384</v>
      </c>
      <c r="K281" s="34">
        <f>'Muut lis_väh'!Q279</f>
        <v>-1777630.0092167605</v>
      </c>
      <c r="L281" s="231">
        <f>Yhteenveto[[#This Row],[Valtionosuus omarahoitusosuuden jälkeen (välisumma)]]+Yhteenveto[[#This Row],[Lisäosat yhteensä]]+Yhteenveto[[#This Row],[Valtionosuuteen tehtävät vähennykset ja lisäykset, netto]]</f>
        <v>436442.34574134252</v>
      </c>
      <c r="M281" s="34">
        <f>'Verotuloihin perust tasaus'!N286</f>
        <v>6280190.6980654476</v>
      </c>
      <c r="N281" s="303">
        <f>SUM(Yhteenveto[[#This Row],[Valtionosuus ennen verotuloihin perustuvaa valtionosuuden tasausta]]+Yhteenveto[[#This Row],[Verotuloihin perustuva valtionosuuden tasaus]])</f>
        <v>6716633.0438067904</v>
      </c>
      <c r="O281" s="241">
        <f>Verokorvaukset!G279</f>
        <v>1910218.2782958471</v>
      </c>
      <c r="P281" s="372">
        <f>SUM(Yhteenveto[[#This Row],[Kunnan  peruspalvelujen valtionosuus ]:[Veroperustemuutoksista johtuvien veromenetysten korvaus]])</f>
        <v>8626851.322102638</v>
      </c>
      <c r="Q281" s="34">
        <f>Kotikuntakorvaus!F283</f>
        <v>141745.01156999997</v>
      </c>
      <c r="R281" s="341">
        <f>+Yhteenveto[[#This Row],[Kunnan  peruspalvelujen valtionosuus ]]+Yhteenveto[[#This Row],[Veroperustemuutoksista johtuvien veromenetysten korvaus]]+Yhteenveto[[#This Row],[Kotikuntakorvaus, netto]]</f>
        <v>8768596.3336726371</v>
      </c>
      <c r="S281" s="11"/>
      <c r="T281"/>
    </row>
    <row r="282" spans="1:20" ht="15" x14ac:dyDescent="0.25">
      <c r="A282" s="32">
        <v>918</v>
      </c>
      <c r="B282" s="13" t="s">
        <v>287</v>
      </c>
      <c r="C282" s="15">
        <v>2246</v>
      </c>
      <c r="D282" s="15">
        <f>Ikärakenne[[#This Row],[Laskennalliset kustannukset, IKÄRAKENNE yhteensä, €]]</f>
        <v>3430105.14</v>
      </c>
      <c r="E282" s="15">
        <f>'Lask. kustannukset MUUT'!AD288</f>
        <v>781097.93589317612</v>
      </c>
      <c r="F282" s="231">
        <f>Yhteenveto[[#This Row],[Ikärakenne, laskennallinen kustannus]]+Yhteenveto[[#This Row],[Muut laskennalliset kustannukset ]]</f>
        <v>4211203.0758931767</v>
      </c>
      <c r="G282" s="451">
        <v>1516.36</v>
      </c>
      <c r="H282" s="17">
        <v>3405744.5599999996</v>
      </c>
      <c r="I282" s="339">
        <f>Yhteenveto[[#This Row],[Laskennalliset kustannukset yhteensä]]-Yhteenveto[[#This Row],[Omarahoitusosuus, €]]</f>
        <v>805458.51589317713</v>
      </c>
      <c r="J282" s="33">
        <f>Lisäosat!U283</f>
        <v>62568.442629466736</v>
      </c>
      <c r="K282" s="34">
        <f>'Muut lis_väh'!Q280</f>
        <v>-281835.78992018063</v>
      </c>
      <c r="L282" s="231">
        <f>Yhteenveto[[#This Row],[Valtionosuus omarahoitusosuuden jälkeen (välisumma)]]+Yhteenveto[[#This Row],[Lisäosat yhteensä]]+Yhteenveto[[#This Row],[Valtionosuuteen tehtävät vähennykset ja lisäykset, netto]]</f>
        <v>586191.16860246332</v>
      </c>
      <c r="M282" s="34">
        <f>'Verotuloihin perust tasaus'!N287</f>
        <v>1342121.7914141978</v>
      </c>
      <c r="N282" s="303">
        <f>SUM(Yhteenveto[[#This Row],[Valtionosuus ennen verotuloihin perustuvaa valtionosuuden tasausta]]+Yhteenveto[[#This Row],[Verotuloihin perustuva valtionosuuden tasaus]])</f>
        <v>1928312.9600166611</v>
      </c>
      <c r="O282" s="241">
        <f>Verokorvaukset!G280</f>
        <v>376944.46345040615</v>
      </c>
      <c r="P282" s="372">
        <f>SUM(Yhteenveto[[#This Row],[Kunnan  peruspalvelujen valtionosuus ]:[Veroperustemuutoksista johtuvien veromenetysten korvaus]])</f>
        <v>2305257.4234670671</v>
      </c>
      <c r="Q282" s="34">
        <f>Kotikuntakorvaus!F284</f>
        <v>86678.90399999998</v>
      </c>
      <c r="R282" s="341">
        <f>+Yhteenveto[[#This Row],[Kunnan  peruspalvelujen valtionosuus ]]+Yhteenveto[[#This Row],[Veroperustemuutoksista johtuvien veromenetysten korvaus]]+Yhteenveto[[#This Row],[Kotikuntakorvaus, netto]]</f>
        <v>2391936.3274670672</v>
      </c>
      <c r="S282" s="11"/>
      <c r="T282"/>
    </row>
    <row r="283" spans="1:20" ht="15" x14ac:dyDescent="0.25">
      <c r="A283" s="32">
        <v>921</v>
      </c>
      <c r="B283" s="13" t="s">
        <v>288</v>
      </c>
      <c r="C283" s="15">
        <v>1851</v>
      </c>
      <c r="D283" s="15">
        <f>Ikärakenne[[#This Row],[Laskennalliset kustannukset, IKÄRAKENNE yhteensä, €]]</f>
        <v>1920480.8299999998</v>
      </c>
      <c r="E283" s="15">
        <f>'Lask. kustannukset MUUT'!AD289</f>
        <v>739234.36526524567</v>
      </c>
      <c r="F283" s="231">
        <f>Yhteenveto[[#This Row],[Ikärakenne, laskennallinen kustannus]]+Yhteenveto[[#This Row],[Muut laskennalliset kustannukset ]]</f>
        <v>2659715.1952652456</v>
      </c>
      <c r="G283" s="451">
        <v>1516.36</v>
      </c>
      <c r="H283" s="17">
        <v>2806782.36</v>
      </c>
      <c r="I283" s="339">
        <f>Yhteenveto[[#This Row],[Laskennalliset kustannukset yhteensä]]-Yhteenveto[[#This Row],[Omarahoitusosuus, €]]</f>
        <v>-147067.16473475425</v>
      </c>
      <c r="J283" s="33">
        <f>Lisäosat!U284</f>
        <v>661000.51657423656</v>
      </c>
      <c r="K283" s="34">
        <f>'Muut lis_väh'!Q281</f>
        <v>564051.22064202523</v>
      </c>
      <c r="L283" s="231">
        <f>Yhteenveto[[#This Row],[Valtionosuus omarahoitusosuuden jälkeen (välisumma)]]+Yhteenveto[[#This Row],[Lisäosat yhteensä]]+Yhteenveto[[#This Row],[Valtionosuuteen tehtävät vähennykset ja lisäykset, netto]]</f>
        <v>1077984.5724815074</v>
      </c>
      <c r="M283" s="34">
        <f>'Verotuloihin perust tasaus'!N288</f>
        <v>1141827.429380446</v>
      </c>
      <c r="N283" s="303">
        <f>SUM(Yhteenveto[[#This Row],[Valtionosuus ennen verotuloihin perustuvaa valtionosuuden tasausta]]+Yhteenveto[[#This Row],[Verotuloihin perustuva valtionosuuden tasaus]])</f>
        <v>2219812.0018619532</v>
      </c>
      <c r="O283" s="241">
        <f>Verokorvaukset!G281</f>
        <v>401313.38817229628</v>
      </c>
      <c r="P283" s="372">
        <f>SUM(Yhteenveto[[#This Row],[Kunnan  peruspalvelujen valtionosuus ]:[Veroperustemuutoksista johtuvien veromenetysten korvaus]])</f>
        <v>2621125.3900342495</v>
      </c>
      <c r="Q283" s="34">
        <f>Kotikuntakorvaus!F285</f>
        <v>275038.82999999996</v>
      </c>
      <c r="R283" s="341">
        <f>+Yhteenveto[[#This Row],[Kunnan  peruspalvelujen valtionosuus ]]+Yhteenveto[[#This Row],[Veroperustemuutoksista johtuvien veromenetysten korvaus]]+Yhteenveto[[#This Row],[Kotikuntakorvaus, netto]]</f>
        <v>2896164.2200342496</v>
      </c>
      <c r="S283" s="11"/>
      <c r="T283"/>
    </row>
    <row r="284" spans="1:20" ht="15" x14ac:dyDescent="0.25">
      <c r="A284" s="32">
        <v>922</v>
      </c>
      <c r="B284" s="13" t="s">
        <v>289</v>
      </c>
      <c r="C284" s="15">
        <v>4511</v>
      </c>
      <c r="D284" s="15">
        <f>Ikärakenne[[#This Row],[Laskennalliset kustannukset, IKÄRAKENNE yhteensä, €]]</f>
        <v>9297202.1900000013</v>
      </c>
      <c r="E284" s="15">
        <f>'Lask. kustannukset MUUT'!AD290</f>
        <v>912912.78441964393</v>
      </c>
      <c r="F284" s="231">
        <f>Yhteenveto[[#This Row],[Ikärakenne, laskennallinen kustannus]]+Yhteenveto[[#This Row],[Muut laskennalliset kustannukset ]]</f>
        <v>10210114.974419646</v>
      </c>
      <c r="G284" s="451">
        <v>1516.36</v>
      </c>
      <c r="H284" s="17">
        <v>6840299.96</v>
      </c>
      <c r="I284" s="339">
        <f>Yhteenveto[[#This Row],[Laskennalliset kustannukset yhteensä]]-Yhteenveto[[#This Row],[Omarahoitusosuus, €]]</f>
        <v>3369815.014419646</v>
      </c>
      <c r="J284" s="33">
        <f>Lisäosat!U285</f>
        <v>160057.39114394982</v>
      </c>
      <c r="K284" s="34">
        <f>'Muut lis_väh'!Q282</f>
        <v>-468712.23796144518</v>
      </c>
      <c r="L284" s="231">
        <f>Yhteenveto[[#This Row],[Valtionosuus omarahoitusosuuden jälkeen (välisumma)]]+Yhteenveto[[#This Row],[Lisäosat yhteensä]]+Yhteenveto[[#This Row],[Valtionosuuteen tehtävät vähennykset ja lisäykset, netto]]</f>
        <v>3061160.1676021507</v>
      </c>
      <c r="M284" s="34">
        <f>'Verotuloihin perust tasaus'!N289</f>
        <v>842896.62950478378</v>
      </c>
      <c r="N284" s="303">
        <f>SUM(Yhteenveto[[#This Row],[Valtionosuus ennen verotuloihin perustuvaa valtionosuuden tasausta]]+Yhteenveto[[#This Row],[Verotuloihin perustuva valtionosuuden tasaus]])</f>
        <v>3904056.7971069347</v>
      </c>
      <c r="O284" s="241">
        <f>Verokorvaukset!G282</f>
        <v>367869.55564762198</v>
      </c>
      <c r="P284" s="372">
        <f>SUM(Yhteenveto[[#This Row],[Kunnan  peruspalvelujen valtionosuus ]:[Veroperustemuutoksista johtuvien veromenetysten korvaus]])</f>
        <v>4271926.3527545566</v>
      </c>
      <c r="Q284" s="34">
        <f>Kotikuntakorvaus!F286</f>
        <v>101914.38828000001</v>
      </c>
      <c r="R284" s="341">
        <f>+Yhteenveto[[#This Row],[Kunnan  peruspalvelujen valtionosuus ]]+Yhteenveto[[#This Row],[Veroperustemuutoksista johtuvien veromenetysten korvaus]]+Yhteenveto[[#This Row],[Kotikuntakorvaus, netto]]</f>
        <v>4373840.7410345562</v>
      </c>
      <c r="S284" s="11"/>
      <c r="T284"/>
    </row>
    <row r="285" spans="1:20" ht="15" x14ac:dyDescent="0.25">
      <c r="A285" s="32">
        <v>924</v>
      </c>
      <c r="B285" s="13" t="s">
        <v>290</v>
      </c>
      <c r="C285" s="15">
        <v>2931</v>
      </c>
      <c r="D285" s="15">
        <f>Ikärakenne[[#This Row],[Laskennalliset kustannukset, IKÄRAKENNE yhteensä, €]]</f>
        <v>4583897.9399999995</v>
      </c>
      <c r="E285" s="15">
        <f>'Lask. kustannukset MUUT'!AD291</f>
        <v>910479.71906918334</v>
      </c>
      <c r="F285" s="231">
        <f>Yhteenveto[[#This Row],[Ikärakenne, laskennallinen kustannus]]+Yhteenveto[[#This Row],[Muut laskennalliset kustannukset ]]</f>
        <v>5494377.6590691824</v>
      </c>
      <c r="G285" s="451">
        <v>1516.36</v>
      </c>
      <c r="H285" s="17">
        <v>4444451.16</v>
      </c>
      <c r="I285" s="339">
        <f>Yhteenveto[[#This Row],[Laskennalliset kustannukset yhteensä]]-Yhteenveto[[#This Row],[Omarahoitusosuus, €]]</f>
        <v>1049926.4990691822</v>
      </c>
      <c r="J285" s="33">
        <f>Lisäosat!U286</f>
        <v>283024.26114938117</v>
      </c>
      <c r="K285" s="34">
        <f>'Muut lis_väh'!Q283</f>
        <v>-66141.972281381342</v>
      </c>
      <c r="L285" s="231">
        <f>Yhteenveto[[#This Row],[Valtionosuus omarahoitusosuuden jälkeen (välisumma)]]+Yhteenveto[[#This Row],[Lisäosat yhteensä]]+Yhteenveto[[#This Row],[Valtionosuuteen tehtävät vähennykset ja lisäykset, netto]]</f>
        <v>1266808.7879371822</v>
      </c>
      <c r="M285" s="34">
        <f>'Verotuloihin perust tasaus'!N290</f>
        <v>1799440.0949507135</v>
      </c>
      <c r="N285" s="303">
        <f>SUM(Yhteenveto[[#This Row],[Valtionosuus ennen verotuloihin perustuvaa valtionosuuden tasausta]]+Yhteenveto[[#This Row],[Verotuloihin perustuva valtionosuuden tasaus]])</f>
        <v>3066248.8828878957</v>
      </c>
      <c r="O285" s="241">
        <f>Verokorvaukset!G283</f>
        <v>538404.00710856263</v>
      </c>
      <c r="P285" s="372">
        <f>SUM(Yhteenveto[[#This Row],[Kunnan  peruspalvelujen valtionosuus ]:[Veroperustemuutoksista johtuvien veromenetysten korvaus]])</f>
        <v>3604652.8899964583</v>
      </c>
      <c r="Q285" s="34">
        <f>Kotikuntakorvaus!F287</f>
        <v>30004.236000000004</v>
      </c>
      <c r="R285" s="341">
        <f>+Yhteenveto[[#This Row],[Kunnan  peruspalvelujen valtionosuus ]]+Yhteenveto[[#This Row],[Veroperustemuutoksista johtuvien veromenetysten korvaus]]+Yhteenveto[[#This Row],[Kotikuntakorvaus, netto]]</f>
        <v>3634657.1259964583</v>
      </c>
      <c r="S285" s="11"/>
      <c r="T285"/>
    </row>
    <row r="286" spans="1:20" ht="15" x14ac:dyDescent="0.25">
      <c r="A286" s="32">
        <v>925</v>
      </c>
      <c r="B286" s="13" t="s">
        <v>291</v>
      </c>
      <c r="C286" s="15">
        <v>3352</v>
      </c>
      <c r="D286" s="15">
        <f>Ikärakenne[[#This Row],[Laskennalliset kustannukset, IKÄRAKENNE yhteensä, €]]</f>
        <v>5374401.4700000007</v>
      </c>
      <c r="E286" s="15">
        <f>'Lask. kustannukset MUUT'!AD292</f>
        <v>1511416.9829757155</v>
      </c>
      <c r="F286" s="231">
        <f>Yhteenveto[[#This Row],[Ikärakenne, laskennallinen kustannus]]+Yhteenveto[[#This Row],[Muut laskennalliset kustannukset ]]</f>
        <v>6885818.4529757164</v>
      </c>
      <c r="G286" s="451">
        <v>1516.36</v>
      </c>
      <c r="H286" s="17">
        <v>5082838.72</v>
      </c>
      <c r="I286" s="339">
        <f>Yhteenveto[[#This Row],[Laskennalliset kustannukset yhteensä]]-Yhteenveto[[#This Row],[Omarahoitusosuus, €]]</f>
        <v>1802979.7329757167</v>
      </c>
      <c r="J286" s="33">
        <f>Lisäosat!U287</f>
        <v>322683.73323384218</v>
      </c>
      <c r="K286" s="34">
        <f>'Muut lis_väh'!Q284</f>
        <v>1696994.6107998763</v>
      </c>
      <c r="L286" s="231">
        <f>Yhteenveto[[#This Row],[Valtionosuus omarahoitusosuuden jälkeen (välisumma)]]+Yhteenveto[[#This Row],[Lisäosat yhteensä]]+Yhteenveto[[#This Row],[Valtionosuuteen tehtävät vähennykset ja lisäykset, netto]]</f>
        <v>3822658.0770094348</v>
      </c>
      <c r="M286" s="34">
        <f>'Verotuloihin perust tasaus'!N291</f>
        <v>144325.60117454879</v>
      </c>
      <c r="N286" s="303">
        <f>SUM(Yhteenveto[[#This Row],[Valtionosuus ennen verotuloihin perustuvaa valtionosuuden tasausta]]+Yhteenveto[[#This Row],[Verotuloihin perustuva valtionosuuden tasaus]])</f>
        <v>3966983.6781839835</v>
      </c>
      <c r="O286" s="241">
        <f>Verokorvaukset!G284</f>
        <v>636357.20657211659</v>
      </c>
      <c r="P286" s="372">
        <f>SUM(Yhteenveto[[#This Row],[Kunnan  peruspalvelujen valtionosuus ]:[Veroperustemuutoksista johtuvien veromenetysten korvaus]])</f>
        <v>4603340.8847561004</v>
      </c>
      <c r="Q286" s="34">
        <f>Kotikuntakorvaus!F288</f>
        <v>36755.189099999974</v>
      </c>
      <c r="R286" s="341">
        <f>+Yhteenveto[[#This Row],[Kunnan  peruspalvelujen valtionosuus ]]+Yhteenveto[[#This Row],[Veroperustemuutoksista johtuvien veromenetysten korvaus]]+Yhteenveto[[#This Row],[Kotikuntakorvaus, netto]]</f>
        <v>4640096.0738561004</v>
      </c>
      <c r="S286" s="11"/>
      <c r="T286"/>
    </row>
    <row r="287" spans="1:20" ht="15" x14ac:dyDescent="0.25">
      <c r="A287" s="32">
        <v>927</v>
      </c>
      <c r="B287" s="13" t="s">
        <v>292</v>
      </c>
      <c r="C287" s="15">
        <v>28799</v>
      </c>
      <c r="D287" s="15">
        <f>Ikärakenne[[#This Row],[Laskennalliset kustannukset, IKÄRAKENNE yhteensä, €]]</f>
        <v>51860666.18</v>
      </c>
      <c r="E287" s="15">
        <f>'Lask. kustannukset MUUT'!AD293</f>
        <v>8317313.8200202733</v>
      </c>
      <c r="F287" s="231">
        <f>Yhteenveto[[#This Row],[Ikärakenne, laskennallinen kustannus]]+Yhteenveto[[#This Row],[Muut laskennalliset kustannukset ]]</f>
        <v>60177980.000020273</v>
      </c>
      <c r="G287" s="451">
        <v>1516.36</v>
      </c>
      <c r="H287" s="17">
        <v>43669651.640000001</v>
      </c>
      <c r="I287" s="339">
        <f>Yhteenveto[[#This Row],[Laskennalliset kustannukset yhteensä]]-Yhteenveto[[#This Row],[Omarahoitusosuus, €]]</f>
        <v>16508328.360020272</v>
      </c>
      <c r="J287" s="33">
        <f>Lisäosat!U288</f>
        <v>824905.37354417145</v>
      </c>
      <c r="K287" s="34">
        <f>'Muut lis_väh'!Q285</f>
        <v>-1566697.0910516987</v>
      </c>
      <c r="L287" s="231">
        <f>Yhteenveto[[#This Row],[Valtionosuus omarahoitusosuuden jälkeen (välisumma)]]+Yhteenveto[[#This Row],[Lisäosat yhteensä]]+Yhteenveto[[#This Row],[Valtionosuuteen tehtävät vähennykset ja lisäykset, netto]]</f>
        <v>15766536.642512746</v>
      </c>
      <c r="M287" s="34">
        <f>'Verotuloihin perust tasaus'!N292</f>
        <v>3700501.7790501984</v>
      </c>
      <c r="N287" s="303">
        <f>SUM(Yhteenveto[[#This Row],[Valtionosuus ennen verotuloihin perustuvaa valtionosuuden tasausta]]+Yhteenveto[[#This Row],[Verotuloihin perustuva valtionosuuden tasaus]])</f>
        <v>19467038.421562944</v>
      </c>
      <c r="O287" s="241">
        <f>Verokorvaukset!G285</f>
        <v>2309079.3738201298</v>
      </c>
      <c r="P287" s="372">
        <f>SUM(Yhteenveto[[#This Row],[Kunnan  peruspalvelujen valtionosuus ]:[Veroperustemuutoksista johtuvien veromenetysten korvaus]])</f>
        <v>21776117.795383073</v>
      </c>
      <c r="Q287" s="34">
        <f>Kotikuntakorvaus!F289</f>
        <v>-100359.16871400014</v>
      </c>
      <c r="R287" s="341">
        <f>+Yhteenveto[[#This Row],[Kunnan  peruspalvelujen valtionosuus ]]+Yhteenveto[[#This Row],[Veroperustemuutoksista johtuvien veromenetysten korvaus]]+Yhteenveto[[#This Row],[Kotikuntakorvaus, netto]]</f>
        <v>21675758.626669072</v>
      </c>
      <c r="S287" s="11"/>
      <c r="T287"/>
    </row>
    <row r="288" spans="1:20" ht="15" x14ac:dyDescent="0.25">
      <c r="A288" s="32">
        <v>931</v>
      </c>
      <c r="B288" s="13" t="s">
        <v>293</v>
      </c>
      <c r="C288" s="15">
        <v>5764</v>
      </c>
      <c r="D288" s="15">
        <f>Ikärakenne[[#This Row],[Laskennalliset kustannukset, IKÄRAKENNE yhteensä, €]]</f>
        <v>7225011.29</v>
      </c>
      <c r="E288" s="15">
        <f>'Lask. kustannukset MUUT'!AD294</f>
        <v>2190824.2209643275</v>
      </c>
      <c r="F288" s="231">
        <f>Yhteenveto[[#This Row],[Ikärakenne, laskennallinen kustannus]]+Yhteenveto[[#This Row],[Muut laskennalliset kustannukset ]]</f>
        <v>9415835.5109643266</v>
      </c>
      <c r="G288" s="451">
        <v>1516.36</v>
      </c>
      <c r="H288" s="17">
        <v>8740299.0399999991</v>
      </c>
      <c r="I288" s="339">
        <f>Yhteenveto[[#This Row],[Laskennalliset kustannukset yhteensä]]-Yhteenveto[[#This Row],[Omarahoitusosuus, €]]</f>
        <v>675536.47096432745</v>
      </c>
      <c r="J288" s="33">
        <f>Lisäosat!U289</f>
        <v>1040975.9906152008</v>
      </c>
      <c r="K288" s="34">
        <f>'Muut lis_väh'!Q286</f>
        <v>3246230.9968553646</v>
      </c>
      <c r="L288" s="231">
        <f>Yhteenveto[[#This Row],[Valtionosuus omarahoitusosuuden jälkeen (välisumma)]]+Yhteenveto[[#This Row],[Lisäosat yhteensä]]+Yhteenveto[[#This Row],[Valtionosuuteen tehtävät vähennykset ja lisäykset, netto]]</f>
        <v>4962743.4584348928</v>
      </c>
      <c r="M288" s="34">
        <f>'Verotuloihin perust tasaus'!N293</f>
        <v>1781596.4204865925</v>
      </c>
      <c r="N288" s="303">
        <f>SUM(Yhteenveto[[#This Row],[Valtionosuus ennen verotuloihin perustuvaa valtionosuuden tasausta]]+Yhteenveto[[#This Row],[Verotuloihin perustuva valtionosuuden tasaus]])</f>
        <v>6744339.8789214855</v>
      </c>
      <c r="O288" s="241">
        <f>Verokorvaukset!G286</f>
        <v>980124.79514343746</v>
      </c>
      <c r="P288" s="372">
        <f>SUM(Yhteenveto[[#This Row],[Kunnan  peruspalvelujen valtionosuus ]:[Veroperustemuutoksista johtuvien veromenetysten korvaus]])</f>
        <v>7724464.6740649231</v>
      </c>
      <c r="Q288" s="34">
        <f>Kotikuntakorvaus!F290</f>
        <v>-57116.397030000022</v>
      </c>
      <c r="R288" s="341">
        <f>+Yhteenveto[[#This Row],[Kunnan  peruspalvelujen valtionosuus ]]+Yhteenveto[[#This Row],[Veroperustemuutoksista johtuvien veromenetysten korvaus]]+Yhteenveto[[#This Row],[Kotikuntakorvaus, netto]]</f>
        <v>7667348.2770349234</v>
      </c>
      <c r="S288" s="11"/>
      <c r="T288"/>
    </row>
    <row r="289" spans="1:20" ht="15" x14ac:dyDescent="0.25">
      <c r="A289" s="32">
        <v>934</v>
      </c>
      <c r="B289" s="13" t="s">
        <v>294</v>
      </c>
      <c r="C289" s="15">
        <v>2607</v>
      </c>
      <c r="D289" s="15">
        <f>Ikärakenne[[#This Row],[Laskennalliset kustannukset, IKÄRAKENNE yhteensä, €]]</f>
        <v>3704597.14</v>
      </c>
      <c r="E289" s="15">
        <f>'Lask. kustannukset MUUT'!AD295</f>
        <v>660049.26348249754</v>
      </c>
      <c r="F289" s="231">
        <f>Yhteenveto[[#This Row],[Ikärakenne, laskennallinen kustannus]]+Yhteenveto[[#This Row],[Muut laskennalliset kustannukset ]]</f>
        <v>4364646.4034824977</v>
      </c>
      <c r="G289" s="451">
        <v>1516.36</v>
      </c>
      <c r="H289" s="17">
        <v>3953150.5199999996</v>
      </c>
      <c r="I289" s="339">
        <f>Yhteenveto[[#This Row],[Laskennalliset kustannukset yhteensä]]-Yhteenveto[[#This Row],[Omarahoitusosuus, €]]</f>
        <v>411495.88348249812</v>
      </c>
      <c r="J289" s="33">
        <f>Lisäosat!U290</f>
        <v>187697.56783256351</v>
      </c>
      <c r="K289" s="34">
        <f>'Muut lis_väh'!Q287</f>
        <v>139192.65452547421</v>
      </c>
      <c r="L289" s="231">
        <f>Yhteenveto[[#This Row],[Valtionosuus omarahoitusosuuden jälkeen (välisumma)]]+Yhteenveto[[#This Row],[Lisäosat yhteensä]]+Yhteenveto[[#This Row],[Valtionosuuteen tehtävät vähennykset ja lisäykset, netto]]</f>
        <v>738386.10584053583</v>
      </c>
      <c r="M289" s="34">
        <f>'Verotuloihin perust tasaus'!N294</f>
        <v>1155060.9570187344</v>
      </c>
      <c r="N289" s="303">
        <f>SUM(Yhteenveto[[#This Row],[Valtionosuus ennen verotuloihin perustuvaa valtionosuuden tasausta]]+Yhteenveto[[#This Row],[Verotuloihin perustuva valtionosuuden tasaus]])</f>
        <v>1893447.0628592703</v>
      </c>
      <c r="O289" s="241">
        <f>Verokorvaukset!G287</f>
        <v>366481.13894980727</v>
      </c>
      <c r="P289" s="372">
        <f>SUM(Yhteenveto[[#This Row],[Kunnan  peruspalvelujen valtionosuus ]:[Veroperustemuutoksista johtuvien veromenetysten korvaus]])</f>
        <v>2259928.2018090775</v>
      </c>
      <c r="Q289" s="34">
        <f>Kotikuntakorvaus!F291</f>
        <v>-2840067.6276000002</v>
      </c>
      <c r="R289" s="341">
        <f>+Yhteenveto[[#This Row],[Kunnan  peruspalvelujen valtionosuus ]]+Yhteenveto[[#This Row],[Veroperustemuutoksista johtuvien veromenetysten korvaus]]+Yhteenveto[[#This Row],[Kotikuntakorvaus, netto]]</f>
        <v>-580139.42579092272</v>
      </c>
      <c r="S289" s="11"/>
      <c r="T289"/>
    </row>
    <row r="290" spans="1:20" ht="15" x14ac:dyDescent="0.25">
      <c r="A290" s="32">
        <v>935</v>
      </c>
      <c r="B290" s="13" t="s">
        <v>295</v>
      </c>
      <c r="C290" s="15">
        <v>2831</v>
      </c>
      <c r="D290" s="15">
        <f>Ikärakenne[[#This Row],[Laskennalliset kustannukset, IKÄRAKENNE yhteensä, €]]</f>
        <v>3323766.42</v>
      </c>
      <c r="E290" s="15">
        <f>'Lask. kustannukset MUUT'!AD296</f>
        <v>1195294.0960511207</v>
      </c>
      <c r="F290" s="231">
        <f>Yhteenveto[[#This Row],[Ikärakenne, laskennallinen kustannus]]+Yhteenveto[[#This Row],[Muut laskennalliset kustannukset ]]</f>
        <v>4519060.5160511211</v>
      </c>
      <c r="G290" s="451">
        <v>1516.36</v>
      </c>
      <c r="H290" s="17">
        <v>4292815.16</v>
      </c>
      <c r="I290" s="339">
        <f>Yhteenveto[[#This Row],[Laskennalliset kustannukset yhteensä]]-Yhteenveto[[#This Row],[Omarahoitusosuus, €]]</f>
        <v>226245.35605112091</v>
      </c>
      <c r="J290" s="33">
        <f>Lisäosat!U291</f>
        <v>221198.33781085588</v>
      </c>
      <c r="K290" s="34">
        <f>'Muut lis_väh'!Q288</f>
        <v>-101116.21317485777</v>
      </c>
      <c r="L290" s="231">
        <f>Yhteenveto[[#This Row],[Valtionosuus omarahoitusosuuden jälkeen (välisumma)]]+Yhteenveto[[#This Row],[Lisäosat yhteensä]]+Yhteenveto[[#This Row],[Valtionosuuteen tehtävät vähennykset ja lisäykset, netto]]</f>
        <v>346327.48068711901</v>
      </c>
      <c r="M290" s="34">
        <f>'Verotuloihin perust tasaus'!N295</f>
        <v>1151433.329135746</v>
      </c>
      <c r="N290" s="303">
        <f>SUM(Yhteenveto[[#This Row],[Valtionosuus ennen verotuloihin perustuvaa valtionosuuden tasausta]]+Yhteenveto[[#This Row],[Verotuloihin perustuva valtionosuuden tasaus]])</f>
        <v>1497760.8098228651</v>
      </c>
      <c r="O290" s="241">
        <f>Verokorvaukset!G288</f>
        <v>426238.98057070939</v>
      </c>
      <c r="P290" s="372">
        <f>SUM(Yhteenveto[[#This Row],[Kunnan  peruspalvelujen valtionosuus ]:[Veroperustemuutoksista johtuvien veromenetysten korvaus]])</f>
        <v>1923999.7903935744</v>
      </c>
      <c r="Q290" s="34">
        <f>Kotikuntakorvaus!F292</f>
        <v>657559.50095999998</v>
      </c>
      <c r="R290" s="341">
        <f>+Yhteenveto[[#This Row],[Kunnan  peruspalvelujen valtionosuus ]]+Yhteenveto[[#This Row],[Veroperustemuutoksista johtuvien veromenetysten korvaus]]+Yhteenveto[[#This Row],[Kotikuntakorvaus, netto]]</f>
        <v>2581559.2913535745</v>
      </c>
      <c r="S290" s="11"/>
      <c r="T290"/>
    </row>
    <row r="291" spans="1:20" ht="15" x14ac:dyDescent="0.25">
      <c r="A291" s="32">
        <v>936</v>
      </c>
      <c r="B291" s="13" t="s">
        <v>296</v>
      </c>
      <c r="C291" s="15">
        <v>6190</v>
      </c>
      <c r="D291" s="15">
        <f>Ikärakenne[[#This Row],[Laskennalliset kustannukset, IKÄRAKENNE yhteensä, €]]</f>
        <v>7933683.3200000003</v>
      </c>
      <c r="E291" s="15">
        <f>'Lask. kustannukset MUUT'!AD297</f>
        <v>2266014.4043309512</v>
      </c>
      <c r="F291" s="231">
        <f>Yhteenveto[[#This Row],[Ikärakenne, laskennallinen kustannus]]+Yhteenveto[[#This Row],[Muut laskennalliset kustannukset ]]</f>
        <v>10199697.724330951</v>
      </c>
      <c r="G291" s="451">
        <v>1516.36</v>
      </c>
      <c r="H291" s="17">
        <v>9386268.3999999985</v>
      </c>
      <c r="I291" s="339">
        <f>Yhteenveto[[#This Row],[Laskennalliset kustannukset yhteensä]]-Yhteenveto[[#This Row],[Omarahoitusosuus, €]]</f>
        <v>813429.32433095202</v>
      </c>
      <c r="J291" s="33">
        <f>Lisäosat!U292</f>
        <v>894200.14221800712</v>
      </c>
      <c r="K291" s="34">
        <f>'Muut lis_väh'!Q289</f>
        <v>2170913.9254180901</v>
      </c>
      <c r="L291" s="231">
        <f>Yhteenveto[[#This Row],[Valtionosuus omarahoitusosuuden jälkeen (välisumma)]]+Yhteenveto[[#This Row],[Lisäosat yhteensä]]+Yhteenveto[[#This Row],[Valtionosuuteen tehtävät vähennykset ja lisäykset, netto]]</f>
        <v>3878543.3919670493</v>
      </c>
      <c r="M291" s="34">
        <f>'Verotuloihin perust tasaus'!N296</f>
        <v>2427570.5836283443</v>
      </c>
      <c r="N291" s="303">
        <f>SUM(Yhteenveto[[#This Row],[Valtionosuus ennen verotuloihin perustuvaa valtionosuuden tasausta]]+Yhteenveto[[#This Row],[Verotuloihin perustuva valtionosuuden tasaus]])</f>
        <v>6306113.9755953941</v>
      </c>
      <c r="O291" s="241">
        <f>Verokorvaukset!G289</f>
        <v>1121143.6291099715</v>
      </c>
      <c r="P291" s="372">
        <f>SUM(Yhteenveto[[#This Row],[Kunnan  peruspalvelujen valtionosuus ]:[Veroperustemuutoksista johtuvien veromenetysten korvaus]])</f>
        <v>7427257.6047053654</v>
      </c>
      <c r="Q291" s="34">
        <f>Kotikuntakorvaus!F293</f>
        <v>185359.50240000003</v>
      </c>
      <c r="R291" s="341">
        <f>+Yhteenveto[[#This Row],[Kunnan  peruspalvelujen valtionosuus ]]+Yhteenveto[[#This Row],[Veroperustemuutoksista johtuvien veromenetysten korvaus]]+Yhteenveto[[#This Row],[Kotikuntakorvaus, netto]]</f>
        <v>7612617.107105365</v>
      </c>
      <c r="S291" s="11"/>
      <c r="T291"/>
    </row>
    <row r="292" spans="1:20" ht="15" x14ac:dyDescent="0.25">
      <c r="A292" s="32">
        <v>946</v>
      </c>
      <c r="B292" s="13" t="s">
        <v>297</v>
      </c>
      <c r="C292" s="15">
        <v>6210</v>
      </c>
      <c r="D292" s="15">
        <f>Ikärakenne[[#This Row],[Laskennalliset kustannukset, IKÄRAKENNE yhteensä, €]]</f>
        <v>11445456.280000001</v>
      </c>
      <c r="E292" s="15">
        <f>'Lask. kustannukset MUUT'!AD298</f>
        <v>3810792.6345610246</v>
      </c>
      <c r="F292" s="231">
        <f>Yhteenveto[[#This Row],[Ikärakenne, laskennallinen kustannus]]+Yhteenveto[[#This Row],[Muut laskennalliset kustannukset ]]</f>
        <v>15256248.914561026</v>
      </c>
      <c r="G292" s="451">
        <v>1516.36</v>
      </c>
      <c r="H292" s="17">
        <v>9416595.5999999996</v>
      </c>
      <c r="I292" s="339">
        <f>Yhteenveto[[#This Row],[Laskennalliset kustannukset yhteensä]]-Yhteenveto[[#This Row],[Omarahoitusosuus, €]]</f>
        <v>5839653.3145610262</v>
      </c>
      <c r="J292" s="33">
        <f>Lisäosat!U293</f>
        <v>368377.25914398814</v>
      </c>
      <c r="K292" s="34">
        <f>'Muut lis_väh'!Q290</f>
        <v>-730659.70408799674</v>
      </c>
      <c r="L292" s="231">
        <f>Yhteenveto[[#This Row],[Valtionosuus omarahoitusosuuden jälkeen (välisumma)]]+Yhteenveto[[#This Row],[Lisäosat yhteensä]]+Yhteenveto[[#This Row],[Valtionosuuteen tehtävät vähennykset ja lisäykset, netto]]</f>
        <v>5477370.869617017</v>
      </c>
      <c r="M292" s="34">
        <f>'Verotuloihin perust tasaus'!N297</f>
        <v>2430694.0147639397</v>
      </c>
      <c r="N292" s="303">
        <f>SUM(Yhteenveto[[#This Row],[Valtionosuus ennen verotuloihin perustuvaa valtionosuuden tasausta]]+Yhteenveto[[#This Row],[Verotuloihin perustuva valtionosuuden tasaus]])</f>
        <v>7908064.8843809571</v>
      </c>
      <c r="O292" s="241">
        <f>Verokorvaukset!G290</f>
        <v>979120.51997832558</v>
      </c>
      <c r="P292" s="372">
        <f>SUM(Yhteenveto[[#This Row],[Kunnan  peruspalvelujen valtionosuus ]:[Veroperustemuutoksista johtuvien veromenetysten korvaus]])</f>
        <v>8887185.4043592829</v>
      </c>
      <c r="Q292" s="34">
        <f>Kotikuntakorvaus!F294</f>
        <v>-100739.22237000003</v>
      </c>
      <c r="R292" s="341">
        <f>+Yhteenveto[[#This Row],[Kunnan  peruspalvelujen valtionosuus ]]+Yhteenveto[[#This Row],[Veroperustemuutoksista johtuvien veromenetysten korvaus]]+Yhteenveto[[#This Row],[Kotikuntakorvaus, netto]]</f>
        <v>8786446.1819892824</v>
      </c>
      <c r="S292" s="11"/>
      <c r="T292"/>
    </row>
    <row r="293" spans="1:20" ht="15" x14ac:dyDescent="0.25">
      <c r="A293" s="32">
        <v>976</v>
      </c>
      <c r="B293" s="13" t="s">
        <v>298</v>
      </c>
      <c r="C293" s="15">
        <v>3721</v>
      </c>
      <c r="D293" s="15">
        <f>Ikärakenne[[#This Row],[Laskennalliset kustannukset, IKÄRAKENNE yhteensä, €]]</f>
        <v>4465008.8899999997</v>
      </c>
      <c r="E293" s="15">
        <f>'Lask. kustannukset MUUT'!AD299</f>
        <v>2591081.6728220833</v>
      </c>
      <c r="F293" s="231">
        <f>Yhteenveto[[#This Row],[Ikärakenne, laskennallinen kustannus]]+Yhteenveto[[#This Row],[Muut laskennalliset kustannukset ]]</f>
        <v>7056090.562822083</v>
      </c>
      <c r="G293" s="451">
        <v>1516.36</v>
      </c>
      <c r="H293" s="17">
        <v>5642375.5599999996</v>
      </c>
      <c r="I293" s="339">
        <f>Yhteenveto[[#This Row],[Laskennalliset kustannukset yhteensä]]-Yhteenveto[[#This Row],[Omarahoitusosuus, €]]</f>
        <v>1413715.0028220834</v>
      </c>
      <c r="J293" s="33">
        <f>Lisäosat!U294</f>
        <v>1409550.1843318788</v>
      </c>
      <c r="K293" s="34">
        <f>'Muut lis_väh'!Q291</f>
        <v>-392518.42567806406</v>
      </c>
      <c r="L293" s="231">
        <f>Yhteenveto[[#This Row],[Valtionosuus omarahoitusosuuden jälkeen (välisumma)]]+Yhteenveto[[#This Row],[Lisäosat yhteensä]]+Yhteenveto[[#This Row],[Valtionosuuteen tehtävät vähennykset ja lisäykset, netto]]</f>
        <v>2430746.7614758983</v>
      </c>
      <c r="M293" s="34">
        <f>'Verotuloihin perust tasaus'!N298</f>
        <v>1856194.4720023056</v>
      </c>
      <c r="N293" s="303">
        <f>SUM(Yhteenveto[[#This Row],[Valtionosuus ennen verotuloihin perustuvaa valtionosuuden tasausta]]+Yhteenveto[[#This Row],[Verotuloihin perustuva valtionosuuden tasaus]])</f>
        <v>4286941.2334782034</v>
      </c>
      <c r="O293" s="241">
        <f>Verokorvaukset!G291</f>
        <v>626519.84358243179</v>
      </c>
      <c r="P293" s="372">
        <f>SUM(Yhteenveto[[#This Row],[Kunnan  peruspalvelujen valtionosuus ]:[Veroperustemuutoksista johtuvien veromenetysten korvaus]])</f>
        <v>4913461.0770606352</v>
      </c>
      <c r="Q293" s="34">
        <f>Kotikuntakorvaus!F295</f>
        <v>-68793.045540000006</v>
      </c>
      <c r="R293" s="341">
        <f>+Yhteenveto[[#This Row],[Kunnan  peruspalvelujen valtionosuus ]]+Yhteenveto[[#This Row],[Veroperustemuutoksista johtuvien veromenetysten korvaus]]+Yhteenveto[[#This Row],[Kotikuntakorvaus, netto]]</f>
        <v>4844668.0315206349</v>
      </c>
      <c r="S293" s="11"/>
      <c r="T293"/>
    </row>
    <row r="294" spans="1:20" ht="15" x14ac:dyDescent="0.25">
      <c r="A294" s="32">
        <v>977</v>
      </c>
      <c r="B294" s="13" t="s">
        <v>299</v>
      </c>
      <c r="C294" s="15">
        <v>15406</v>
      </c>
      <c r="D294" s="15">
        <f>Ikärakenne[[#This Row],[Laskennalliset kustannukset, IKÄRAKENNE yhteensä, €]]</f>
        <v>32012582.759999998</v>
      </c>
      <c r="E294" s="15">
        <f>'Lask. kustannukset MUUT'!AD300</f>
        <v>3185358.8617460667</v>
      </c>
      <c r="F294" s="231">
        <f>Yhteenveto[[#This Row],[Ikärakenne, laskennallinen kustannus]]+Yhteenveto[[#This Row],[Muut laskennalliset kustannukset ]]</f>
        <v>35197941.621746063</v>
      </c>
      <c r="G294" s="451">
        <v>1516.36</v>
      </c>
      <c r="H294" s="17">
        <v>23361042.16</v>
      </c>
      <c r="I294" s="339">
        <f>Yhteenveto[[#This Row],[Laskennalliset kustannukset yhteensä]]-Yhteenveto[[#This Row],[Omarahoitusosuus, €]]</f>
        <v>11836899.461746063</v>
      </c>
      <c r="J294" s="33">
        <f>Lisäosat!U295</f>
        <v>572691.08641499095</v>
      </c>
      <c r="K294" s="34">
        <f>'Muut lis_väh'!Q292</f>
        <v>-2419293.2570680236</v>
      </c>
      <c r="L294" s="231">
        <f>Yhteenveto[[#This Row],[Valtionosuus omarahoitusosuuden jälkeen (välisumma)]]+Yhteenveto[[#This Row],[Lisäosat yhteensä]]+Yhteenveto[[#This Row],[Valtionosuuteen tehtävät vähennykset ja lisäykset, netto]]</f>
        <v>9990297.2910930309</v>
      </c>
      <c r="M294" s="34">
        <f>'Verotuloihin perust tasaus'!N299</f>
        <v>6399680.2593692644</v>
      </c>
      <c r="N294" s="303">
        <f>SUM(Yhteenveto[[#This Row],[Valtionosuus ennen verotuloihin perustuvaa valtionosuuden tasausta]]+Yhteenveto[[#This Row],[Verotuloihin perustuva valtionosuuden tasaus]])</f>
        <v>16389977.550462294</v>
      </c>
      <c r="O294" s="241">
        <f>Verokorvaukset!G292</f>
        <v>1125512.6972076579</v>
      </c>
      <c r="P294" s="372">
        <f>SUM(Yhteenveto[[#This Row],[Kunnan  peruspalvelujen valtionosuus ]:[Veroperustemuutoksista johtuvien veromenetysten korvaus]])</f>
        <v>17515490.247669954</v>
      </c>
      <c r="Q294" s="34">
        <f>Kotikuntakorvaus!F296</f>
        <v>422084.58993000019</v>
      </c>
      <c r="R294" s="341">
        <f>+Yhteenveto[[#This Row],[Kunnan  peruspalvelujen valtionosuus ]]+Yhteenveto[[#This Row],[Veroperustemuutoksista johtuvien veromenetysten korvaus]]+Yhteenveto[[#This Row],[Kotikuntakorvaus, netto]]</f>
        <v>17937574.837599955</v>
      </c>
      <c r="S294" s="11"/>
      <c r="T294"/>
    </row>
    <row r="295" spans="1:20" ht="15" x14ac:dyDescent="0.25">
      <c r="A295" s="32">
        <v>980</v>
      </c>
      <c r="B295" s="13" t="s">
        <v>300</v>
      </c>
      <c r="C295" s="15">
        <v>33704</v>
      </c>
      <c r="D295" s="15">
        <f>Ikärakenne[[#This Row],[Laskennalliset kustannukset, IKÄRAKENNE yhteensä, €]]</f>
        <v>70779231.160000011</v>
      </c>
      <c r="E295" s="15">
        <f>'Lask. kustannukset MUUT'!AD301</f>
        <v>6732882.901166508</v>
      </c>
      <c r="F295" s="231">
        <f>Yhteenveto[[#This Row],[Ikärakenne, laskennallinen kustannus]]+Yhteenveto[[#This Row],[Muut laskennalliset kustannukset ]]</f>
        <v>77512114.061166525</v>
      </c>
      <c r="G295" s="451">
        <v>1516.36</v>
      </c>
      <c r="H295" s="17">
        <v>51107397.439999998</v>
      </c>
      <c r="I295" s="339">
        <f>Yhteenveto[[#This Row],[Laskennalliset kustannukset yhteensä]]-Yhteenveto[[#This Row],[Omarahoitusosuus, €]]</f>
        <v>26404716.621166527</v>
      </c>
      <c r="J295" s="33">
        <f>Lisäosat!U296</f>
        <v>1124550.1144282746</v>
      </c>
      <c r="K295" s="34">
        <f>'Muut lis_väh'!Q293</f>
        <v>-2922822.2907698629</v>
      </c>
      <c r="L295" s="231">
        <f>Yhteenveto[[#This Row],[Valtionosuus omarahoitusosuuden jälkeen (välisumma)]]+Yhteenveto[[#This Row],[Lisäosat yhteensä]]+Yhteenveto[[#This Row],[Valtionosuuteen tehtävät vähennykset ja lisäykset, netto]]</f>
        <v>24606444.444824938</v>
      </c>
      <c r="M295" s="34">
        <f>'Verotuloihin perust tasaus'!N300</f>
        <v>5609705.9280918026</v>
      </c>
      <c r="N295" s="303">
        <f>SUM(Yhteenveto[[#This Row],[Valtionosuus ennen verotuloihin perustuvaa valtionosuuden tasausta]]+Yhteenveto[[#This Row],[Verotuloihin perustuva valtionosuuden tasaus]])</f>
        <v>30216150.372916739</v>
      </c>
      <c r="O295" s="241">
        <f>Verokorvaukset!G293</f>
        <v>1789970.5474948068</v>
      </c>
      <c r="P295" s="372">
        <f>SUM(Yhteenveto[[#This Row],[Kunnan  peruspalvelujen valtionosuus ]:[Veroperustemuutoksista johtuvien veromenetysten korvaus]])</f>
        <v>32006120.920411546</v>
      </c>
      <c r="Q295" s="34">
        <f>Kotikuntakorvaus!F297</f>
        <v>-1048855.9942244999</v>
      </c>
      <c r="R295" s="341">
        <f>+Yhteenveto[[#This Row],[Kunnan  peruspalvelujen valtionosuus ]]+Yhteenveto[[#This Row],[Veroperustemuutoksista johtuvien veromenetysten korvaus]]+Yhteenveto[[#This Row],[Kotikuntakorvaus, netto]]</f>
        <v>30957264.926187046</v>
      </c>
      <c r="S295" s="11"/>
      <c r="T295"/>
    </row>
    <row r="296" spans="1:20" ht="15" x14ac:dyDescent="0.25">
      <c r="A296" s="32">
        <v>981</v>
      </c>
      <c r="B296" s="13" t="s">
        <v>301</v>
      </c>
      <c r="C296" s="15">
        <v>2193</v>
      </c>
      <c r="D296" s="15">
        <f>Ikärakenne[[#This Row],[Laskennalliset kustannukset, IKÄRAKENNE yhteensä, €]]</f>
        <v>2715344.72</v>
      </c>
      <c r="E296" s="15">
        <f>'Lask. kustannukset MUUT'!AD302</f>
        <v>543508.85677529569</v>
      </c>
      <c r="F296" s="231">
        <f>Yhteenveto[[#This Row],[Ikärakenne, laskennallinen kustannus]]+Yhteenveto[[#This Row],[Muut laskennalliset kustannukset ]]</f>
        <v>3258853.5767752957</v>
      </c>
      <c r="G296" s="451">
        <v>1516.36</v>
      </c>
      <c r="H296" s="17">
        <v>3325377.48</v>
      </c>
      <c r="I296" s="339">
        <f>Yhteenveto[[#This Row],[Laskennalliset kustannukset yhteensä]]-Yhteenveto[[#This Row],[Omarahoitusosuus, €]]</f>
        <v>-66523.903224704321</v>
      </c>
      <c r="J296" s="33">
        <f>Lisäosat!U297</f>
        <v>56361.60771971236</v>
      </c>
      <c r="K296" s="34">
        <f>'Muut lis_väh'!Q294</f>
        <v>763051.3194883148</v>
      </c>
      <c r="L296" s="231">
        <f>Yhteenveto[[#This Row],[Valtionosuus omarahoitusosuuden jälkeen (välisumma)]]+Yhteenveto[[#This Row],[Lisäosat yhteensä]]+Yhteenveto[[#This Row],[Valtionosuuteen tehtävät vähennykset ja lisäykset, netto]]</f>
        <v>752889.02398332278</v>
      </c>
      <c r="M296" s="34">
        <f>'Verotuloihin perust tasaus'!N301</f>
        <v>1354249.4164853969</v>
      </c>
      <c r="N296" s="303">
        <f>SUM(Yhteenveto[[#This Row],[Valtionosuus ennen verotuloihin perustuvaa valtionosuuden tasausta]]+Yhteenveto[[#This Row],[Verotuloihin perustuva valtionosuuden tasaus]])</f>
        <v>2107138.4404687197</v>
      </c>
      <c r="O296" s="241">
        <f>Verokorvaukset!G294</f>
        <v>386553.02333186421</v>
      </c>
      <c r="P296" s="372">
        <f>SUM(Yhteenveto[[#This Row],[Kunnan  peruspalvelujen valtionosuus ]:[Veroperustemuutoksista johtuvien veromenetysten korvaus]])</f>
        <v>2493691.463800584</v>
      </c>
      <c r="Q296" s="34">
        <f>Kotikuntakorvaus!F298</f>
        <v>-18335.922000000002</v>
      </c>
      <c r="R296" s="341">
        <f>+Yhteenveto[[#This Row],[Kunnan  peruspalvelujen valtionosuus ]]+Yhteenveto[[#This Row],[Veroperustemuutoksista johtuvien veromenetysten korvaus]]+Yhteenveto[[#This Row],[Kotikuntakorvaus, netto]]</f>
        <v>2475355.5418005842</v>
      </c>
      <c r="S296" s="11"/>
      <c r="T296"/>
    </row>
    <row r="297" spans="1:20" ht="15" x14ac:dyDescent="0.25">
      <c r="A297" s="32">
        <v>989</v>
      </c>
      <c r="B297" s="13" t="s">
        <v>302</v>
      </c>
      <c r="C297" s="15">
        <v>5220</v>
      </c>
      <c r="D297" s="15">
        <f>Ikärakenne[[#This Row],[Laskennalliset kustannukset, IKÄRAKENNE yhteensä, €]]</f>
        <v>7087689.8499999996</v>
      </c>
      <c r="E297" s="15">
        <f>'Lask. kustannukset MUUT'!AD303</f>
        <v>1681689.6241572774</v>
      </c>
      <c r="F297" s="231">
        <f>Yhteenveto[[#This Row],[Ikärakenne, laskennallinen kustannus]]+Yhteenveto[[#This Row],[Muut laskennalliset kustannukset ]]</f>
        <v>8769379.4741572775</v>
      </c>
      <c r="G297" s="451">
        <v>1516.36</v>
      </c>
      <c r="H297" s="17">
        <v>7915399.1999999993</v>
      </c>
      <c r="I297" s="339">
        <f>Yhteenveto[[#This Row],[Laskennalliset kustannukset yhteensä]]-Yhteenveto[[#This Row],[Omarahoitusosuus, €]]</f>
        <v>853980.27415727824</v>
      </c>
      <c r="J297" s="33">
        <f>Lisäosat!U298</f>
        <v>503305.45360654494</v>
      </c>
      <c r="K297" s="34">
        <f>'Muut lis_väh'!Q295</f>
        <v>-1716581.012809759</v>
      </c>
      <c r="L297" s="231">
        <f>Yhteenveto[[#This Row],[Valtionosuus omarahoitusosuuden jälkeen (välisumma)]]+Yhteenveto[[#This Row],[Lisäosat yhteensä]]+Yhteenveto[[#This Row],[Valtionosuuteen tehtävät vähennykset ja lisäykset, netto]]</f>
        <v>-359295.28504593577</v>
      </c>
      <c r="M297" s="34">
        <f>'Verotuloihin perust tasaus'!N302</f>
        <v>2347701.9157117005</v>
      </c>
      <c r="N297" s="303">
        <f>SUM(Yhteenveto[[#This Row],[Valtionosuus ennen verotuloihin perustuvaa valtionosuuden tasausta]]+Yhteenveto[[#This Row],[Verotuloihin perustuva valtionosuuden tasaus]])</f>
        <v>1988406.6306657647</v>
      </c>
      <c r="O297" s="241">
        <f>Verokorvaukset!G295</f>
        <v>735942.11131393386</v>
      </c>
      <c r="P297" s="372">
        <f>SUM(Yhteenveto[[#This Row],[Kunnan  peruspalvelujen valtionosuus ]:[Veroperustemuutoksista johtuvien veromenetysten korvaus]])</f>
        <v>2724348.7419796987</v>
      </c>
      <c r="Q297" s="34">
        <f>Kotikuntakorvaus!F299</f>
        <v>169240.56005999999</v>
      </c>
      <c r="R297" s="341">
        <f>+Yhteenveto[[#This Row],[Kunnan  peruspalvelujen valtionosuus ]]+Yhteenveto[[#This Row],[Veroperustemuutoksista johtuvien veromenetysten korvaus]]+Yhteenveto[[#This Row],[Kotikuntakorvaus, netto]]</f>
        <v>2893589.3020396987</v>
      </c>
      <c r="S297" s="11"/>
      <c r="T297"/>
    </row>
    <row r="298" spans="1:20" ht="15" x14ac:dyDescent="0.25">
      <c r="A298" s="32">
        <v>992</v>
      </c>
      <c r="B298" s="13" t="s">
        <v>303</v>
      </c>
      <c r="C298" s="15">
        <v>17740</v>
      </c>
      <c r="D298" s="15">
        <f>Ikärakenne[[#This Row],[Laskennalliset kustannukset, IKÄRAKENNE yhteensä, €]]</f>
        <v>27776074.969999999</v>
      </c>
      <c r="E298" s="15">
        <f>'Lask. kustannukset MUUT'!AD304</f>
        <v>5302967.7465523714</v>
      </c>
      <c r="F298" s="231">
        <f>Yhteenveto[[#This Row],[Ikärakenne, laskennallinen kustannus]]+Yhteenveto[[#This Row],[Muut laskennalliset kustannukset ]]</f>
        <v>33079042.716552369</v>
      </c>
      <c r="G298" s="451">
        <v>1516.36</v>
      </c>
      <c r="H298" s="17">
        <v>26900226.399999999</v>
      </c>
      <c r="I298" s="339">
        <f>Yhteenveto[[#This Row],[Laskennalliset kustannukset yhteensä]]-Yhteenveto[[#This Row],[Omarahoitusosuus, €]]</f>
        <v>6178816.3165523708</v>
      </c>
      <c r="J298" s="33">
        <f>Lisäosat!U299</f>
        <v>591336.61919176718</v>
      </c>
      <c r="K298" s="34">
        <f>'Muut lis_väh'!Q296</f>
        <v>-1289718.911629295</v>
      </c>
      <c r="L298" s="231">
        <f>Yhteenveto[[#This Row],[Valtionosuus omarahoitusosuuden jälkeen (välisumma)]]+Yhteenveto[[#This Row],[Lisäosat yhteensä]]+Yhteenveto[[#This Row],[Valtionosuuteen tehtävät vähennykset ja lisäykset, netto]]</f>
        <v>5480434.0241148435</v>
      </c>
      <c r="M298" s="34">
        <f>'Verotuloihin perust tasaus'!N303</f>
        <v>3987059.277381782</v>
      </c>
      <c r="N298" s="303">
        <f>SUM(Yhteenveto[[#This Row],[Valtionosuus ennen verotuloihin perustuvaa valtionosuuden tasausta]]+Yhteenveto[[#This Row],[Verotuloihin perustuva valtionosuuden tasaus]])</f>
        <v>9467493.3014966249</v>
      </c>
      <c r="O298" s="241">
        <f>Verokorvaukset!G296</f>
        <v>1662878.4008388482</v>
      </c>
      <c r="P298" s="372">
        <f>SUM(Yhteenveto[[#This Row],[Kunnan  peruspalvelujen valtionosuus ]:[Veroperustemuutoksista johtuvien veromenetysten korvaus]])</f>
        <v>11130371.702335473</v>
      </c>
      <c r="Q298" s="34">
        <f>Kotikuntakorvaus!F300</f>
        <v>77460.935939999938</v>
      </c>
      <c r="R298" s="341">
        <f>+Yhteenveto[[#This Row],[Kunnan  peruspalvelujen valtionosuus ]]+Yhteenveto[[#This Row],[Veroperustemuutoksista johtuvien veromenetysten korvaus]]+Yhteenveto[[#This Row],[Kotikuntakorvaus, netto]]</f>
        <v>11207832.638275472</v>
      </c>
      <c r="S298" s="11"/>
      <c r="T298"/>
    </row>
    <row r="299" spans="1:20" ht="15" x14ac:dyDescent="0.25">
      <c r="A299" s="442">
        <v>90000231</v>
      </c>
      <c r="B299" s="444" t="s">
        <v>304</v>
      </c>
      <c r="C299" s="15"/>
      <c r="D299" s="15"/>
      <c r="E299" s="15"/>
      <c r="F299" s="15"/>
      <c r="G299" s="16"/>
      <c r="H299" s="17"/>
      <c r="I299" s="17"/>
      <c r="J299" s="33"/>
      <c r="K299" s="15"/>
      <c r="L299" s="14"/>
      <c r="M299" s="34"/>
      <c r="N299" s="303"/>
      <c r="O299" s="303"/>
      <c r="P299" s="34"/>
      <c r="Q299" s="34">
        <f>Kotikuntakorvaus!F301</f>
        <v>1908801.7730924459</v>
      </c>
      <c r="R299" s="341">
        <f>+Yhteenveto[[#This Row],[Kunnan  peruspalvelujen valtionosuus ]]+Yhteenveto[[#This Row],[Veroperustemuutoksista johtuvien veromenetysten korvaus]]+Yhteenveto[[#This Row],[Kotikuntakorvaus, netto]]</f>
        <v>1908801.7730924459</v>
      </c>
      <c r="S299" s="11"/>
      <c r="T299"/>
    </row>
    <row r="300" spans="1:20" ht="15" x14ac:dyDescent="0.25">
      <c r="A300" s="443">
        <v>90000281</v>
      </c>
      <c r="B300" s="253" t="s">
        <v>1053</v>
      </c>
      <c r="C300" s="37"/>
      <c r="D300" s="37"/>
      <c r="E300" s="37"/>
      <c r="F300" s="15"/>
      <c r="G300" s="16"/>
      <c r="H300" s="17"/>
      <c r="I300" s="17"/>
      <c r="J300" s="15"/>
      <c r="K300" s="15"/>
      <c r="L300" s="18"/>
      <c r="M300" s="15"/>
      <c r="N300" s="303"/>
      <c r="O300" s="303"/>
      <c r="P300" s="34"/>
      <c r="Q300" s="34">
        <f>Kotikuntakorvaus!F302</f>
        <v>2701071.5107858074</v>
      </c>
      <c r="R300" s="341">
        <f>+Yhteenveto[[#This Row],[Kunnan  peruspalvelujen valtionosuus ]]+Yhteenveto[[#This Row],[Veroperustemuutoksista johtuvien veromenetysten korvaus]]+Yhteenveto[[#This Row],[Kotikuntakorvaus, netto]]</f>
        <v>2701071.5107858074</v>
      </c>
      <c r="S300" s="11"/>
      <c r="T300"/>
    </row>
    <row r="301" spans="1:20" ht="15" x14ac:dyDescent="0.25">
      <c r="A301" s="443">
        <v>90000381</v>
      </c>
      <c r="B301" s="253" t="s">
        <v>305</v>
      </c>
      <c r="C301" s="37"/>
      <c r="D301" s="37"/>
      <c r="E301" s="37"/>
      <c r="F301" s="15"/>
      <c r="G301" s="16"/>
      <c r="H301" s="17"/>
      <c r="I301" s="17"/>
      <c r="J301" s="15"/>
      <c r="K301" s="15"/>
      <c r="L301" s="18"/>
      <c r="M301" s="15"/>
      <c r="N301" s="303"/>
      <c r="O301" s="303"/>
      <c r="P301" s="34"/>
      <c r="Q301" s="34">
        <f>Kotikuntakorvaus!F303</f>
        <v>1125474.3204131334</v>
      </c>
      <c r="R301" s="341">
        <f>+Yhteenveto[[#This Row],[Kunnan  peruspalvelujen valtionosuus ]]+Yhteenveto[[#This Row],[Veroperustemuutoksista johtuvien veromenetysten korvaus]]+Yhteenveto[[#This Row],[Kotikuntakorvaus, netto]]</f>
        <v>1125474.3204131334</v>
      </c>
      <c r="S301" s="11"/>
      <c r="T301"/>
    </row>
    <row r="302" spans="1:20" ht="15" x14ac:dyDescent="0.25">
      <c r="A302" s="443">
        <v>90000691</v>
      </c>
      <c r="B302" s="253" t="s">
        <v>306</v>
      </c>
      <c r="C302" s="37"/>
      <c r="D302" s="37"/>
      <c r="E302" s="37"/>
      <c r="F302" s="15"/>
      <c r="G302" s="16"/>
      <c r="H302" s="17"/>
      <c r="I302" s="17"/>
      <c r="J302" s="15"/>
      <c r="K302" s="15"/>
      <c r="L302" s="18"/>
      <c r="M302" s="15"/>
      <c r="N302" s="303"/>
      <c r="O302" s="303"/>
      <c r="P302" s="34"/>
      <c r="Q302" s="34">
        <f>Kotikuntakorvaus!F304</f>
        <v>2876908.5918097352</v>
      </c>
      <c r="R302" s="341">
        <f>+Yhteenveto[[#This Row],[Kunnan  peruspalvelujen valtionosuus ]]+Yhteenveto[[#This Row],[Veroperustemuutoksista johtuvien veromenetysten korvaus]]+Yhteenveto[[#This Row],[Kotikuntakorvaus, netto]]</f>
        <v>2876908.5918097352</v>
      </c>
      <c r="S302" s="11"/>
      <c r="T302"/>
    </row>
    <row r="303" spans="1:20" ht="15" x14ac:dyDescent="0.25">
      <c r="A303" s="443">
        <v>90000851</v>
      </c>
      <c r="B303" s="253" t="s">
        <v>307</v>
      </c>
      <c r="C303" s="37"/>
      <c r="D303" s="37"/>
      <c r="E303" s="37"/>
      <c r="F303" s="15"/>
      <c r="G303" s="16"/>
      <c r="H303" s="17"/>
      <c r="I303" s="17"/>
      <c r="J303" s="15"/>
      <c r="K303" s="15"/>
      <c r="L303" s="18"/>
      <c r="M303" s="15"/>
      <c r="N303" s="303"/>
      <c r="O303" s="303"/>
      <c r="P303" s="34"/>
      <c r="Q303" s="34">
        <f>Kotikuntakorvaus!F305</f>
        <v>5839493.4670573501</v>
      </c>
      <c r="R303" s="341">
        <f>+Yhteenveto[[#This Row],[Kunnan  peruspalvelujen valtionosuus ]]+Yhteenveto[[#This Row],[Veroperustemuutoksista johtuvien veromenetysten korvaus]]+Yhteenveto[[#This Row],[Kotikuntakorvaus, netto]]</f>
        <v>5839493.4670573501</v>
      </c>
      <c r="S303" s="11"/>
      <c r="T303"/>
    </row>
    <row r="304" spans="1:20" ht="15" x14ac:dyDescent="0.25">
      <c r="A304" s="443">
        <v>90000901</v>
      </c>
      <c r="B304" s="253" t="s">
        <v>1054</v>
      </c>
      <c r="C304" s="37"/>
      <c r="D304" s="37"/>
      <c r="E304" s="37"/>
      <c r="F304" s="15"/>
      <c r="G304" s="16"/>
      <c r="H304" s="17"/>
      <c r="I304" s="17"/>
      <c r="J304" s="15"/>
      <c r="K304" s="15"/>
      <c r="L304" s="18"/>
      <c r="M304" s="15"/>
      <c r="N304" s="303"/>
      <c r="O304" s="303"/>
      <c r="P304" s="34"/>
      <c r="Q304" s="34">
        <f>Kotikuntakorvaus!F306</f>
        <v>5504101.7852832098</v>
      </c>
      <c r="R304" s="341">
        <f>+Yhteenveto[[#This Row],[Kunnan  peruspalvelujen valtionosuus ]]+Yhteenveto[[#This Row],[Veroperustemuutoksista johtuvien veromenetysten korvaus]]+Yhteenveto[[#This Row],[Kotikuntakorvaus, netto]]</f>
        <v>5504101.7852832098</v>
      </c>
      <c r="S304" s="11"/>
      <c r="T304"/>
    </row>
    <row r="305" spans="1:20" ht="15" x14ac:dyDescent="0.25">
      <c r="A305" s="443">
        <v>90001171</v>
      </c>
      <c r="B305" s="253" t="s">
        <v>308</v>
      </c>
      <c r="C305" s="37"/>
      <c r="D305" s="37"/>
      <c r="E305" s="37"/>
      <c r="F305" s="15"/>
      <c r="G305" s="16"/>
      <c r="H305" s="17"/>
      <c r="I305" s="17"/>
      <c r="J305" s="15"/>
      <c r="K305" s="15"/>
      <c r="L305" s="18"/>
      <c r="M305" s="15"/>
      <c r="N305" s="303"/>
      <c r="O305" s="303"/>
      <c r="P305" s="34"/>
      <c r="Q305" s="34">
        <f>Kotikuntakorvaus!F307</f>
        <v>1467119.7516041107</v>
      </c>
      <c r="R305" s="341">
        <f>+Yhteenveto[[#This Row],[Kunnan  peruspalvelujen valtionosuus ]]+Yhteenveto[[#This Row],[Veroperustemuutoksista johtuvien veromenetysten korvaus]]+Yhteenveto[[#This Row],[Kotikuntakorvaus, netto]]</f>
        <v>1467119.7516041107</v>
      </c>
      <c r="S305" s="11"/>
      <c r="T305"/>
    </row>
    <row r="306" spans="1:20" ht="15" x14ac:dyDescent="0.25">
      <c r="A306" s="443">
        <v>90001361</v>
      </c>
      <c r="B306" s="253" t="s">
        <v>309</v>
      </c>
      <c r="C306" s="37"/>
      <c r="D306" s="37"/>
      <c r="E306" s="37"/>
      <c r="F306" s="15"/>
      <c r="G306" s="16"/>
      <c r="H306" s="17"/>
      <c r="I306" s="17"/>
      <c r="J306" s="15"/>
      <c r="K306" s="15"/>
      <c r="L306" s="18"/>
      <c r="M306" s="15"/>
      <c r="N306" s="303"/>
      <c r="O306" s="303"/>
      <c r="P306" s="34"/>
      <c r="Q306" s="34">
        <f>Kotikuntakorvaus!F308</f>
        <v>2981875.9747783919</v>
      </c>
      <c r="R306" s="341">
        <f>+Yhteenveto[[#This Row],[Kunnan  peruspalvelujen valtionosuus ]]+Yhteenveto[[#This Row],[Veroperustemuutoksista johtuvien veromenetysten korvaus]]+Yhteenveto[[#This Row],[Kotikuntakorvaus, netto]]</f>
        <v>2981875.9747783919</v>
      </c>
      <c r="S306" s="11"/>
      <c r="T306"/>
    </row>
    <row r="307" spans="1:20" ht="15" x14ac:dyDescent="0.25">
      <c r="A307" s="443">
        <v>90001481</v>
      </c>
      <c r="B307" s="253" t="s">
        <v>310</v>
      </c>
      <c r="C307" s="37"/>
      <c r="D307" s="37"/>
      <c r="E307" s="37"/>
      <c r="F307" s="15"/>
      <c r="G307" s="16"/>
      <c r="H307" s="17"/>
      <c r="I307" s="17"/>
      <c r="J307" s="15"/>
      <c r="K307" s="15"/>
      <c r="L307" s="18"/>
      <c r="M307" s="15"/>
      <c r="N307" s="303"/>
      <c r="O307" s="303"/>
      <c r="P307" s="34"/>
      <c r="Q307" s="34">
        <f>Kotikuntakorvaus!F309</f>
        <v>7451347.0266603529</v>
      </c>
      <c r="R307" s="341">
        <f>+Yhteenveto[[#This Row],[Kunnan  peruspalvelujen valtionosuus ]]+Yhteenveto[[#This Row],[Veroperustemuutoksista johtuvien veromenetysten korvaus]]+Yhteenveto[[#This Row],[Kotikuntakorvaus, netto]]</f>
        <v>7451347.0266603529</v>
      </c>
      <c r="S307" s="11"/>
      <c r="T307"/>
    </row>
    <row r="308" spans="1:20" ht="15" x14ac:dyDescent="0.25">
      <c r="A308" s="443">
        <v>90001791</v>
      </c>
      <c r="B308" s="253" t="s">
        <v>311</v>
      </c>
      <c r="C308" s="37"/>
      <c r="D308" s="37"/>
      <c r="E308" s="37"/>
      <c r="F308" s="15"/>
      <c r="G308" s="16"/>
      <c r="H308" s="17"/>
      <c r="I308" s="17"/>
      <c r="J308" s="15"/>
      <c r="K308" s="15"/>
      <c r="L308" s="18"/>
      <c r="M308" s="15"/>
      <c r="N308" s="303"/>
      <c r="O308" s="303"/>
      <c r="P308" s="34"/>
      <c r="Q308" s="34">
        <f>Kotikuntakorvaus!F310</f>
        <v>6150954.9255518401</v>
      </c>
      <c r="R308" s="341">
        <f>+Yhteenveto[[#This Row],[Kunnan  peruspalvelujen valtionosuus ]]+Yhteenveto[[#This Row],[Veroperustemuutoksista johtuvien veromenetysten korvaus]]+Yhteenveto[[#This Row],[Kotikuntakorvaus, netto]]</f>
        <v>6150954.9255518401</v>
      </c>
      <c r="S308" s="11"/>
      <c r="T308"/>
    </row>
    <row r="309" spans="1:20" ht="15" x14ac:dyDescent="0.25">
      <c r="A309" s="443">
        <v>90001801</v>
      </c>
      <c r="B309" s="253" t="s">
        <v>312</v>
      </c>
      <c r="C309" s="37"/>
      <c r="D309" s="37"/>
      <c r="E309" s="37"/>
      <c r="F309" s="15"/>
      <c r="G309" s="16"/>
      <c r="H309" s="17"/>
      <c r="I309" s="17"/>
      <c r="J309" s="15"/>
      <c r="K309" s="15"/>
      <c r="L309" s="18"/>
      <c r="M309" s="15"/>
      <c r="N309" s="303"/>
      <c r="O309" s="303"/>
      <c r="P309" s="34"/>
      <c r="Q309" s="34">
        <f>Kotikuntakorvaus!F311</f>
        <v>5161453.481006545</v>
      </c>
      <c r="R309" s="341">
        <f>+Yhteenveto[[#This Row],[Kunnan  peruspalvelujen valtionosuus ]]+Yhteenveto[[#This Row],[Veroperustemuutoksista johtuvien veromenetysten korvaus]]+Yhteenveto[[#This Row],[Kotikuntakorvaus, netto]]</f>
        <v>5161453.481006545</v>
      </c>
      <c r="S309" s="11"/>
      <c r="T309"/>
    </row>
    <row r="310" spans="1:20" ht="15" x14ac:dyDescent="0.25">
      <c r="A310" s="443">
        <v>90002401</v>
      </c>
      <c r="B310" s="253" t="s">
        <v>313</v>
      </c>
      <c r="C310" s="37"/>
      <c r="D310" s="37"/>
      <c r="E310" s="37"/>
      <c r="F310" s="15"/>
      <c r="G310" s="16"/>
      <c r="H310" s="17"/>
      <c r="I310" s="17"/>
      <c r="J310" s="15"/>
      <c r="K310" s="15"/>
      <c r="L310" s="18"/>
      <c r="M310" s="15"/>
      <c r="N310" s="303"/>
      <c r="O310" s="303"/>
      <c r="P310" s="34"/>
      <c r="Q310" s="34">
        <f>Kotikuntakorvaus!F312</f>
        <v>6023924.3346980531</v>
      </c>
      <c r="R310" s="341">
        <f>+Yhteenveto[[#This Row],[Kunnan  peruspalvelujen valtionosuus ]]+Yhteenveto[[#This Row],[Veroperustemuutoksista johtuvien veromenetysten korvaus]]+Yhteenveto[[#This Row],[Kotikuntakorvaus, netto]]</f>
        <v>6023924.3346980531</v>
      </c>
      <c r="S310" s="11"/>
      <c r="T310"/>
    </row>
    <row r="311" spans="1:20" ht="15" x14ac:dyDescent="0.25">
      <c r="A311" s="443">
        <v>90003031</v>
      </c>
      <c r="B311" s="253" t="s">
        <v>314</v>
      </c>
      <c r="C311" s="37"/>
      <c r="D311" s="37"/>
      <c r="E311" s="37"/>
      <c r="F311" s="15"/>
      <c r="G311" s="16"/>
      <c r="H311" s="17"/>
      <c r="I311" s="17"/>
      <c r="J311" s="15"/>
      <c r="K311" s="15"/>
      <c r="L311" s="18"/>
      <c r="M311" s="15"/>
      <c r="N311" s="303"/>
      <c r="O311" s="303"/>
      <c r="P311" s="34"/>
      <c r="Q311" s="34">
        <f>Kotikuntakorvaus!F313</f>
        <v>7267486.9609509241</v>
      </c>
      <c r="R311" s="341">
        <f>+Yhteenveto[[#This Row],[Kunnan  peruspalvelujen valtionosuus ]]+Yhteenveto[[#This Row],[Veroperustemuutoksista johtuvien veromenetysten korvaus]]+Yhteenveto[[#This Row],[Kotikuntakorvaus, netto]]</f>
        <v>7267486.9609509241</v>
      </c>
      <c r="S311" s="11"/>
      <c r="T311"/>
    </row>
    <row r="312" spans="1:20" ht="15" x14ac:dyDescent="0.25">
      <c r="A312" s="443">
        <v>90003941</v>
      </c>
      <c r="B312" s="253" t="s">
        <v>1055</v>
      </c>
      <c r="C312" s="37"/>
      <c r="D312" s="37"/>
      <c r="E312" s="37"/>
      <c r="F312" s="15"/>
      <c r="G312" s="16"/>
      <c r="H312" s="17"/>
      <c r="I312" s="17"/>
      <c r="J312" s="15"/>
      <c r="K312" s="15"/>
      <c r="L312" s="18"/>
      <c r="M312" s="15"/>
      <c r="N312" s="303"/>
      <c r="O312" s="303"/>
      <c r="P312" s="34"/>
      <c r="Q312" s="34">
        <f>Kotikuntakorvaus!F314</f>
        <v>4417823.0879690405</v>
      </c>
      <c r="R312" s="341">
        <f>+Yhteenveto[[#This Row],[Kunnan  peruspalvelujen valtionosuus ]]+Yhteenveto[[#This Row],[Veroperustemuutoksista johtuvien veromenetysten korvaus]]+Yhteenveto[[#This Row],[Kotikuntakorvaus, netto]]</f>
        <v>4417823.0879690405</v>
      </c>
      <c r="S312" s="11"/>
      <c r="T312"/>
    </row>
    <row r="313" spans="1:20" ht="15" x14ac:dyDescent="0.25">
      <c r="A313" s="443">
        <v>90004041</v>
      </c>
      <c r="B313" s="253" t="s">
        <v>719</v>
      </c>
      <c r="C313" s="37"/>
      <c r="D313" s="37"/>
      <c r="E313" s="37"/>
      <c r="F313" s="15"/>
      <c r="G313" s="16"/>
      <c r="H313" s="17"/>
      <c r="I313" s="17"/>
      <c r="J313" s="15"/>
      <c r="K313" s="15"/>
      <c r="L313" s="18"/>
      <c r="M313" s="15"/>
      <c r="N313" s="303"/>
      <c r="O313" s="303"/>
      <c r="P313" s="34"/>
      <c r="Q313" s="34">
        <f>Kotikuntakorvaus!F315</f>
        <v>8790182.5960535649</v>
      </c>
      <c r="R313" s="341">
        <f>+Yhteenveto[[#This Row],[Kunnan  peruspalvelujen valtionosuus ]]+Yhteenveto[[#This Row],[Veroperustemuutoksista johtuvien veromenetysten korvaus]]+Yhteenveto[[#This Row],[Kotikuntakorvaus, netto]]</f>
        <v>8790182.5960535649</v>
      </c>
      <c r="S313" s="11"/>
      <c r="T313"/>
    </row>
    <row r="314" spans="1:20" s="45" customFormat="1" ht="15" x14ac:dyDescent="0.25">
      <c r="A314" s="46">
        <v>90004951</v>
      </c>
      <c r="B314" s="445" t="s">
        <v>1056</v>
      </c>
      <c r="C314" s="39"/>
      <c r="D314" s="39"/>
      <c r="E314" s="39"/>
      <c r="F314" s="15"/>
      <c r="G314" s="40"/>
      <c r="H314" s="41"/>
      <c r="I314" s="41"/>
      <c r="J314" s="15"/>
      <c r="K314" s="15"/>
      <c r="L314" s="42"/>
      <c r="M314" s="15"/>
      <c r="N314" s="303"/>
      <c r="O314" s="303"/>
      <c r="P314" s="34"/>
      <c r="Q314" s="34">
        <f>Kotikuntakorvaus!F316</f>
        <v>2177822.4783281982</v>
      </c>
      <c r="R314" s="341">
        <f>+Yhteenveto[[#This Row],[Kunnan  peruspalvelujen valtionosuus ]]+Yhteenveto[[#This Row],[Veroperustemuutoksista johtuvien veromenetysten korvaus]]+Yhteenveto[[#This Row],[Kotikuntakorvaus, netto]]</f>
        <v>2177822.4783281982</v>
      </c>
      <c r="S314" s="44"/>
    </row>
    <row r="315" spans="1:20" s="45" customFormat="1" ht="15" x14ac:dyDescent="0.25">
      <c r="A315" s="46">
        <v>90004961</v>
      </c>
      <c r="B315" s="445" t="s">
        <v>315</v>
      </c>
      <c r="C315" s="39"/>
      <c r="D315" s="39"/>
      <c r="E315" s="39"/>
      <c r="F315" s="15"/>
      <c r="G315" s="40"/>
      <c r="H315" s="41"/>
      <c r="I315" s="41"/>
      <c r="J315" s="15"/>
      <c r="K315" s="15"/>
      <c r="L315" s="42"/>
      <c r="M315" s="15"/>
      <c r="N315" s="303"/>
      <c r="O315" s="303"/>
      <c r="P315" s="34"/>
      <c r="Q315" s="34">
        <f>Kotikuntakorvaus!F317</f>
        <v>4599593.8347499529</v>
      </c>
      <c r="R315" s="341">
        <f>+Yhteenveto[[#This Row],[Kunnan  peruspalvelujen valtionosuus ]]+Yhteenveto[[#This Row],[Veroperustemuutoksista johtuvien veromenetysten korvaus]]+Yhteenveto[[#This Row],[Kotikuntakorvaus, netto]]</f>
        <v>4599593.8347499529</v>
      </c>
      <c r="S315" s="44"/>
    </row>
    <row r="316" spans="1:20" ht="15" x14ac:dyDescent="0.25">
      <c r="A316" s="443">
        <v>90006471</v>
      </c>
      <c r="B316" s="253" t="s">
        <v>316</v>
      </c>
      <c r="C316" s="37"/>
      <c r="D316" s="37"/>
      <c r="E316" s="37"/>
      <c r="F316" s="15"/>
      <c r="G316" s="16"/>
      <c r="H316" s="17"/>
      <c r="I316" s="17"/>
      <c r="J316" s="15"/>
      <c r="K316" s="15"/>
      <c r="L316" s="18"/>
      <c r="M316" s="15"/>
      <c r="N316" s="303"/>
      <c r="O316" s="303"/>
      <c r="P316" s="34"/>
      <c r="Q316" s="34">
        <f>Kotikuntakorvaus!F318</f>
        <v>6119197.2778383922</v>
      </c>
      <c r="R316" s="341">
        <f>+Yhteenveto[[#This Row],[Kunnan  peruspalvelujen valtionosuus ]]+Yhteenveto[[#This Row],[Veroperustemuutoksista johtuvien veromenetysten korvaus]]+Yhteenveto[[#This Row],[Kotikuntakorvaus, netto]]</f>
        <v>6119197.2778383922</v>
      </c>
      <c r="S316" s="11"/>
      <c r="T316"/>
    </row>
    <row r="317" spans="1:20" ht="15" x14ac:dyDescent="0.25">
      <c r="A317" s="443">
        <v>90007291</v>
      </c>
      <c r="B317" s="253" t="s">
        <v>1057</v>
      </c>
      <c r="C317" s="37"/>
      <c r="D317" s="37"/>
      <c r="E317" s="37"/>
      <c r="F317" s="15"/>
      <c r="G317" s="16"/>
      <c r="H317" s="17"/>
      <c r="I317" s="17"/>
      <c r="J317" s="15"/>
      <c r="K317" s="15"/>
      <c r="L317" s="18"/>
      <c r="M317" s="15"/>
      <c r="N317" s="303"/>
      <c r="O317" s="303"/>
      <c r="P317" s="34"/>
      <c r="Q317" s="34">
        <f>Kotikuntakorvaus!F319</f>
        <v>5256642.8513897443</v>
      </c>
      <c r="R317" s="341">
        <f>+Yhteenveto[[#This Row],[Kunnan  peruspalvelujen valtionosuus ]]+Yhteenveto[[#This Row],[Veroperustemuutoksista johtuvien veromenetysten korvaus]]+Yhteenveto[[#This Row],[Kotikuntakorvaus, netto]]</f>
        <v>5256642.8513897443</v>
      </c>
      <c r="S317" s="11"/>
      <c r="T317"/>
    </row>
    <row r="318" spans="1:20" ht="15" x14ac:dyDescent="0.25">
      <c r="A318" s="443">
        <v>90008441</v>
      </c>
      <c r="B318" s="253" t="s">
        <v>317</v>
      </c>
      <c r="C318" s="37"/>
      <c r="D318" s="37"/>
      <c r="E318" s="37"/>
      <c r="F318" s="15"/>
      <c r="G318" s="16"/>
      <c r="H318" s="17"/>
      <c r="I318" s="17"/>
      <c r="J318" s="15"/>
      <c r="K318" s="15"/>
      <c r="L318" s="18"/>
      <c r="M318" s="15"/>
      <c r="N318" s="303"/>
      <c r="O318" s="303"/>
      <c r="P318" s="34"/>
      <c r="Q318" s="34">
        <f>Kotikuntakorvaus!F320</f>
        <v>4380883.9293128727</v>
      </c>
      <c r="R318" s="341">
        <f>+Yhteenveto[[#This Row],[Kunnan  peruspalvelujen valtionosuus ]]+Yhteenveto[[#This Row],[Veroperustemuutoksista johtuvien veromenetysten korvaus]]+Yhteenveto[[#This Row],[Kotikuntakorvaus, netto]]</f>
        <v>4380883.9293128727</v>
      </c>
      <c r="S318" s="11"/>
      <c r="T318"/>
    </row>
    <row r="319" spans="1:20" ht="15" x14ac:dyDescent="0.25">
      <c r="A319" s="443">
        <v>90031161</v>
      </c>
      <c r="B319" s="253" t="s">
        <v>318</v>
      </c>
      <c r="C319" s="37"/>
      <c r="D319" s="37"/>
      <c r="E319" s="37"/>
      <c r="F319" s="15"/>
      <c r="G319" s="16"/>
      <c r="H319" s="17"/>
      <c r="I319" s="17"/>
      <c r="J319" s="15"/>
      <c r="K319" s="15"/>
      <c r="L319" s="18"/>
      <c r="M319" s="15"/>
      <c r="N319" s="303"/>
      <c r="O319" s="303"/>
      <c r="P319" s="34"/>
      <c r="Q319" s="34">
        <f>Kotikuntakorvaus!F321</f>
        <v>1033627.8603155591</v>
      </c>
      <c r="R319" s="341">
        <f>+Yhteenveto[[#This Row],[Kunnan  peruspalvelujen valtionosuus ]]+Yhteenveto[[#This Row],[Veroperustemuutoksista johtuvien veromenetysten korvaus]]+Yhteenveto[[#This Row],[Kotikuntakorvaus, netto]]</f>
        <v>1033627.8603155591</v>
      </c>
      <c r="S319" s="11"/>
      <c r="T319"/>
    </row>
    <row r="320" spans="1:20" ht="15" x14ac:dyDescent="0.25">
      <c r="A320" s="443">
        <v>90032731</v>
      </c>
      <c r="B320" s="253" t="s">
        <v>319</v>
      </c>
      <c r="C320" s="37"/>
      <c r="D320" s="37"/>
      <c r="E320" s="37"/>
      <c r="F320" s="15"/>
      <c r="G320" s="16"/>
      <c r="H320" s="17"/>
      <c r="I320" s="17"/>
      <c r="J320" s="15"/>
      <c r="K320" s="15"/>
      <c r="L320" s="18"/>
      <c r="M320" s="15"/>
      <c r="N320" s="303"/>
      <c r="O320" s="303"/>
      <c r="P320" s="34"/>
      <c r="Q320" s="34">
        <f>Kotikuntakorvaus!F322</f>
        <v>561608.92798516806</v>
      </c>
      <c r="R320" s="341">
        <f>+Yhteenveto[[#This Row],[Kunnan  peruspalvelujen valtionosuus ]]+Yhteenveto[[#This Row],[Veroperustemuutoksista johtuvien veromenetysten korvaus]]+Yhteenveto[[#This Row],[Kotikuntakorvaus, netto]]</f>
        <v>561608.92798516806</v>
      </c>
      <c r="S320" s="11"/>
      <c r="T320"/>
    </row>
    <row r="321" spans="1:20" ht="15" x14ac:dyDescent="0.25">
      <c r="A321" s="443">
        <v>90033141</v>
      </c>
      <c r="B321" s="253" t="s">
        <v>320</v>
      </c>
      <c r="C321" s="37"/>
      <c r="D321" s="37"/>
      <c r="E321" s="37"/>
      <c r="F321" s="15"/>
      <c r="G321" s="16"/>
      <c r="H321" s="17"/>
      <c r="I321" s="17"/>
      <c r="J321" s="15"/>
      <c r="K321" s="15"/>
      <c r="L321" s="18"/>
      <c r="M321" s="15"/>
      <c r="N321" s="303"/>
      <c r="O321" s="303"/>
      <c r="P321" s="34"/>
      <c r="Q321" s="34">
        <f>Kotikuntakorvaus!F323</f>
        <v>93601.487997528006</v>
      </c>
      <c r="R321" s="341">
        <f>+Yhteenveto[[#This Row],[Kunnan  peruspalvelujen valtionosuus ]]+Yhteenveto[[#This Row],[Veroperustemuutoksista johtuvien veromenetysten korvaus]]+Yhteenveto[[#This Row],[Kotikuntakorvaus, netto]]</f>
        <v>93601.487997528006</v>
      </c>
      <c r="S321" s="11"/>
      <c r="T321"/>
    </row>
    <row r="322" spans="1:20" ht="15" x14ac:dyDescent="0.25">
      <c r="A322" s="443">
        <v>90034021</v>
      </c>
      <c r="B322" s="253" t="s">
        <v>700</v>
      </c>
      <c r="C322" s="37"/>
      <c r="D322" s="37"/>
      <c r="E322" s="37"/>
      <c r="F322" s="15"/>
      <c r="G322" s="16"/>
      <c r="H322" s="17"/>
      <c r="I322" s="17"/>
      <c r="J322" s="15"/>
      <c r="K322" s="15"/>
      <c r="L322" s="18"/>
      <c r="M322" s="15"/>
      <c r="N322" s="303"/>
      <c r="O322" s="303"/>
      <c r="P322" s="34"/>
      <c r="Q322" s="34">
        <f>Kotikuntakorvaus!F324</f>
        <v>6453488.3064009929</v>
      </c>
      <c r="R322" s="341">
        <f>+Yhteenveto[[#This Row],[Kunnan  peruspalvelujen valtionosuus ]]+Yhteenveto[[#This Row],[Veroperustemuutoksista johtuvien veromenetysten korvaus]]+Yhteenveto[[#This Row],[Kotikuntakorvaus, netto]]</f>
        <v>6453488.3064009929</v>
      </c>
      <c r="S322" s="11"/>
      <c r="T322"/>
    </row>
    <row r="323" spans="1:20" ht="15" x14ac:dyDescent="0.25">
      <c r="A323" s="443">
        <v>90034091</v>
      </c>
      <c r="B323" s="253" t="s">
        <v>321</v>
      </c>
      <c r="C323" s="37"/>
      <c r="D323" s="37"/>
      <c r="E323" s="37"/>
      <c r="F323" s="15"/>
      <c r="G323" s="16"/>
      <c r="H323" s="17"/>
      <c r="I323" s="17"/>
      <c r="J323" s="15"/>
      <c r="K323" s="15"/>
      <c r="L323" s="18"/>
      <c r="M323" s="15"/>
      <c r="N323" s="303"/>
      <c r="O323" s="303"/>
      <c r="P323" s="34"/>
      <c r="Q323" s="34">
        <f>Kotikuntakorvaus!F325</f>
        <v>459733.73703071568</v>
      </c>
      <c r="R323" s="341">
        <f>+Yhteenveto[[#This Row],[Kunnan  peruspalvelujen valtionosuus ]]+Yhteenveto[[#This Row],[Veroperustemuutoksista johtuvien veromenetysten korvaus]]+Yhteenveto[[#This Row],[Kotikuntakorvaus, netto]]</f>
        <v>459733.73703071568</v>
      </c>
      <c r="S323" s="11"/>
      <c r="T323"/>
    </row>
    <row r="324" spans="1:20" ht="15" x14ac:dyDescent="0.25">
      <c r="A324" s="443">
        <v>90034101</v>
      </c>
      <c r="B324" s="253" t="s">
        <v>322</v>
      </c>
      <c r="C324" s="37"/>
      <c r="D324" s="37"/>
      <c r="E324" s="37"/>
      <c r="F324" s="15"/>
      <c r="G324" s="16"/>
      <c r="H324" s="17"/>
      <c r="I324" s="17"/>
      <c r="J324" s="15"/>
      <c r="K324" s="15"/>
      <c r="L324" s="18"/>
      <c r="M324" s="15"/>
      <c r="N324" s="303"/>
      <c r="O324" s="303"/>
      <c r="P324" s="34"/>
      <c r="Q324" s="34">
        <f>Kotikuntakorvaus!F326</f>
        <v>705855.50680992985</v>
      </c>
      <c r="R324" s="341">
        <f>+Yhteenveto[[#This Row],[Kunnan  peruspalvelujen valtionosuus ]]+Yhteenveto[[#This Row],[Veroperustemuutoksista johtuvien veromenetysten korvaus]]+Yhteenveto[[#This Row],[Kotikuntakorvaus, netto]]</f>
        <v>705855.50680992985</v>
      </c>
      <c r="S324" s="11"/>
      <c r="T324"/>
    </row>
    <row r="325" spans="1:20" ht="15" x14ac:dyDescent="0.25">
      <c r="A325" s="443">
        <v>90035101</v>
      </c>
      <c r="B325" s="253" t="s">
        <v>323</v>
      </c>
      <c r="C325" s="37"/>
      <c r="D325" s="37"/>
      <c r="E325" s="37"/>
      <c r="F325" s="15"/>
      <c r="G325" s="16"/>
      <c r="H325" s="17"/>
      <c r="I325" s="17"/>
      <c r="J325" s="15"/>
      <c r="K325" s="15"/>
      <c r="L325" s="18"/>
      <c r="M325" s="15"/>
      <c r="N325" s="303"/>
      <c r="O325" s="303"/>
      <c r="P325" s="34"/>
      <c r="Q325" s="34">
        <f>Kotikuntakorvaus!F327</f>
        <v>3426606.7304472183</v>
      </c>
      <c r="R325" s="341">
        <f>+Yhteenveto[[#This Row],[Kunnan  peruspalvelujen valtionosuus ]]+Yhteenveto[[#This Row],[Veroperustemuutoksista johtuvien veromenetysten korvaus]]+Yhteenveto[[#This Row],[Kotikuntakorvaus, netto]]</f>
        <v>3426606.7304472183</v>
      </c>
      <c r="S325" s="11"/>
      <c r="T325"/>
    </row>
    <row r="326" spans="1:20" ht="15" x14ac:dyDescent="0.25">
      <c r="A326" s="443">
        <v>90035401</v>
      </c>
      <c r="B326" s="253" t="s">
        <v>324</v>
      </c>
      <c r="C326" s="37"/>
      <c r="D326" s="37"/>
      <c r="E326" s="37"/>
      <c r="F326" s="15"/>
      <c r="G326" s="16"/>
      <c r="H326" s="17"/>
      <c r="I326" s="17"/>
      <c r="J326" s="15"/>
      <c r="K326" s="15"/>
      <c r="L326" s="18"/>
      <c r="M326" s="15"/>
      <c r="N326" s="303"/>
      <c r="O326" s="303"/>
      <c r="P326" s="34"/>
      <c r="Q326" s="34">
        <f>Kotikuntakorvaus!F328</f>
        <v>2101019.1145159411</v>
      </c>
      <c r="R326" s="341">
        <f>+Yhteenveto[[#This Row],[Kunnan  peruspalvelujen valtionosuus ]]+Yhteenveto[[#This Row],[Veroperustemuutoksista johtuvien veromenetysten korvaus]]+Yhteenveto[[#This Row],[Kotikuntakorvaus, netto]]</f>
        <v>2101019.1145159411</v>
      </c>
      <c r="S326" s="11"/>
      <c r="T326"/>
    </row>
    <row r="327" spans="1:20" ht="15" x14ac:dyDescent="0.25">
      <c r="A327" s="443">
        <v>90035411</v>
      </c>
      <c r="B327" s="253" t="s">
        <v>1058</v>
      </c>
      <c r="C327" s="37"/>
      <c r="D327" s="37"/>
      <c r="E327" s="37"/>
      <c r="F327" s="15"/>
      <c r="G327" s="16"/>
      <c r="H327" s="17"/>
      <c r="I327" s="17"/>
      <c r="J327" s="15"/>
      <c r="K327" s="15"/>
      <c r="L327" s="18"/>
      <c r="M327" s="15"/>
      <c r="N327" s="303"/>
      <c r="O327" s="303"/>
      <c r="P327" s="34"/>
      <c r="Q327" s="34">
        <f>Kotikuntakorvaus!F329</f>
        <v>1577602.9365440505</v>
      </c>
      <c r="R327" s="341">
        <f>+Yhteenveto[[#This Row],[Kunnan  peruspalvelujen valtionosuus ]]+Yhteenveto[[#This Row],[Veroperustemuutoksista johtuvien veromenetysten korvaus]]+Yhteenveto[[#This Row],[Kotikuntakorvaus, netto]]</f>
        <v>1577602.9365440505</v>
      </c>
      <c r="S327" s="11"/>
      <c r="T327"/>
    </row>
    <row r="328" spans="1:20" ht="15" x14ac:dyDescent="0.25">
      <c r="A328" s="443">
        <v>90035421</v>
      </c>
      <c r="B328" s="253" t="s">
        <v>325</v>
      </c>
      <c r="C328" s="37"/>
      <c r="D328" s="37"/>
      <c r="E328" s="37"/>
      <c r="F328" s="15"/>
      <c r="G328" s="16"/>
      <c r="H328" s="17"/>
      <c r="I328" s="17"/>
      <c r="J328" s="15"/>
      <c r="K328" s="15"/>
      <c r="L328" s="18"/>
      <c r="M328" s="15"/>
      <c r="N328" s="303"/>
      <c r="O328" s="303"/>
      <c r="P328" s="34"/>
      <c r="Q328" s="34">
        <f>Kotikuntakorvaus!F330</f>
        <v>1123970.0107846018</v>
      </c>
      <c r="R328" s="341">
        <f>+Yhteenveto[[#This Row],[Kunnan  peruspalvelujen valtionosuus ]]+Yhteenveto[[#This Row],[Veroperustemuutoksista johtuvien veromenetysten korvaus]]+Yhteenveto[[#This Row],[Kotikuntakorvaus, netto]]</f>
        <v>1123970.0107846018</v>
      </c>
      <c r="S328" s="11"/>
      <c r="T328"/>
    </row>
    <row r="329" spans="1:20" ht="15" x14ac:dyDescent="0.25">
      <c r="A329" s="443">
        <v>90035431</v>
      </c>
      <c r="B329" s="253" t="s">
        <v>1059</v>
      </c>
      <c r="C329" s="37"/>
      <c r="D329" s="37"/>
      <c r="E329" s="37"/>
      <c r="F329" s="15"/>
      <c r="G329" s="16"/>
      <c r="H329" s="17"/>
      <c r="I329" s="17"/>
      <c r="J329" s="15"/>
      <c r="K329" s="15"/>
      <c r="L329" s="18"/>
      <c r="M329" s="15"/>
      <c r="N329" s="303"/>
      <c r="O329" s="303"/>
      <c r="P329" s="34"/>
      <c r="Q329" s="34">
        <f>Kotikuntakorvaus!F331</f>
        <v>1185563.132797261</v>
      </c>
      <c r="R329" s="341">
        <f>+Yhteenveto[[#This Row],[Kunnan  peruspalvelujen valtionosuus ]]+Yhteenveto[[#This Row],[Veroperustemuutoksista johtuvien veromenetysten korvaus]]+Yhteenveto[[#This Row],[Kotikuntakorvaus, netto]]</f>
        <v>1185563.132797261</v>
      </c>
      <c r="S329" s="11"/>
      <c r="T329"/>
    </row>
    <row r="330" spans="1:20" ht="15" x14ac:dyDescent="0.25">
      <c r="A330" s="443">
        <v>90035441</v>
      </c>
      <c r="B330" s="253" t="s">
        <v>326</v>
      </c>
      <c r="C330" s="37"/>
      <c r="D330" s="37"/>
      <c r="E330" s="37"/>
      <c r="F330" s="15"/>
      <c r="G330" s="16"/>
      <c r="H330" s="17"/>
      <c r="I330" s="17"/>
      <c r="J330" s="15"/>
      <c r="K330" s="15"/>
      <c r="L330" s="18"/>
      <c r="M330" s="15"/>
      <c r="N330" s="303"/>
      <c r="O330" s="303"/>
      <c r="P330" s="34"/>
      <c r="Q330" s="34">
        <f>Kotikuntakorvaus!F332</f>
        <v>1766059.5038962157</v>
      </c>
      <c r="R330" s="341">
        <f>+Yhteenveto[[#This Row],[Kunnan  peruspalvelujen valtionosuus ]]+Yhteenveto[[#This Row],[Veroperustemuutoksista johtuvien veromenetysten korvaus]]+Yhteenveto[[#This Row],[Kotikuntakorvaus, netto]]</f>
        <v>1766059.5038962157</v>
      </c>
      <c r="S330" s="11"/>
      <c r="T330"/>
    </row>
    <row r="331" spans="1:20" ht="15" x14ac:dyDescent="0.25">
      <c r="A331" s="443">
        <v>90035451</v>
      </c>
      <c r="B331" s="253" t="s">
        <v>327</v>
      </c>
      <c r="C331" s="37"/>
      <c r="D331" s="37"/>
      <c r="E331" s="37"/>
      <c r="F331" s="15"/>
      <c r="G331" s="16"/>
      <c r="H331" s="17"/>
      <c r="I331" s="17"/>
      <c r="J331" s="15"/>
      <c r="K331" s="15"/>
      <c r="L331" s="18"/>
      <c r="M331" s="15"/>
      <c r="N331" s="303"/>
      <c r="O331" s="303"/>
      <c r="P331" s="34"/>
      <c r="Q331" s="34">
        <f>Kotikuntakorvaus!F333</f>
        <v>910943.05283308495</v>
      </c>
      <c r="R331" s="341">
        <f>+Yhteenveto[[#This Row],[Kunnan  peruspalvelujen valtionosuus ]]+Yhteenveto[[#This Row],[Veroperustemuutoksista johtuvien veromenetysten korvaus]]+Yhteenveto[[#This Row],[Kotikuntakorvaus, netto]]</f>
        <v>910943.05283308495</v>
      </c>
      <c r="S331" s="11"/>
      <c r="T331"/>
    </row>
    <row r="332" spans="1:20" ht="15" x14ac:dyDescent="0.25">
      <c r="A332" s="443">
        <v>90035461</v>
      </c>
      <c r="B332" s="253" t="s">
        <v>1060</v>
      </c>
      <c r="C332" s="37"/>
      <c r="D332" s="37"/>
      <c r="E332" s="37"/>
      <c r="F332" s="15"/>
      <c r="G332" s="16"/>
      <c r="H332" s="17"/>
      <c r="I332" s="17"/>
      <c r="J332" s="15"/>
      <c r="K332" s="15"/>
      <c r="L332" s="18"/>
      <c r="M332" s="15"/>
      <c r="N332" s="303"/>
      <c r="O332" s="303"/>
      <c r="P332" s="34"/>
      <c r="Q332" s="34">
        <f>Kotikuntakorvaus!F334</f>
        <v>1040731.5446725144</v>
      </c>
      <c r="R332" s="341">
        <f>+Yhteenveto[[#This Row],[Kunnan  peruspalvelujen valtionosuus ]]+Yhteenveto[[#This Row],[Veroperustemuutoksista johtuvien veromenetysten korvaus]]+Yhteenveto[[#This Row],[Kotikuntakorvaus, netto]]</f>
        <v>1040731.5446725144</v>
      </c>
      <c r="S332" s="11"/>
      <c r="T332"/>
    </row>
    <row r="333" spans="1:20" ht="15" x14ac:dyDescent="0.25">
      <c r="A333" s="443">
        <v>90035471</v>
      </c>
      <c r="B333" s="253" t="s">
        <v>328</v>
      </c>
      <c r="C333" s="37"/>
      <c r="D333" s="37"/>
      <c r="E333" s="37"/>
      <c r="F333" s="15"/>
      <c r="G333" s="16"/>
      <c r="H333" s="17"/>
      <c r="I333" s="17"/>
      <c r="J333" s="15"/>
      <c r="K333" s="15"/>
      <c r="L333" s="18"/>
      <c r="M333" s="15"/>
      <c r="N333" s="303"/>
      <c r="O333" s="303"/>
      <c r="P333" s="34"/>
      <c r="Q333" s="34">
        <f>Kotikuntakorvaus!F335</f>
        <v>824027.38540680893</v>
      </c>
      <c r="R333" s="341">
        <f>+Yhteenveto[[#This Row],[Kunnan  peruspalvelujen valtionosuus ]]+Yhteenveto[[#This Row],[Veroperustemuutoksista johtuvien veromenetysten korvaus]]+Yhteenveto[[#This Row],[Kotikuntakorvaus, netto]]</f>
        <v>824027.38540680893</v>
      </c>
      <c r="S333" s="11"/>
      <c r="T333"/>
    </row>
    <row r="334" spans="1:20" ht="15" x14ac:dyDescent="0.25">
      <c r="A334" s="443">
        <v>90035481</v>
      </c>
      <c r="B334" s="253" t="s">
        <v>329</v>
      </c>
      <c r="C334" s="37"/>
      <c r="D334" s="37"/>
      <c r="E334" s="37"/>
      <c r="F334" s="15"/>
      <c r="G334" s="16"/>
      <c r="H334" s="17"/>
      <c r="I334" s="17"/>
      <c r="J334" s="15"/>
      <c r="K334" s="15"/>
      <c r="L334" s="18"/>
      <c r="M334" s="15"/>
      <c r="N334" s="303"/>
      <c r="O334" s="303"/>
      <c r="P334" s="34"/>
      <c r="Q334" s="34">
        <f>Kotikuntakorvaus!F336</f>
        <v>1852640.8802939293</v>
      </c>
      <c r="R334" s="341">
        <f>+Yhteenveto[[#This Row],[Kunnan  peruspalvelujen valtionosuus ]]+Yhteenveto[[#This Row],[Veroperustemuutoksista johtuvien veromenetysten korvaus]]+Yhteenveto[[#This Row],[Kotikuntakorvaus, netto]]</f>
        <v>1852640.8802939293</v>
      </c>
      <c r="S334" s="11"/>
      <c r="T334"/>
    </row>
    <row r="335" spans="1:20" ht="15" x14ac:dyDescent="0.25">
      <c r="A335" s="443">
        <v>90035491</v>
      </c>
      <c r="B335" s="253" t="s">
        <v>330</v>
      </c>
      <c r="C335" s="37"/>
      <c r="D335" s="37"/>
      <c r="E335" s="37"/>
      <c r="F335" s="15"/>
      <c r="G335" s="16"/>
      <c r="H335" s="17"/>
      <c r="I335" s="17"/>
      <c r="J335" s="15"/>
      <c r="K335" s="15"/>
      <c r="L335" s="18"/>
      <c r="M335" s="15"/>
      <c r="N335" s="303"/>
      <c r="O335" s="303"/>
      <c r="P335" s="34"/>
      <c r="Q335" s="34">
        <f>Kotikuntakorvaus!F337</f>
        <v>1956772.5356911791</v>
      </c>
      <c r="R335" s="341">
        <f>+Yhteenveto[[#This Row],[Kunnan  peruspalvelujen valtionosuus ]]+Yhteenveto[[#This Row],[Veroperustemuutoksista johtuvien veromenetysten korvaus]]+Yhteenveto[[#This Row],[Kotikuntakorvaus, netto]]</f>
        <v>1956772.5356911791</v>
      </c>
      <c r="S335" s="11"/>
      <c r="T335"/>
    </row>
    <row r="336" spans="1:20" ht="15" x14ac:dyDescent="0.25">
      <c r="A336" s="443">
        <v>90035501</v>
      </c>
      <c r="B336" s="253" t="s">
        <v>331</v>
      </c>
      <c r="C336" s="37"/>
      <c r="D336" s="37"/>
      <c r="E336" s="37"/>
      <c r="F336" s="15"/>
      <c r="G336" s="16"/>
      <c r="H336" s="17"/>
      <c r="I336" s="17"/>
      <c r="J336" s="15"/>
      <c r="K336" s="15"/>
      <c r="L336" s="18"/>
      <c r="M336" s="15"/>
      <c r="N336" s="303"/>
      <c r="O336" s="303"/>
      <c r="P336" s="34"/>
      <c r="Q336" s="34">
        <f>Kotikuntakorvaus!F338</f>
        <v>872499.58454838605</v>
      </c>
      <c r="R336" s="341">
        <f>+Yhteenveto[[#This Row],[Kunnan  peruspalvelujen valtionosuus ]]+Yhteenveto[[#This Row],[Veroperustemuutoksista johtuvien veromenetysten korvaus]]+Yhteenveto[[#This Row],[Kotikuntakorvaus, netto]]</f>
        <v>872499.58454838605</v>
      </c>
      <c r="S336" s="11"/>
      <c r="T336"/>
    </row>
    <row r="337" spans="1:20" ht="15" x14ac:dyDescent="0.25">
      <c r="A337" s="443">
        <v>90035521</v>
      </c>
      <c r="B337" s="253" t="s">
        <v>332</v>
      </c>
      <c r="C337" s="37"/>
      <c r="D337" s="37"/>
      <c r="E337" s="37"/>
      <c r="F337" s="15"/>
      <c r="G337" s="16"/>
      <c r="H337" s="17"/>
      <c r="I337" s="17"/>
      <c r="J337" s="15"/>
      <c r="K337" s="15"/>
      <c r="L337" s="18"/>
      <c r="M337" s="15"/>
      <c r="N337" s="303"/>
      <c r="O337" s="303"/>
      <c r="P337" s="34"/>
      <c r="Q337" s="34">
        <f>Kotikuntakorvaus!F339</f>
        <v>4979599.1614684891</v>
      </c>
      <c r="R337" s="341">
        <f>+Yhteenveto[[#This Row],[Kunnan  peruspalvelujen valtionosuus ]]+Yhteenveto[[#This Row],[Veroperustemuutoksista johtuvien veromenetysten korvaus]]+Yhteenveto[[#This Row],[Kotikuntakorvaus, netto]]</f>
        <v>4979599.1614684891</v>
      </c>
      <c r="S337" s="11"/>
      <c r="T337"/>
    </row>
    <row r="338" spans="1:20" ht="15" x14ac:dyDescent="0.25">
      <c r="A338" s="443">
        <v>90035531</v>
      </c>
      <c r="B338" s="253" t="s">
        <v>333</v>
      </c>
      <c r="C338" s="37"/>
      <c r="D338" s="37"/>
      <c r="E338" s="37"/>
      <c r="F338" s="15"/>
      <c r="G338" s="16"/>
      <c r="H338" s="17"/>
      <c r="I338" s="17"/>
      <c r="J338" s="15"/>
      <c r="K338" s="15"/>
      <c r="L338" s="18"/>
      <c r="M338" s="15"/>
      <c r="N338" s="303"/>
      <c r="O338" s="303"/>
      <c r="P338" s="34"/>
      <c r="Q338" s="34">
        <f>Kotikuntakorvaus!F340</f>
        <v>1014573.271687491</v>
      </c>
      <c r="R338" s="341">
        <f>+Yhteenveto[[#This Row],[Kunnan  peruspalvelujen valtionosuus ]]+Yhteenveto[[#This Row],[Veroperustemuutoksista johtuvien veromenetysten korvaus]]+Yhteenveto[[#This Row],[Kotikuntakorvaus, netto]]</f>
        <v>1014573.271687491</v>
      </c>
      <c r="S338" s="11"/>
      <c r="T338"/>
    </row>
    <row r="339" spans="1:20" ht="15" x14ac:dyDescent="0.25">
      <c r="A339" s="443">
        <v>90035541</v>
      </c>
      <c r="B339" s="253" t="s">
        <v>334</v>
      </c>
      <c r="C339" s="37"/>
      <c r="D339" s="37"/>
      <c r="E339" s="37"/>
      <c r="F339" s="15"/>
      <c r="G339" s="16"/>
      <c r="H339" s="17"/>
      <c r="I339" s="17"/>
      <c r="J339" s="15"/>
      <c r="K339" s="15"/>
      <c r="L339" s="18"/>
      <c r="M339" s="15"/>
      <c r="N339" s="303"/>
      <c r="O339" s="303"/>
      <c r="P339" s="34"/>
      <c r="Q339" s="34">
        <f>Kotikuntakorvaus!F341</f>
        <v>2042601.7572746272</v>
      </c>
      <c r="R339" s="341">
        <f>+Yhteenveto[[#This Row],[Kunnan  peruspalvelujen valtionosuus ]]+Yhteenveto[[#This Row],[Veroperustemuutoksista johtuvien veromenetysten korvaus]]+Yhteenveto[[#This Row],[Kotikuntakorvaus, netto]]</f>
        <v>2042601.7572746272</v>
      </c>
      <c r="S339" s="11"/>
      <c r="T339"/>
    </row>
    <row r="340" spans="1:20" ht="15" x14ac:dyDescent="0.25">
      <c r="A340" s="443">
        <v>90035551</v>
      </c>
      <c r="B340" s="253" t="s">
        <v>1061</v>
      </c>
      <c r="C340" s="37"/>
      <c r="D340" s="37"/>
      <c r="E340" s="37"/>
      <c r="F340" s="15"/>
      <c r="G340" s="16"/>
      <c r="H340" s="17"/>
      <c r="I340" s="17"/>
      <c r="J340" s="15"/>
      <c r="K340" s="15"/>
      <c r="L340" s="18"/>
      <c r="M340" s="15"/>
      <c r="N340" s="303"/>
      <c r="O340" s="303"/>
      <c r="P340" s="34"/>
      <c r="Q340" s="34">
        <f>Kotikuntakorvaus!F342</f>
        <v>1282507.5310804152</v>
      </c>
      <c r="R340" s="341">
        <f>+Yhteenveto[[#This Row],[Kunnan  peruspalvelujen valtionosuus ]]+Yhteenveto[[#This Row],[Veroperustemuutoksista johtuvien veromenetysten korvaus]]+Yhteenveto[[#This Row],[Kotikuntakorvaus, netto]]</f>
        <v>1282507.5310804152</v>
      </c>
      <c r="S340" s="11"/>
      <c r="T340"/>
    </row>
    <row r="341" spans="1:20" ht="15" x14ac:dyDescent="0.25">
      <c r="A341" s="443">
        <v>90036381</v>
      </c>
      <c r="B341" s="253" t="s">
        <v>335</v>
      </c>
      <c r="C341" s="37"/>
      <c r="D341" s="37"/>
      <c r="E341" s="37"/>
      <c r="F341" s="15"/>
      <c r="G341" s="16"/>
      <c r="H341" s="17"/>
      <c r="I341" s="17"/>
      <c r="J341" s="15"/>
      <c r="K341" s="15"/>
      <c r="L341" s="18"/>
      <c r="M341" s="15"/>
      <c r="N341" s="303"/>
      <c r="O341" s="303"/>
      <c r="P341" s="34"/>
      <c r="Q341" s="34">
        <f>Kotikuntakorvaus!F343</f>
        <v>2122748.0313725094</v>
      </c>
      <c r="R341" s="341">
        <f>+Yhteenveto[[#This Row],[Kunnan  peruspalvelujen valtionosuus ]]+Yhteenveto[[#This Row],[Veroperustemuutoksista johtuvien veromenetysten korvaus]]+Yhteenveto[[#This Row],[Kotikuntakorvaus, netto]]</f>
        <v>2122748.0313725094</v>
      </c>
      <c r="S341" s="11"/>
      <c r="T341"/>
    </row>
    <row r="342" spans="1:20" ht="15" x14ac:dyDescent="0.25">
      <c r="A342" s="443">
        <v>90036811</v>
      </c>
      <c r="B342" s="253" t="s">
        <v>336</v>
      </c>
      <c r="C342" s="37"/>
      <c r="D342" s="37"/>
      <c r="E342" s="37"/>
      <c r="F342" s="15"/>
      <c r="G342" s="16"/>
      <c r="H342" s="17"/>
      <c r="I342" s="17"/>
      <c r="J342" s="15"/>
      <c r="K342" s="15"/>
      <c r="L342" s="18"/>
      <c r="M342" s="15"/>
      <c r="N342" s="303"/>
      <c r="O342" s="303"/>
      <c r="P342" s="34"/>
      <c r="Q342" s="34">
        <f>Kotikuntakorvaus!F344</f>
        <v>4843504.2693752265</v>
      </c>
      <c r="R342" s="341">
        <f>+Yhteenveto[[#This Row],[Kunnan  peruspalvelujen valtionosuus ]]+Yhteenveto[[#This Row],[Veroperustemuutoksista johtuvien veromenetysten korvaus]]+Yhteenveto[[#This Row],[Kotikuntakorvaus, netto]]</f>
        <v>4843504.2693752265</v>
      </c>
      <c r="S342" s="11"/>
      <c r="T342"/>
    </row>
    <row r="343" spans="1:20" ht="15" x14ac:dyDescent="0.25">
      <c r="A343" s="443">
        <v>90037151</v>
      </c>
      <c r="B343" s="253" t="s">
        <v>337</v>
      </c>
      <c r="C343" s="37"/>
      <c r="D343" s="37"/>
      <c r="E343" s="37"/>
      <c r="F343" s="15"/>
      <c r="G343" s="16"/>
      <c r="H343" s="17"/>
      <c r="I343" s="17"/>
      <c r="J343" s="15"/>
      <c r="K343" s="15"/>
      <c r="L343" s="18"/>
      <c r="M343" s="15"/>
      <c r="N343" s="303"/>
      <c r="O343" s="303"/>
      <c r="P343" s="34"/>
      <c r="Q343" s="34">
        <f>Kotikuntakorvaus!F345</f>
        <v>1311340.1322939391</v>
      </c>
      <c r="R343" s="341">
        <f>+Yhteenveto[[#This Row],[Kunnan  peruspalvelujen valtionosuus ]]+Yhteenveto[[#This Row],[Veroperustemuutoksista johtuvien veromenetysten korvaus]]+Yhteenveto[[#This Row],[Kotikuntakorvaus, netto]]</f>
        <v>1311340.1322939391</v>
      </c>
      <c r="S343" s="11"/>
      <c r="T343"/>
    </row>
    <row r="344" spans="1:20" ht="15" x14ac:dyDescent="0.25">
      <c r="A344" s="443">
        <v>90037171</v>
      </c>
      <c r="B344" s="253" t="s">
        <v>338</v>
      </c>
      <c r="C344" s="37"/>
      <c r="D344" s="37"/>
      <c r="E344" s="37"/>
      <c r="F344" s="15"/>
      <c r="G344" s="16"/>
      <c r="H344" s="17"/>
      <c r="I344" s="17"/>
      <c r="J344" s="15"/>
      <c r="K344" s="15"/>
      <c r="L344" s="18"/>
      <c r="M344" s="15"/>
      <c r="N344" s="303"/>
      <c r="O344" s="303"/>
      <c r="P344" s="34"/>
      <c r="Q344" s="34">
        <f>Kotikuntakorvaus!F346</f>
        <v>948717.9390606588</v>
      </c>
      <c r="R344" s="341">
        <f>+Yhteenveto[[#This Row],[Kunnan  peruspalvelujen valtionosuus ]]+Yhteenveto[[#This Row],[Veroperustemuutoksista johtuvien veromenetysten korvaus]]+Yhteenveto[[#This Row],[Kotikuntakorvaus, netto]]</f>
        <v>948717.9390606588</v>
      </c>
      <c r="S344" s="11"/>
      <c r="T344"/>
    </row>
    <row r="345" spans="1:20" ht="15" x14ac:dyDescent="0.25">
      <c r="A345" s="46">
        <v>90037181</v>
      </c>
      <c r="B345" s="445" t="s">
        <v>1062</v>
      </c>
      <c r="C345" s="39"/>
      <c r="D345" s="39"/>
      <c r="E345" s="39"/>
      <c r="F345" s="15"/>
      <c r="G345" s="40"/>
      <c r="H345" s="41"/>
      <c r="I345" s="41"/>
      <c r="J345" s="15"/>
      <c r="K345" s="15"/>
      <c r="L345" s="42"/>
      <c r="M345" s="15"/>
      <c r="N345" s="303"/>
      <c r="O345" s="303"/>
      <c r="P345" s="34"/>
      <c r="Q345" s="34">
        <f>Kotikuntakorvaus!F347</f>
        <v>2884346.5671952534</v>
      </c>
      <c r="R345" s="341">
        <f>+Yhteenveto[[#This Row],[Kunnan  peruspalvelujen valtionosuus ]]+Yhteenveto[[#This Row],[Veroperustemuutoksista johtuvien veromenetysten korvaus]]+Yhteenveto[[#This Row],[Kotikuntakorvaus, netto]]</f>
        <v>2884346.5671952534</v>
      </c>
      <c r="S345" s="11"/>
      <c r="T345"/>
    </row>
    <row r="346" spans="1:20" ht="15" x14ac:dyDescent="0.25">
      <c r="A346" s="443">
        <v>90037191</v>
      </c>
      <c r="B346" s="253" t="s">
        <v>339</v>
      </c>
      <c r="C346" s="37"/>
      <c r="D346" s="37"/>
      <c r="E346" s="37"/>
      <c r="F346" s="15"/>
      <c r="G346" s="16"/>
      <c r="H346" s="17"/>
      <c r="I346" s="17"/>
      <c r="J346" s="15"/>
      <c r="K346" s="15"/>
      <c r="L346" s="18"/>
      <c r="M346" s="15"/>
      <c r="N346" s="303"/>
      <c r="O346" s="303"/>
      <c r="P346" s="34"/>
      <c r="Q346" s="34">
        <f>Kotikuntakorvaus!F348</f>
        <v>1584205.1843581616</v>
      </c>
      <c r="R346" s="341">
        <f>+Yhteenveto[[#This Row],[Kunnan  peruspalvelujen valtionosuus ]]+Yhteenveto[[#This Row],[Veroperustemuutoksista johtuvien veromenetysten korvaus]]+Yhteenveto[[#This Row],[Kotikuntakorvaus, netto]]</f>
        <v>1584205.1843581616</v>
      </c>
      <c r="S346" s="11"/>
      <c r="T346"/>
    </row>
    <row r="347" spans="1:20" ht="15" x14ac:dyDescent="0.25">
      <c r="A347" s="443">
        <v>90037251</v>
      </c>
      <c r="B347" s="253" t="s">
        <v>340</v>
      </c>
      <c r="C347" s="37"/>
      <c r="D347" s="37"/>
      <c r="E347" s="37"/>
      <c r="F347" s="15"/>
      <c r="G347" s="16"/>
      <c r="H347" s="17"/>
      <c r="I347" s="17"/>
      <c r="J347" s="15"/>
      <c r="K347" s="15"/>
      <c r="L347" s="18"/>
      <c r="M347" s="15"/>
      <c r="N347" s="303"/>
      <c r="O347" s="303"/>
      <c r="P347" s="34"/>
      <c r="Q347" s="34">
        <f>Kotikuntakorvaus!F349</f>
        <v>5010604.6543676704</v>
      </c>
      <c r="R347" s="341">
        <f>+Yhteenveto[[#This Row],[Kunnan  peruspalvelujen valtionosuus ]]+Yhteenveto[[#This Row],[Veroperustemuutoksista johtuvien veromenetysten korvaus]]+Yhteenveto[[#This Row],[Kotikuntakorvaus, netto]]</f>
        <v>5010604.6543676704</v>
      </c>
      <c r="S347" s="11"/>
      <c r="T347"/>
    </row>
    <row r="348" spans="1:20" ht="15" x14ac:dyDescent="0.25">
      <c r="A348" s="443">
        <v>90037591</v>
      </c>
      <c r="B348" s="253" t="s">
        <v>341</v>
      </c>
      <c r="C348" s="37"/>
      <c r="D348" s="37"/>
      <c r="E348" s="37"/>
      <c r="F348" s="15"/>
      <c r="G348" s="16"/>
      <c r="H348" s="17"/>
      <c r="I348" s="17"/>
      <c r="J348" s="15"/>
      <c r="K348" s="15"/>
      <c r="L348" s="18"/>
      <c r="M348" s="15"/>
      <c r="N348" s="303"/>
      <c r="O348" s="303"/>
      <c r="P348" s="34"/>
      <c r="Q348" s="34">
        <f>Kotikuntakorvaus!F350</f>
        <v>3075477.4627759201</v>
      </c>
      <c r="R348" s="341">
        <f>+Yhteenveto[[#This Row],[Kunnan  peruspalvelujen valtionosuus ]]+Yhteenveto[[#This Row],[Veroperustemuutoksista johtuvien veromenetysten korvaus]]+Yhteenveto[[#This Row],[Kotikuntakorvaus, netto]]</f>
        <v>3075477.4627759201</v>
      </c>
      <c r="S348" s="11"/>
      <c r="T348"/>
    </row>
    <row r="349" spans="1:20" ht="15" x14ac:dyDescent="0.25">
      <c r="A349" s="443">
        <v>90037841</v>
      </c>
      <c r="B349" s="253" t="s">
        <v>1063</v>
      </c>
      <c r="C349" s="37"/>
      <c r="D349" s="37"/>
      <c r="E349" s="37"/>
      <c r="F349" s="15"/>
      <c r="G349" s="16"/>
      <c r="H349" s="17"/>
      <c r="I349" s="17"/>
      <c r="J349" s="15"/>
      <c r="K349" s="15"/>
      <c r="L349" s="18"/>
      <c r="M349" s="15"/>
      <c r="N349" s="303"/>
      <c r="O349" s="303"/>
      <c r="P349" s="34"/>
      <c r="Q349" s="34">
        <f>Kotikuntakorvaus!F351</f>
        <v>824278.10367823089</v>
      </c>
      <c r="R349" s="341">
        <f>+Yhteenveto[[#This Row],[Kunnan  peruspalvelujen valtionosuus ]]+Yhteenveto[[#This Row],[Veroperustemuutoksista johtuvien veromenetysten korvaus]]+Yhteenveto[[#This Row],[Kotikuntakorvaus, netto]]</f>
        <v>824278.10367823089</v>
      </c>
      <c r="S349" s="11"/>
      <c r="T349"/>
    </row>
    <row r="350" spans="1:20" ht="15" x14ac:dyDescent="0.25">
      <c r="A350" s="443">
        <v>90037851</v>
      </c>
      <c r="B350" s="253" t="s">
        <v>342</v>
      </c>
      <c r="C350" s="37"/>
      <c r="D350" s="37"/>
      <c r="E350" s="37"/>
      <c r="F350" s="15"/>
      <c r="G350" s="16"/>
      <c r="H350" s="17"/>
      <c r="I350" s="17"/>
      <c r="J350" s="15"/>
      <c r="K350" s="15"/>
      <c r="L350" s="18"/>
      <c r="M350" s="15"/>
      <c r="N350" s="303"/>
      <c r="O350" s="303"/>
      <c r="P350" s="34"/>
      <c r="Q350" s="34">
        <f>Kotikuntakorvaus!F352</f>
        <v>533194.19055734703</v>
      </c>
      <c r="R350" s="341">
        <f>+Yhteenveto[[#This Row],[Kunnan  peruspalvelujen valtionosuus ]]+Yhteenveto[[#This Row],[Veroperustemuutoksista johtuvien veromenetysten korvaus]]+Yhteenveto[[#This Row],[Kotikuntakorvaus, netto]]</f>
        <v>533194.19055734703</v>
      </c>
      <c r="S350" s="11"/>
      <c r="T350"/>
    </row>
    <row r="351" spans="1:20" ht="15" x14ac:dyDescent="0.25">
      <c r="A351" s="443">
        <v>90037861</v>
      </c>
      <c r="B351" s="253" t="s">
        <v>343</v>
      </c>
      <c r="C351" s="37"/>
      <c r="D351" s="37"/>
      <c r="E351" s="37"/>
      <c r="F351" s="15"/>
      <c r="G351" s="16"/>
      <c r="H351" s="17"/>
      <c r="I351" s="17"/>
      <c r="J351" s="15"/>
      <c r="K351" s="15"/>
      <c r="L351" s="18"/>
      <c r="M351" s="15"/>
      <c r="N351" s="303"/>
      <c r="O351" s="303"/>
      <c r="P351" s="34"/>
      <c r="Q351" s="34">
        <f>Kotikuntakorvaus!F353</f>
        <v>1561974.8309587485</v>
      </c>
      <c r="R351" s="341">
        <f>+Yhteenveto[[#This Row],[Kunnan  peruspalvelujen valtionosuus ]]+Yhteenveto[[#This Row],[Veroperustemuutoksista johtuvien veromenetysten korvaus]]+Yhteenveto[[#This Row],[Kotikuntakorvaus, netto]]</f>
        <v>1561974.8309587485</v>
      </c>
      <c r="S351" s="11"/>
      <c r="T351"/>
    </row>
    <row r="352" spans="1:20" ht="15" x14ac:dyDescent="0.25">
      <c r="A352" s="46">
        <v>90037981</v>
      </c>
      <c r="B352" s="445" t="s">
        <v>344</v>
      </c>
      <c r="C352" s="39"/>
      <c r="D352" s="39"/>
      <c r="E352" s="39"/>
      <c r="F352" s="15"/>
      <c r="G352" s="40"/>
      <c r="H352" s="41"/>
      <c r="I352" s="41"/>
      <c r="J352" s="15"/>
      <c r="K352" s="15"/>
      <c r="L352" s="42"/>
      <c r="M352" s="15"/>
      <c r="N352" s="303"/>
      <c r="O352" s="303"/>
      <c r="P352" s="34"/>
      <c r="Q352" s="34">
        <f>Kotikuntakorvaus!F354</f>
        <v>2393523.7645082162</v>
      </c>
      <c r="R352" s="341">
        <f>+Yhteenveto[[#This Row],[Kunnan  peruspalvelujen valtionosuus ]]+Yhteenveto[[#This Row],[Veroperustemuutoksista johtuvien veromenetysten korvaus]]+Yhteenveto[[#This Row],[Kotikuntakorvaus, netto]]</f>
        <v>2393523.7645082162</v>
      </c>
      <c r="S352" s="11"/>
      <c r="T352"/>
    </row>
    <row r="353" spans="1:20" ht="15" x14ac:dyDescent="0.25">
      <c r="A353" s="443">
        <v>90037991</v>
      </c>
      <c r="B353" s="253" t="s">
        <v>345</v>
      </c>
      <c r="C353" s="37"/>
      <c r="D353" s="37"/>
      <c r="E353" s="37"/>
      <c r="F353" s="15"/>
      <c r="G353" s="16"/>
      <c r="H353" s="17"/>
      <c r="I353" s="17"/>
      <c r="J353" s="15"/>
      <c r="K353" s="15"/>
      <c r="L353" s="18"/>
      <c r="M353" s="15"/>
      <c r="N353" s="303"/>
      <c r="O353" s="303"/>
      <c r="P353" s="34"/>
      <c r="Q353" s="34">
        <f>Kotikuntakorvaus!F355</f>
        <v>1182220.2225116349</v>
      </c>
      <c r="R353" s="341">
        <f>+Yhteenveto[[#This Row],[Kunnan  peruspalvelujen valtionosuus ]]+Yhteenveto[[#This Row],[Veroperustemuutoksista johtuvien veromenetysten korvaus]]+Yhteenveto[[#This Row],[Kotikuntakorvaus, netto]]</f>
        <v>1182220.2225116349</v>
      </c>
      <c r="S353" s="11"/>
      <c r="T353"/>
    </row>
    <row r="354" spans="1:20" ht="15" x14ac:dyDescent="0.25">
      <c r="A354" s="443">
        <v>90038081</v>
      </c>
      <c r="B354" s="253" t="s">
        <v>346</v>
      </c>
      <c r="C354" s="37"/>
      <c r="D354" s="37"/>
      <c r="E354" s="37"/>
      <c r="F354" s="15"/>
      <c r="G354" s="16"/>
      <c r="H354" s="17"/>
      <c r="I354" s="17"/>
      <c r="J354" s="15"/>
      <c r="K354" s="15"/>
      <c r="L354" s="18"/>
      <c r="M354" s="15"/>
      <c r="N354" s="303"/>
      <c r="O354" s="303"/>
      <c r="P354" s="34"/>
      <c r="Q354" s="34">
        <f>Kotikuntakorvaus!F356</f>
        <v>1263620.0879666281</v>
      </c>
      <c r="R354" s="341">
        <f>+Yhteenveto[[#This Row],[Kunnan  peruspalvelujen valtionosuus ]]+Yhteenveto[[#This Row],[Veroperustemuutoksista johtuvien veromenetysten korvaus]]+Yhteenveto[[#This Row],[Kotikuntakorvaus, netto]]</f>
        <v>1263620.0879666281</v>
      </c>
      <c r="S354" s="11"/>
      <c r="T354"/>
    </row>
    <row r="355" spans="1:20" ht="15" x14ac:dyDescent="0.25">
      <c r="A355" s="443">
        <v>90038581</v>
      </c>
      <c r="B355" s="253" t="s">
        <v>347</v>
      </c>
      <c r="C355" s="37"/>
      <c r="D355" s="37"/>
      <c r="E355" s="37"/>
      <c r="F355" s="15"/>
      <c r="G355" s="16"/>
      <c r="H355" s="17"/>
      <c r="I355" s="17"/>
      <c r="J355" s="15"/>
      <c r="K355" s="15"/>
      <c r="L355" s="18"/>
      <c r="M355" s="15"/>
      <c r="N355" s="303"/>
      <c r="O355" s="303"/>
      <c r="P355" s="34"/>
      <c r="Q355" s="34">
        <f>Kotikuntakorvaus!F357</f>
        <v>330948.11827697401</v>
      </c>
      <c r="R355" s="341">
        <f>+Yhteenveto[[#This Row],[Kunnan  peruspalvelujen valtionosuus ]]+Yhteenveto[[#This Row],[Veroperustemuutoksista johtuvien veromenetysten korvaus]]+Yhteenveto[[#This Row],[Kotikuntakorvaus, netto]]</f>
        <v>330948.11827697401</v>
      </c>
      <c r="S355" s="11"/>
      <c r="T355"/>
    </row>
    <row r="356" spans="1:20" ht="15" x14ac:dyDescent="0.25">
      <c r="A356" s="443">
        <v>90038611</v>
      </c>
      <c r="B356" s="253" t="s">
        <v>348</v>
      </c>
      <c r="C356" s="37"/>
      <c r="D356" s="37"/>
      <c r="E356" s="37"/>
      <c r="F356" s="15"/>
      <c r="G356" s="16"/>
      <c r="H356" s="17"/>
      <c r="I356" s="17"/>
      <c r="J356" s="15"/>
      <c r="K356" s="15"/>
      <c r="L356" s="18"/>
      <c r="M356" s="15"/>
      <c r="N356" s="303"/>
      <c r="O356" s="303"/>
      <c r="P356" s="34"/>
      <c r="Q356" s="34">
        <f>Kotikuntakorvaus!F358</f>
        <v>810655.74426430499</v>
      </c>
      <c r="R356" s="341">
        <f>+Yhteenveto[[#This Row],[Kunnan  peruspalvelujen valtionosuus ]]+Yhteenveto[[#This Row],[Veroperustemuutoksista johtuvien veromenetysten korvaus]]+Yhteenveto[[#This Row],[Kotikuntakorvaus, netto]]</f>
        <v>810655.74426430499</v>
      </c>
      <c r="S356" s="11"/>
      <c r="T356"/>
    </row>
    <row r="357" spans="1:20" ht="15" x14ac:dyDescent="0.25">
      <c r="A357" s="443">
        <v>90038691</v>
      </c>
      <c r="B357" s="253" t="s">
        <v>349</v>
      </c>
      <c r="C357" s="37"/>
      <c r="D357" s="37"/>
      <c r="E357" s="37"/>
      <c r="F357" s="15"/>
      <c r="G357" s="16"/>
      <c r="H357" s="17"/>
      <c r="I357" s="17"/>
      <c r="J357" s="15"/>
      <c r="K357" s="15"/>
      <c r="L357" s="18"/>
      <c r="M357" s="15"/>
      <c r="N357" s="303"/>
      <c r="O357" s="303"/>
      <c r="P357" s="34"/>
      <c r="Q357" s="34">
        <f>Kotikuntakorvaus!F359</f>
        <v>426221.06141731504</v>
      </c>
      <c r="R357" s="341">
        <f>+Yhteenveto[[#This Row],[Kunnan  peruspalvelujen valtionosuus ]]+Yhteenveto[[#This Row],[Veroperustemuutoksista johtuvien veromenetysten korvaus]]+Yhteenveto[[#This Row],[Kotikuntakorvaus, netto]]</f>
        <v>426221.06141731504</v>
      </c>
      <c r="S357" s="11"/>
      <c r="T357"/>
    </row>
    <row r="358" spans="1:20" ht="15" x14ac:dyDescent="0.25">
      <c r="A358" s="443">
        <v>90053421</v>
      </c>
      <c r="B358" s="253" t="s">
        <v>1064</v>
      </c>
      <c r="C358" s="37"/>
      <c r="D358" s="37"/>
      <c r="E358" s="37"/>
      <c r="F358" s="15"/>
      <c r="G358" s="16"/>
      <c r="H358" s="17"/>
      <c r="I358" s="17"/>
      <c r="J358" s="15"/>
      <c r="K358" s="15"/>
      <c r="L358" s="18"/>
      <c r="M358" s="15"/>
      <c r="N358" s="303"/>
      <c r="O358" s="303"/>
      <c r="P358" s="34"/>
      <c r="Q358" s="34">
        <f>Kotikuntakorvaus!F360</f>
        <v>6832908.623819543</v>
      </c>
      <c r="R358" s="341">
        <f>+Yhteenveto[[#This Row],[Kunnan  peruspalvelujen valtionosuus ]]+Yhteenveto[[#This Row],[Veroperustemuutoksista johtuvien veromenetysten korvaus]]+Yhteenveto[[#This Row],[Kotikuntakorvaus, netto]]</f>
        <v>6832908.623819543</v>
      </c>
      <c r="S358" s="11"/>
      <c r="T358"/>
    </row>
    <row r="359" spans="1:20" ht="15" x14ac:dyDescent="0.25">
      <c r="A359" s="443">
        <v>90053431</v>
      </c>
      <c r="B359" s="253" t="s">
        <v>731</v>
      </c>
      <c r="C359" s="37"/>
      <c r="D359" s="37"/>
      <c r="E359" s="37"/>
      <c r="F359" s="15"/>
      <c r="G359" s="16"/>
      <c r="H359" s="17"/>
      <c r="I359" s="17"/>
      <c r="J359" s="15"/>
      <c r="K359" s="15"/>
      <c r="L359" s="18"/>
      <c r="M359" s="15"/>
      <c r="N359" s="303"/>
      <c r="O359" s="303"/>
      <c r="P359" s="34"/>
      <c r="Q359" s="34">
        <f>Kotikuntakorvaus!F361</f>
        <v>7260801.1403796729</v>
      </c>
      <c r="R359" s="341">
        <f>+Yhteenveto[[#This Row],[Kunnan  peruspalvelujen valtionosuus ]]+Yhteenveto[[#This Row],[Veroperustemuutoksista johtuvien veromenetysten korvaus]]+Yhteenveto[[#This Row],[Kotikuntakorvaus, netto]]</f>
        <v>7260801.1403796729</v>
      </c>
      <c r="S359" s="11"/>
      <c r="T359"/>
    </row>
    <row r="360" spans="1:20" ht="15" x14ac:dyDescent="0.25">
      <c r="A360" s="443">
        <v>90000842</v>
      </c>
      <c r="B360" s="253" t="s">
        <v>350</v>
      </c>
      <c r="C360" s="37"/>
      <c r="D360" s="37"/>
      <c r="E360" s="37"/>
      <c r="F360" s="15"/>
      <c r="G360" s="16"/>
      <c r="H360" s="17"/>
      <c r="I360" s="17"/>
      <c r="J360" s="15"/>
      <c r="K360" s="15"/>
      <c r="L360" s="18"/>
      <c r="M360" s="15"/>
      <c r="N360" s="303"/>
      <c r="O360" s="303"/>
      <c r="P360" s="34"/>
      <c r="Q360" s="34">
        <f>Kotikuntakorvaus!F362</f>
        <v>5891341.7400119994</v>
      </c>
      <c r="R360" s="341">
        <f>+Yhteenveto[[#This Row],[Kunnan  peruspalvelujen valtionosuus ]]+Yhteenveto[[#This Row],[Veroperustemuutoksista johtuvien veromenetysten korvaus]]+Yhteenveto[[#This Row],[Kotikuntakorvaus, netto]]</f>
        <v>5891341.7400119994</v>
      </c>
      <c r="S360" s="11"/>
      <c r="T360"/>
    </row>
    <row r="361" spans="1:20" ht="15" x14ac:dyDescent="0.25">
      <c r="A361" s="443">
        <v>90000872</v>
      </c>
      <c r="B361" s="253" t="s">
        <v>351</v>
      </c>
      <c r="C361" s="37"/>
      <c r="D361" s="37"/>
      <c r="E361" s="37"/>
      <c r="F361" s="15"/>
      <c r="G361" s="16"/>
      <c r="H361" s="17"/>
      <c r="I361" s="17"/>
      <c r="J361" s="15"/>
      <c r="K361" s="15"/>
      <c r="L361" s="18"/>
      <c r="M361" s="15"/>
      <c r="N361" s="303"/>
      <c r="O361" s="303"/>
      <c r="P361" s="34"/>
      <c r="Q361" s="34">
        <f>Kotikuntakorvaus!F363</f>
        <v>5042417.5555068003</v>
      </c>
      <c r="R361" s="341">
        <f>+Yhteenveto[[#This Row],[Kunnan  peruspalvelujen valtionosuus ]]+Yhteenveto[[#This Row],[Veroperustemuutoksista johtuvien veromenetysten korvaus]]+Yhteenveto[[#This Row],[Kotikuntakorvaus, netto]]</f>
        <v>5042417.5555068003</v>
      </c>
      <c r="S361" s="11"/>
      <c r="T361"/>
    </row>
    <row r="362" spans="1:20" ht="15" x14ac:dyDescent="0.25">
      <c r="A362" s="443">
        <v>90053342</v>
      </c>
      <c r="B362" s="253" t="s">
        <v>352</v>
      </c>
      <c r="C362" s="37"/>
      <c r="D362" s="37"/>
      <c r="E362" s="37"/>
      <c r="F362" s="15"/>
      <c r="G362" s="16"/>
      <c r="H362" s="17"/>
      <c r="I362" s="17"/>
      <c r="J362" s="15"/>
      <c r="K362" s="15"/>
      <c r="L362" s="18"/>
      <c r="M362" s="15"/>
      <c r="N362" s="303"/>
      <c r="O362" s="303"/>
      <c r="P362" s="34"/>
      <c r="Q362" s="34">
        <f>Kotikuntakorvaus!F364</f>
        <v>2041341.530064</v>
      </c>
      <c r="R362" s="341">
        <f>+Yhteenveto[[#This Row],[Kunnan  peruspalvelujen valtionosuus ]]+Yhteenveto[[#This Row],[Veroperustemuutoksista johtuvien veromenetysten korvaus]]+Yhteenveto[[#This Row],[Kotikuntakorvaus, netto]]</f>
        <v>2041341.530064</v>
      </c>
      <c r="S362" s="11"/>
      <c r="T362"/>
    </row>
    <row r="363" spans="1:20" ht="15" x14ac:dyDescent="0.25">
      <c r="A363" s="443">
        <v>90037822</v>
      </c>
      <c r="B363" s="253" t="s">
        <v>1065</v>
      </c>
      <c r="C363" s="37"/>
      <c r="D363" s="37"/>
      <c r="E363" s="37"/>
      <c r="F363" s="15"/>
      <c r="G363" s="16"/>
      <c r="H363" s="17"/>
      <c r="I363" s="17"/>
      <c r="J363" s="15"/>
      <c r="K363" s="15"/>
      <c r="L363" s="18"/>
      <c r="M363" s="15"/>
      <c r="N363" s="303"/>
      <c r="O363" s="303"/>
      <c r="P363" s="34"/>
      <c r="Q363" s="34">
        <f>Kotikuntakorvaus!F365</f>
        <v>3064832.6932799988</v>
      </c>
      <c r="R363" s="341">
        <f>+Yhteenveto[[#This Row],[Kunnan  peruspalvelujen valtionosuus ]]+Yhteenveto[[#This Row],[Veroperustemuutoksista johtuvien veromenetysten korvaus]]+Yhteenveto[[#This Row],[Kotikuntakorvaus, netto]]</f>
        <v>3064832.6932799988</v>
      </c>
      <c r="S363" s="11"/>
      <c r="T363"/>
    </row>
    <row r="364" spans="1:20" ht="15" x14ac:dyDescent="0.25">
      <c r="A364" s="443">
        <v>90038382</v>
      </c>
      <c r="B364" s="253" t="s">
        <v>353</v>
      </c>
      <c r="C364" s="37"/>
      <c r="D364" s="37"/>
      <c r="E364" s="37"/>
      <c r="F364" s="15"/>
      <c r="G364" s="16"/>
      <c r="H364" s="17"/>
      <c r="I364" s="17"/>
      <c r="J364" s="15"/>
      <c r="K364" s="15"/>
      <c r="L364" s="18"/>
      <c r="M364" s="15"/>
      <c r="N364" s="303"/>
      <c r="O364" s="303"/>
      <c r="P364" s="34"/>
      <c r="Q364" s="34">
        <f>Kotikuntakorvaus!F366</f>
        <v>822616.13699999976</v>
      </c>
      <c r="R364" s="341">
        <f>+Yhteenveto[[#This Row],[Kunnan  peruspalvelujen valtionosuus ]]+Yhteenveto[[#This Row],[Veroperustemuutoksista johtuvien veromenetysten korvaus]]+Yhteenveto[[#This Row],[Kotikuntakorvaus, netto]]</f>
        <v>822616.13699999976</v>
      </c>
      <c r="S364" s="11"/>
      <c r="T364"/>
    </row>
    <row r="365" spans="1:20" ht="15" x14ac:dyDescent="0.25">
      <c r="A365" s="443">
        <v>90053456</v>
      </c>
      <c r="B365" s="253" t="s">
        <v>732</v>
      </c>
      <c r="C365" s="37"/>
      <c r="D365" s="37"/>
      <c r="E365" s="37"/>
      <c r="F365" s="15"/>
      <c r="G365" s="16"/>
      <c r="H365" s="17"/>
      <c r="I365" s="17"/>
      <c r="J365" s="15"/>
      <c r="K365" s="15"/>
      <c r="L365" s="18"/>
      <c r="M365" s="15"/>
      <c r="N365" s="303"/>
      <c r="O365" s="303"/>
      <c r="P365" s="34"/>
      <c r="Q365" s="34">
        <f>Kotikuntakorvaus!F367</f>
        <v>791411.7315600001</v>
      </c>
      <c r="R365" s="341">
        <f>+Yhteenveto[[#This Row],[Kunnan  peruspalvelujen valtionosuus ]]+Yhteenveto[[#This Row],[Veroperustemuutoksista johtuvien veromenetysten korvaus]]+Yhteenveto[[#This Row],[Kotikuntakorvaus, netto]]</f>
        <v>791411.7315600001</v>
      </c>
      <c r="S365" s="11"/>
      <c r="T365"/>
    </row>
    <row r="366" spans="1:20" ht="15" x14ac:dyDescent="0.25">
      <c r="A366" s="443">
        <v>90000837</v>
      </c>
      <c r="B366" s="253" t="s">
        <v>691</v>
      </c>
      <c r="C366" s="37"/>
      <c r="D366" s="37"/>
      <c r="E366" s="37"/>
      <c r="F366" s="15"/>
      <c r="G366" s="16"/>
      <c r="H366" s="17"/>
      <c r="I366" s="17"/>
      <c r="J366" s="15"/>
      <c r="K366" s="15"/>
      <c r="L366" s="18"/>
      <c r="M366" s="15"/>
      <c r="N366" s="303"/>
      <c r="O366" s="303"/>
      <c r="P366" s="34"/>
      <c r="Q366" s="34">
        <f>Kotikuntakorvaus!F368</f>
        <v>13136021.393859152</v>
      </c>
      <c r="R366" s="341">
        <f>+Yhteenveto[[#This Row],[Kunnan  peruspalvelujen valtionosuus ]]+Yhteenveto[[#This Row],[Veroperustemuutoksista johtuvien veromenetysten korvaus]]+Yhteenveto[[#This Row],[Kotikuntakorvaus, netto]]</f>
        <v>13136021.393859152</v>
      </c>
      <c r="S366" s="11"/>
      <c r="T366"/>
    </row>
    <row r="367" spans="1:20" ht="15" x14ac:dyDescent="0.25">
      <c r="A367" s="443">
        <v>90002047</v>
      </c>
      <c r="B367" s="253" t="s">
        <v>692</v>
      </c>
      <c r="C367" s="37"/>
      <c r="D367" s="37"/>
      <c r="E367" s="37"/>
      <c r="F367" s="15"/>
      <c r="G367" s="16"/>
      <c r="H367" s="17"/>
      <c r="I367" s="17"/>
      <c r="J367" s="15"/>
      <c r="K367" s="15"/>
      <c r="L367" s="18"/>
      <c r="M367" s="15"/>
      <c r="N367" s="303"/>
      <c r="O367" s="303"/>
      <c r="P367" s="34"/>
      <c r="Q367" s="34">
        <f>Kotikuntakorvaus!F369</f>
        <v>7419494.1146641579</v>
      </c>
      <c r="R367" s="341">
        <f>+Yhteenveto[[#This Row],[Kunnan  peruspalvelujen valtionosuus ]]+Yhteenveto[[#This Row],[Veroperustemuutoksista johtuvien veromenetysten korvaus]]+Yhteenveto[[#This Row],[Kotikuntakorvaus, netto]]</f>
        <v>7419494.1146641579</v>
      </c>
      <c r="S367" s="11"/>
      <c r="T367"/>
    </row>
    <row r="368" spans="1:20" s="45" customFormat="1" ht="15" x14ac:dyDescent="0.25">
      <c r="A368" s="46">
        <v>90005997</v>
      </c>
      <c r="B368" s="445" t="s">
        <v>693</v>
      </c>
      <c r="C368" s="39"/>
      <c r="D368" s="39"/>
      <c r="E368" s="39"/>
      <c r="F368" s="15"/>
      <c r="G368" s="40"/>
      <c r="H368" s="41"/>
      <c r="I368" s="41"/>
      <c r="J368" s="15"/>
      <c r="K368" s="15"/>
      <c r="L368" s="42"/>
      <c r="M368" s="15"/>
      <c r="N368" s="303"/>
      <c r="O368" s="303"/>
      <c r="P368" s="34"/>
      <c r="Q368" s="34">
        <f>Kotikuntakorvaus!F370</f>
        <v>8067499.0867151385</v>
      </c>
      <c r="R368" s="341">
        <f>+Yhteenveto[[#This Row],[Kunnan  peruspalvelujen valtionosuus ]]+Yhteenveto[[#This Row],[Veroperustemuutoksista johtuvien veromenetysten korvaus]]+Yhteenveto[[#This Row],[Kotikuntakorvaus, netto]]</f>
        <v>8067499.0867151385</v>
      </c>
      <c r="S368" s="44"/>
    </row>
    <row r="369" spans="1:20" ht="15" x14ac:dyDescent="0.25">
      <c r="A369" s="443">
        <v>90008177</v>
      </c>
      <c r="B369" s="253" t="s">
        <v>701</v>
      </c>
      <c r="C369" s="37"/>
      <c r="D369" s="37"/>
      <c r="E369" s="37"/>
      <c r="F369" s="15"/>
      <c r="G369" s="16"/>
      <c r="H369" s="17"/>
      <c r="I369" s="17"/>
      <c r="J369" s="15"/>
      <c r="K369" s="15"/>
      <c r="L369" s="18"/>
      <c r="M369" s="15"/>
      <c r="N369" s="303"/>
      <c r="O369" s="303"/>
      <c r="P369" s="34"/>
      <c r="Q369" s="34">
        <f>Kotikuntakorvaus!F371</f>
        <v>6621699.0485712383</v>
      </c>
      <c r="R369" s="341">
        <f>+Yhteenveto[[#This Row],[Kunnan  peruspalvelujen valtionosuus ]]+Yhteenveto[[#This Row],[Veroperustemuutoksista johtuvien veromenetysten korvaus]]+Yhteenveto[[#This Row],[Kotikuntakorvaus, netto]]</f>
        <v>6621699.0485712383</v>
      </c>
      <c r="S369" s="11"/>
      <c r="T369"/>
    </row>
    <row r="370" spans="1:20" ht="15" x14ac:dyDescent="0.25">
      <c r="A370" s="443">
        <v>90008367</v>
      </c>
      <c r="B370" s="253" t="s">
        <v>694</v>
      </c>
      <c r="C370" s="37"/>
      <c r="D370" s="37"/>
      <c r="E370" s="37"/>
      <c r="F370" s="15"/>
      <c r="G370" s="16"/>
      <c r="H370" s="17"/>
      <c r="I370" s="17"/>
      <c r="J370" s="15"/>
      <c r="K370" s="15"/>
      <c r="L370" s="18"/>
      <c r="M370" s="15"/>
      <c r="N370" s="303"/>
      <c r="O370" s="303"/>
      <c r="P370" s="34"/>
      <c r="Q370" s="34">
        <f>Kotikuntakorvaus!F372</f>
        <v>9238141.2347167935</v>
      </c>
      <c r="R370" s="341">
        <f>+Yhteenveto[[#This Row],[Kunnan  peruspalvelujen valtionosuus ]]+Yhteenveto[[#This Row],[Veroperustemuutoksista johtuvien veromenetysten korvaus]]+Yhteenveto[[#This Row],[Kotikuntakorvaus, netto]]</f>
        <v>9238141.2347167935</v>
      </c>
      <c r="S370" s="11"/>
      <c r="T370"/>
    </row>
    <row r="371" spans="1:20" ht="15" x14ac:dyDescent="0.25">
      <c r="A371" s="443">
        <v>90008987</v>
      </c>
      <c r="B371" s="253" t="s">
        <v>695</v>
      </c>
      <c r="C371" s="37"/>
      <c r="D371" s="37"/>
      <c r="E371" s="37"/>
      <c r="F371" s="15"/>
      <c r="G371" s="16"/>
      <c r="H371" s="17"/>
      <c r="I371" s="17"/>
      <c r="J371" s="15"/>
      <c r="K371" s="15"/>
      <c r="L371" s="18"/>
      <c r="M371" s="15"/>
      <c r="N371" s="303"/>
      <c r="O371" s="303"/>
      <c r="P371" s="34"/>
      <c r="Q371" s="34">
        <f>Kotikuntakorvaus!F373</f>
        <v>5192180.5423884112</v>
      </c>
      <c r="R371" s="341">
        <f>+Yhteenveto[[#This Row],[Kunnan  peruspalvelujen valtionosuus ]]+Yhteenveto[[#This Row],[Veroperustemuutoksista johtuvien veromenetysten korvaus]]+Yhteenveto[[#This Row],[Kotikuntakorvaus, netto]]</f>
        <v>5192180.5423884112</v>
      </c>
      <c r="S371" s="11"/>
      <c r="T371"/>
    </row>
    <row r="372" spans="1:20" ht="15" x14ac:dyDescent="0.25">
      <c r="A372" s="443">
        <v>90038737</v>
      </c>
      <c r="B372" s="253" t="s">
        <v>354</v>
      </c>
      <c r="C372" s="37"/>
      <c r="D372" s="37"/>
      <c r="E372" s="37"/>
      <c r="F372" s="15"/>
      <c r="G372" s="16"/>
      <c r="H372" s="17"/>
      <c r="I372" s="17"/>
      <c r="J372" s="15"/>
      <c r="K372" s="15"/>
      <c r="L372" s="18"/>
      <c r="M372" s="15"/>
      <c r="N372" s="303"/>
      <c r="O372" s="303"/>
      <c r="P372" s="34"/>
      <c r="Q372" s="34">
        <f>Kotikuntakorvaus!F374</f>
        <v>9633782.4613710344</v>
      </c>
      <c r="R372" s="341">
        <f>+Yhteenveto[[#This Row],[Kunnan  peruspalvelujen valtionosuus ]]+Yhteenveto[[#This Row],[Veroperustemuutoksista johtuvien veromenetysten korvaus]]+Yhteenveto[[#This Row],[Kotikuntakorvaus, netto]]</f>
        <v>9633782.4613710344</v>
      </c>
      <c r="S372" s="11"/>
      <c r="T372"/>
    </row>
    <row r="373" spans="1:20" ht="15" x14ac:dyDescent="0.25">
      <c r="A373" s="443">
        <v>90042287</v>
      </c>
      <c r="B373" s="253" t="s">
        <v>696</v>
      </c>
      <c r="C373" s="37"/>
      <c r="D373" s="37"/>
      <c r="E373" s="37"/>
      <c r="F373" s="15"/>
      <c r="G373" s="16"/>
      <c r="H373" s="17"/>
      <c r="I373" s="17"/>
      <c r="J373" s="15"/>
      <c r="K373" s="15"/>
      <c r="L373" s="18"/>
      <c r="M373" s="15"/>
      <c r="N373" s="303"/>
      <c r="O373" s="303"/>
      <c r="P373" s="34"/>
      <c r="Q373" s="34">
        <f>Kotikuntakorvaus!F375</f>
        <v>5166130.0912506841</v>
      </c>
      <c r="R373" s="341">
        <f>+Yhteenveto[[#This Row],[Kunnan  peruspalvelujen valtionosuus ]]+Yhteenveto[[#This Row],[Veroperustemuutoksista johtuvien veromenetysten korvaus]]+Yhteenveto[[#This Row],[Kotikuntakorvaus, netto]]</f>
        <v>5166130.0912506841</v>
      </c>
      <c r="S373" s="11"/>
      <c r="T373"/>
    </row>
    <row r="374" spans="1:20" x14ac:dyDescent="0.2">
      <c r="A374" s="47"/>
      <c r="B374" s="48"/>
      <c r="C374" s="49"/>
      <c r="D374" s="49"/>
      <c r="E374" s="49"/>
      <c r="N374" s="113"/>
      <c r="O374" s="113"/>
      <c r="P374" s="340"/>
      <c r="Q374" s="113"/>
      <c r="R374" s="70"/>
      <c r="S374" s="25"/>
    </row>
    <row r="375" spans="1:20" x14ac:dyDescent="0.2">
      <c r="A375" s="47"/>
      <c r="B375" s="48"/>
      <c r="C375" s="49"/>
      <c r="D375" s="49"/>
      <c r="E375" s="49"/>
      <c r="N375" s="113"/>
      <c r="O375" s="113"/>
      <c r="P375" s="340"/>
      <c r="Q375" s="113"/>
      <c r="R375" s="70"/>
      <c r="S375" s="25"/>
    </row>
    <row r="376" spans="1:20" x14ac:dyDescent="0.2">
      <c r="A376" s="52"/>
      <c r="N376" s="113"/>
      <c r="O376" s="113"/>
      <c r="P376" s="340"/>
      <c r="Q376" s="113"/>
      <c r="R376" s="70"/>
      <c r="S376" s="25"/>
    </row>
    <row r="377" spans="1:20" x14ac:dyDescent="0.2">
      <c r="A377" s="52"/>
      <c r="P377" s="340"/>
      <c r="R377" s="70"/>
    </row>
    <row r="378" spans="1:20" x14ac:dyDescent="0.2">
      <c r="A378" s="52"/>
      <c r="P378" s="340"/>
      <c r="R378" s="70"/>
    </row>
    <row r="379" spans="1:20" x14ac:dyDescent="0.2">
      <c r="A379" s="52"/>
      <c r="P379" s="340"/>
      <c r="R379" s="70"/>
    </row>
    <row r="380" spans="1:20" x14ac:dyDescent="0.2">
      <c r="A380" s="52"/>
      <c r="P380" s="340"/>
      <c r="R380" s="70"/>
    </row>
    <row r="381" spans="1:20" x14ac:dyDescent="0.2">
      <c r="A381" s="52"/>
      <c r="R381" s="70"/>
    </row>
    <row r="382" spans="1:20" x14ac:dyDescent="0.2">
      <c r="A382" s="52"/>
      <c r="R382" s="70"/>
    </row>
    <row r="383" spans="1:20" x14ac:dyDescent="0.2">
      <c r="A383" s="52"/>
      <c r="R383" s="70"/>
    </row>
    <row r="384" spans="1:20" x14ac:dyDescent="0.2">
      <c r="A384" s="52"/>
      <c r="R384" s="70"/>
    </row>
    <row r="385" spans="1:18" x14ac:dyDescent="0.2">
      <c r="A385" s="52"/>
      <c r="R385" s="70"/>
    </row>
    <row r="386" spans="1:18" x14ac:dyDescent="0.2">
      <c r="A386" s="53"/>
      <c r="R386" s="70"/>
    </row>
    <row r="387" spans="1:18" x14ac:dyDescent="0.2">
      <c r="A387" s="53"/>
      <c r="B387" s="54"/>
      <c r="R387" s="70"/>
    </row>
    <row r="388" spans="1:18" x14ac:dyDescent="0.2">
      <c r="A388" s="53"/>
      <c r="B388" s="55"/>
    </row>
    <row r="389" spans="1:18" x14ac:dyDescent="0.2">
      <c r="A389" s="53"/>
    </row>
    <row r="390" spans="1:18" x14ac:dyDescent="0.2">
      <c r="A390" s="53"/>
    </row>
    <row r="391" spans="1:18" x14ac:dyDescent="0.2">
      <c r="A391" s="53"/>
      <c r="C391" s="7"/>
      <c r="D391" s="7"/>
      <c r="E391" s="7"/>
    </row>
    <row r="392" spans="1:18" x14ac:dyDescent="0.2">
      <c r="A392" s="53"/>
      <c r="B392" s="54"/>
      <c r="C392" s="7"/>
      <c r="D392" s="7"/>
      <c r="E392" s="7"/>
    </row>
    <row r="393" spans="1:18" x14ac:dyDescent="0.2">
      <c r="A393" s="53"/>
      <c r="B393" s="56"/>
      <c r="C393" s="7"/>
      <c r="D393" s="7"/>
      <c r="E393" s="7"/>
    </row>
    <row r="394" spans="1:18" x14ac:dyDescent="0.2">
      <c r="A394" s="57"/>
      <c r="B394" s="56"/>
      <c r="C394" s="7"/>
      <c r="D394" s="7"/>
      <c r="E394" s="7"/>
    </row>
    <row r="395" spans="1:18" x14ac:dyDescent="0.2">
      <c r="A395" s="53"/>
      <c r="B395" s="54"/>
      <c r="C395" s="7"/>
      <c r="D395" s="7"/>
      <c r="E395" s="7"/>
    </row>
    <row r="396" spans="1:18" x14ac:dyDescent="0.2">
      <c r="A396" s="53"/>
      <c r="C396" s="7"/>
      <c r="D396" s="7"/>
      <c r="E396" s="7"/>
    </row>
    <row r="397" spans="1:18" x14ac:dyDescent="0.2">
      <c r="A397" s="53"/>
      <c r="C397" s="7"/>
      <c r="D397" s="7"/>
      <c r="E397" s="7"/>
    </row>
    <row r="398" spans="1:18" x14ac:dyDescent="0.2">
      <c r="A398" s="57"/>
    </row>
    <row r="399" spans="1:18" x14ac:dyDescent="0.2">
      <c r="A399" s="53"/>
    </row>
    <row r="400" spans="1:18" x14ac:dyDescent="0.2">
      <c r="A400" s="53"/>
    </row>
    <row r="401" spans="1:2" x14ac:dyDescent="0.2">
      <c r="A401" s="53"/>
    </row>
    <row r="402" spans="1:2" x14ac:dyDescent="0.2">
      <c r="A402" s="53"/>
      <c r="B402" s="55"/>
    </row>
  </sheetData>
  <pageMargins left="0.51181102362204722" right="0.51181102362204722" top="0.55118110236220474" bottom="0.55118110236220474" header="0.31496062992125984" footer="0.31496062992125984"/>
  <pageSetup paperSize="9" scale="65" orientation="landscape" r:id="rId1"/>
  <ignoredErrors>
    <ignoredError sqref="R6:R7 R8:R184 R185:R37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05"/>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activeCell="J8" sqref="J8"/>
    </sheetView>
  </sheetViews>
  <sheetFormatPr defaultRowHeight="15" x14ac:dyDescent="0.2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x14ac:dyDescent="0.35">
      <c r="A1" s="312" t="s">
        <v>1090</v>
      </c>
      <c r="B1" s="125"/>
      <c r="D1" s="126"/>
      <c r="E1" s="126"/>
      <c r="F1" s="126"/>
      <c r="G1" s="126"/>
      <c r="H1" s="126"/>
      <c r="J1" s="144" t="s">
        <v>356</v>
      </c>
      <c r="K1" s="147"/>
      <c r="L1" s="148"/>
      <c r="M1" s="148"/>
      <c r="N1" s="148"/>
      <c r="O1" s="148"/>
      <c r="P1" s="41"/>
      <c r="Q1" s="43"/>
      <c r="R1" s="366"/>
      <c r="S1" s="64"/>
      <c r="T1" s="64"/>
      <c r="U1" s="64"/>
      <c r="V1" s="64"/>
      <c r="W1" s="64"/>
      <c r="X1" s="64"/>
      <c r="Y1" s="64"/>
      <c r="Z1" s="64"/>
      <c r="AA1" s="64"/>
      <c r="AB1" s="65"/>
    </row>
    <row r="2" spans="1:43" x14ac:dyDescent="0.25">
      <c r="A2" s="124" t="s">
        <v>355</v>
      </c>
      <c r="C2" s="129"/>
      <c r="D2" s="128"/>
      <c r="E2" s="128"/>
      <c r="F2" s="128"/>
      <c r="G2" s="128"/>
      <c r="H2" s="128"/>
      <c r="J2" s="213" t="s">
        <v>658</v>
      </c>
      <c r="K2" s="213" t="s">
        <v>358</v>
      </c>
      <c r="L2" s="213" t="s">
        <v>659</v>
      </c>
      <c r="M2" s="213" t="s">
        <v>660</v>
      </c>
      <c r="N2" s="203" t="s">
        <v>709</v>
      </c>
      <c r="O2" s="203" t="s">
        <v>739</v>
      </c>
      <c r="P2" s="145"/>
    </row>
    <row r="3" spans="1:43" x14ac:dyDescent="0.25">
      <c r="A3" s="127" t="s">
        <v>1</v>
      </c>
      <c r="B3" s="133">
        <v>292</v>
      </c>
      <c r="C3" s="333"/>
      <c r="D3" s="333"/>
      <c r="E3" s="333"/>
      <c r="F3" s="333"/>
      <c r="G3" s="333"/>
      <c r="H3" s="333"/>
      <c r="J3" s="320">
        <v>8779.61</v>
      </c>
      <c r="K3" s="320">
        <v>9335.8799999999992</v>
      </c>
      <c r="L3" s="320">
        <v>8001.13</v>
      </c>
      <c r="M3" s="320">
        <v>13556.58</v>
      </c>
      <c r="N3" s="320">
        <v>68.72</v>
      </c>
      <c r="O3" s="320">
        <v>86.63</v>
      </c>
      <c r="P3" s="160"/>
      <c r="R3" s="43"/>
      <c r="S3" s="67"/>
      <c r="T3" s="67"/>
      <c r="U3" s="67"/>
      <c r="V3" s="67"/>
      <c r="W3" s="67"/>
      <c r="X3" s="67"/>
      <c r="Y3" s="61"/>
      <c r="Z3" s="61"/>
      <c r="AA3" s="61"/>
      <c r="AB3" s="68"/>
    </row>
    <row r="4" spans="1:43" x14ac:dyDescent="0.25">
      <c r="A4" s="142"/>
      <c r="B4" s="142"/>
      <c r="C4" s="140" t="s">
        <v>648</v>
      </c>
      <c r="D4" s="336"/>
      <c r="E4" s="336"/>
      <c r="F4" s="141"/>
      <c r="G4" s="141"/>
      <c r="H4" s="141"/>
      <c r="I4" s="141"/>
      <c r="J4" s="319" t="s">
        <v>657</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x14ac:dyDescent="0.2">
      <c r="A5" s="198" t="s">
        <v>656</v>
      </c>
      <c r="B5" s="199" t="s">
        <v>3</v>
      </c>
      <c r="C5" s="201" t="s">
        <v>363</v>
      </c>
      <c r="D5" s="200" t="s">
        <v>705</v>
      </c>
      <c r="E5" s="200" t="s">
        <v>706</v>
      </c>
      <c r="F5" s="200" t="s">
        <v>707</v>
      </c>
      <c r="G5" s="200" t="s">
        <v>708</v>
      </c>
      <c r="H5" s="200" t="s">
        <v>704</v>
      </c>
      <c r="I5" s="200" t="s">
        <v>738</v>
      </c>
      <c r="J5" s="202" t="s">
        <v>658</v>
      </c>
      <c r="K5" s="203" t="s">
        <v>358</v>
      </c>
      <c r="L5" s="203" t="s">
        <v>659</v>
      </c>
      <c r="M5" s="203" t="s">
        <v>660</v>
      </c>
      <c r="N5" s="203" t="s">
        <v>709</v>
      </c>
      <c r="O5" s="203" t="s">
        <v>739</v>
      </c>
      <c r="P5" s="204" t="s">
        <v>655</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x14ac:dyDescent="0.25">
      <c r="B6" s="124" t="s">
        <v>359</v>
      </c>
      <c r="C6" s="38">
        <f t="shared" ref="C6:I6" si="0">SUM(C7:C298)</f>
        <v>5605317</v>
      </c>
      <c r="D6" s="38">
        <f t="shared" si="0"/>
        <v>280783</v>
      </c>
      <c r="E6" s="38">
        <f t="shared" si="0"/>
        <v>50320</v>
      </c>
      <c r="F6" s="38">
        <f t="shared" si="0"/>
        <v>355267</v>
      </c>
      <c r="G6" s="38">
        <f t="shared" si="0"/>
        <v>193794</v>
      </c>
      <c r="H6" s="38">
        <f t="shared" si="0"/>
        <v>4725153</v>
      </c>
      <c r="I6" s="38">
        <f t="shared" si="0"/>
        <v>3276639</v>
      </c>
      <c r="J6" s="135">
        <f t="shared" ref="J6:O6" si="1">SUM(J7:J298)</f>
        <v>2465165234.6300006</v>
      </c>
      <c r="K6" s="135">
        <f t="shared" si="1"/>
        <v>469781481.60000032</v>
      </c>
      <c r="L6" s="135">
        <f t="shared" si="1"/>
        <v>2842537451.7100015</v>
      </c>
      <c r="M6" s="135">
        <f t="shared" si="1"/>
        <v>2627183864.5200014</v>
      </c>
      <c r="N6" s="135">
        <f t="shared" si="1"/>
        <v>324712514.15999985</v>
      </c>
      <c r="O6" s="135">
        <f t="shared" si="1"/>
        <v>283855236.56999987</v>
      </c>
      <c r="P6" s="177">
        <f>SUM(P7:P298)</f>
        <v>9013235783.1900063</v>
      </c>
      <c r="R6" s="69"/>
      <c r="S6" s="68"/>
      <c r="T6" s="68"/>
      <c r="U6" s="68"/>
      <c r="V6" s="68"/>
      <c r="W6" s="68"/>
      <c r="X6" s="68"/>
      <c r="Y6" s="68"/>
      <c r="Z6" s="68"/>
      <c r="AA6" s="68"/>
      <c r="AB6" s="68"/>
      <c r="AC6" s="68"/>
    </row>
    <row r="7" spans="1:43" x14ac:dyDescent="0.25">
      <c r="A7" s="127">
        <v>5</v>
      </c>
      <c r="B7" s="124" t="s">
        <v>12</v>
      </c>
      <c r="C7" s="38">
        <f>SUM(Ikärakenne[[#This Row],[0–5-vuotiaat]:[16 vuotta täyttäneet]])</f>
        <v>9078</v>
      </c>
      <c r="D7" s="41">
        <v>439</v>
      </c>
      <c r="E7" s="41">
        <v>90</v>
      </c>
      <c r="F7" s="41">
        <v>647</v>
      </c>
      <c r="G7" s="41">
        <v>383</v>
      </c>
      <c r="H7" s="41">
        <v>7519</v>
      </c>
      <c r="I7" s="41">
        <v>4385</v>
      </c>
      <c r="J7" s="136" cm="1">
        <f t="array" ref="J7">Ikäryhmähinnat[Ikä 0–5]*Ikärakenne[[#This Row],[0–5-vuotiaat]]</f>
        <v>3854248.79</v>
      </c>
      <c r="K7" s="136" cm="1">
        <f t="array" ref="K7">Ikäryhmähinnat[Ikä 6]*Ikärakenne[[#This Row],[6 vuotiaat]]</f>
        <v>840229.2</v>
      </c>
      <c r="L7" s="136" cm="1">
        <f t="array" ref="L7">Ikäryhmähinnat[Ikä 7–12]*Ikärakenne[[#This Row],[7–12-vuotiaat]]</f>
        <v>5176731.1100000003</v>
      </c>
      <c r="M7" s="136" cm="1">
        <f t="array" ref="M7">Ikäryhmähinnat[Ikä 13–15]*Ikärakenne[[#This Row],[13–15-vuotiaat]]</f>
        <v>5192170.1399999997</v>
      </c>
      <c r="N7" s="136" cm="1">
        <f t="array" ref="N7">Ikäryhmähinnat[Ikä 16+]*Ikärakenne[[#This Row],[16 vuotta täyttäneet]]</f>
        <v>516705.68</v>
      </c>
      <c r="O7" s="136" cm="1">
        <f t="array" ref="O7">Ikäryhmähinnat[Ikä 18-64]*Ikärakenne[[#This Row],[18–64-vuotiaat]]</f>
        <v>379872.55</v>
      </c>
      <c r="P7" s="178">
        <f>SUM(Ikärakenne[[#This Row],[Ikä 0–5]:[Ikä 18-64]])</f>
        <v>15959957.470000003</v>
      </c>
      <c r="R7" s="43"/>
      <c r="S7" s="76"/>
      <c r="T7" s="76"/>
      <c r="U7" s="76"/>
      <c r="V7" s="76"/>
      <c r="W7" s="76"/>
      <c r="X7" s="76"/>
      <c r="Y7" s="76"/>
      <c r="Z7" s="76"/>
      <c r="AA7" s="76"/>
      <c r="AB7" s="76"/>
    </row>
    <row r="8" spans="1:43" x14ac:dyDescent="0.25">
      <c r="A8" s="127">
        <v>9</v>
      </c>
      <c r="B8" s="124" t="s">
        <v>13</v>
      </c>
      <c r="C8" s="38">
        <f>SUM(Ikärakenne[[#This Row],[0–5-vuotiaat]:[16 vuotta täyttäneet]])</f>
        <v>2410</v>
      </c>
      <c r="D8" s="41">
        <v>139</v>
      </c>
      <c r="E8" s="41">
        <v>35</v>
      </c>
      <c r="F8" s="41">
        <v>195</v>
      </c>
      <c r="G8" s="41">
        <v>106</v>
      </c>
      <c r="H8" s="41">
        <v>1935</v>
      </c>
      <c r="I8" s="41">
        <v>1211</v>
      </c>
      <c r="J8" s="136" cm="1">
        <f t="array" ref="J8">Ikäryhmähinnat[Ikä 0–5]*Ikärakenne[[#This Row],[0–5-vuotiaat]]</f>
        <v>1220365.79</v>
      </c>
      <c r="K8" s="136" cm="1">
        <f t="array" ref="K8">Ikäryhmähinnat[Ikä 6]*Ikärakenne[[#This Row],[6 vuotiaat]]</f>
        <v>326755.8</v>
      </c>
      <c r="L8" s="136" cm="1">
        <f t="array" ref="L8">Ikäryhmähinnat[Ikä 7–12]*Ikärakenne[[#This Row],[7–12-vuotiaat]]</f>
        <v>1560220.35</v>
      </c>
      <c r="M8" s="136" cm="1">
        <f t="array" ref="M8">Ikäryhmähinnat[Ikä 13–15]*Ikärakenne[[#This Row],[13–15-vuotiaat]]</f>
        <v>1436997.48</v>
      </c>
      <c r="N8" s="136" cm="1">
        <f t="array" ref="N8">Ikäryhmähinnat[Ikä 16+]*Ikärakenne[[#This Row],[16 vuotta täyttäneet]]</f>
        <v>132973.20000000001</v>
      </c>
      <c r="O8" s="136" cm="1">
        <f t="array" ref="O8">Ikäryhmähinnat[Ikä 18-64]*Ikärakenne[[#This Row],[18–64-vuotiaat]]</f>
        <v>104908.93</v>
      </c>
      <c r="P8" s="178">
        <f>SUM(Ikärakenne[[#This Row],[Ikä 0–5]:[Ikä 18-64]])</f>
        <v>4782221.55</v>
      </c>
      <c r="S8" s="77"/>
      <c r="T8" s="77"/>
      <c r="U8" s="77"/>
      <c r="V8" s="77"/>
      <c r="W8" s="77"/>
      <c r="X8" s="77"/>
      <c r="Y8" s="77"/>
      <c r="Z8" s="77"/>
      <c r="AA8" s="77"/>
      <c r="AB8" s="77"/>
      <c r="AE8" s="78"/>
      <c r="AF8" s="43"/>
      <c r="AG8" s="43"/>
      <c r="AH8" s="43"/>
      <c r="AI8" s="43"/>
    </row>
    <row r="9" spans="1:43" x14ac:dyDescent="0.25">
      <c r="A9" s="127">
        <v>10</v>
      </c>
      <c r="B9" s="124" t="s">
        <v>14</v>
      </c>
      <c r="C9" s="38">
        <f>SUM(Ikärakenne[[#This Row],[0–5-vuotiaat]:[16 vuotta täyttäneet]])</f>
        <v>10780</v>
      </c>
      <c r="D9" s="41">
        <v>539</v>
      </c>
      <c r="E9" s="41">
        <v>100</v>
      </c>
      <c r="F9" s="41">
        <v>763</v>
      </c>
      <c r="G9" s="41">
        <v>393</v>
      </c>
      <c r="H9" s="41">
        <v>8985</v>
      </c>
      <c r="I9" s="41">
        <v>5392</v>
      </c>
      <c r="J9" s="136" cm="1">
        <f t="array" ref="J9">Ikäryhmähinnat[Ikä 0–5]*Ikärakenne[[#This Row],[0–5-vuotiaat]]</f>
        <v>4732209.79</v>
      </c>
      <c r="K9" s="136" cm="1">
        <f t="array" ref="K9">Ikäryhmähinnat[Ikä 6]*Ikärakenne[[#This Row],[6 vuotiaat]]</f>
        <v>933587.99999999988</v>
      </c>
      <c r="L9" s="136" cm="1">
        <f t="array" ref="L9">Ikäryhmähinnat[Ikä 7–12]*Ikärakenne[[#This Row],[7–12-vuotiaat]]</f>
        <v>6104862.1900000004</v>
      </c>
      <c r="M9" s="136" cm="1">
        <f t="array" ref="M9">Ikäryhmähinnat[Ikä 13–15]*Ikärakenne[[#This Row],[13–15-vuotiaat]]</f>
        <v>5327735.9400000004</v>
      </c>
      <c r="N9" s="136" cm="1">
        <f t="array" ref="N9">Ikäryhmähinnat[Ikä 16+]*Ikärakenne[[#This Row],[16 vuotta täyttäneet]]</f>
        <v>617449.19999999995</v>
      </c>
      <c r="O9" s="136" cm="1">
        <f t="array" ref="O9">Ikäryhmähinnat[Ikä 18-64]*Ikärakenne[[#This Row],[18–64-vuotiaat]]</f>
        <v>467108.95999999996</v>
      </c>
      <c r="P9" s="178">
        <f>SUM(Ikärakenne[[#This Row],[Ikä 0–5]:[Ikä 18-64]])</f>
        <v>18182954.080000002</v>
      </c>
      <c r="AE9" s="79"/>
      <c r="AF9" s="78"/>
      <c r="AG9" s="43"/>
      <c r="AH9" s="43"/>
      <c r="AI9" s="79"/>
      <c r="AJ9" s="63"/>
    </row>
    <row r="10" spans="1:43" x14ac:dyDescent="0.25">
      <c r="A10" s="127">
        <v>16</v>
      </c>
      <c r="B10" s="124" t="s">
        <v>15</v>
      </c>
      <c r="C10" s="38">
        <f>SUM(Ikärakenne[[#This Row],[0–5-vuotiaat]:[16 vuotta täyttäneet]])</f>
        <v>7889</v>
      </c>
      <c r="D10" s="41">
        <v>302</v>
      </c>
      <c r="E10" s="41">
        <v>68</v>
      </c>
      <c r="F10" s="41">
        <v>439</v>
      </c>
      <c r="G10" s="41">
        <v>259</v>
      </c>
      <c r="H10" s="41">
        <v>6821</v>
      </c>
      <c r="I10" s="41">
        <v>3803</v>
      </c>
      <c r="J10" s="136" cm="1">
        <f t="array" ref="J10">Ikäryhmähinnat[Ikä 0–5]*Ikärakenne[[#This Row],[0–5-vuotiaat]]</f>
        <v>2651442.2200000002</v>
      </c>
      <c r="K10" s="136" cm="1">
        <f t="array" ref="K10">Ikäryhmähinnat[Ikä 6]*Ikärakenne[[#This Row],[6 vuotiaat]]</f>
        <v>634839.84</v>
      </c>
      <c r="L10" s="136" cm="1">
        <f t="array" ref="L10">Ikäryhmähinnat[Ikä 7–12]*Ikärakenne[[#This Row],[7–12-vuotiaat]]</f>
        <v>3512496.07</v>
      </c>
      <c r="M10" s="136" cm="1">
        <f t="array" ref="M10">Ikäryhmähinnat[Ikä 13–15]*Ikärakenne[[#This Row],[13–15-vuotiaat]]</f>
        <v>3511154.22</v>
      </c>
      <c r="N10" s="136" cm="1">
        <f t="array" ref="N10">Ikäryhmähinnat[Ikä 16+]*Ikärakenne[[#This Row],[16 vuotta täyttäneet]]</f>
        <v>468739.12</v>
      </c>
      <c r="O10" s="136" cm="1">
        <f t="array" ref="O10">Ikäryhmähinnat[Ikä 18-64]*Ikärakenne[[#This Row],[18–64-vuotiaat]]</f>
        <v>329453.88999999996</v>
      </c>
      <c r="P10" s="178">
        <f>SUM(Ikärakenne[[#This Row],[Ikä 0–5]:[Ikä 18-64]])</f>
        <v>11108125.359999999</v>
      </c>
      <c r="R10" s="80"/>
      <c r="S10" s="67"/>
      <c r="T10" s="67"/>
      <c r="U10" s="67"/>
      <c r="V10" s="67"/>
      <c r="W10" s="67"/>
      <c r="X10" s="67"/>
      <c r="Y10" s="61"/>
      <c r="Z10" s="61"/>
      <c r="AA10" s="81"/>
      <c r="AB10" s="81"/>
      <c r="AC10" s="77"/>
      <c r="AD10" s="77"/>
      <c r="AE10" s="79"/>
      <c r="AF10" s="82"/>
    </row>
    <row r="11" spans="1:43" x14ac:dyDescent="0.25">
      <c r="A11" s="127">
        <v>18</v>
      </c>
      <c r="B11" s="124" t="s">
        <v>16</v>
      </c>
      <c r="C11" s="38">
        <f>SUM(Ikärakenne[[#This Row],[0–5-vuotiaat]:[16 vuotta täyttäneet]])</f>
        <v>4651</v>
      </c>
      <c r="D11" s="41">
        <v>215</v>
      </c>
      <c r="E11" s="41">
        <v>47</v>
      </c>
      <c r="F11" s="41">
        <v>364</v>
      </c>
      <c r="G11" s="41">
        <v>219</v>
      </c>
      <c r="H11" s="41">
        <v>3806</v>
      </c>
      <c r="I11" s="41">
        <v>2609</v>
      </c>
      <c r="J11" s="136" cm="1">
        <f t="array" ref="J11">Ikäryhmähinnat[Ikä 0–5]*Ikärakenne[[#This Row],[0–5-vuotiaat]]</f>
        <v>1887616.1500000001</v>
      </c>
      <c r="K11" s="136" cm="1">
        <f t="array" ref="K11">Ikäryhmähinnat[Ikä 6]*Ikärakenne[[#This Row],[6 vuotiaat]]</f>
        <v>438786.36</v>
      </c>
      <c r="L11" s="136" cm="1">
        <f t="array" ref="L11">Ikäryhmähinnat[Ikä 7–12]*Ikärakenne[[#This Row],[7–12-vuotiaat]]</f>
        <v>2912411.32</v>
      </c>
      <c r="M11" s="136" cm="1">
        <f t="array" ref="M11">Ikäryhmähinnat[Ikä 13–15]*Ikärakenne[[#This Row],[13–15-vuotiaat]]</f>
        <v>2968891.02</v>
      </c>
      <c r="N11" s="136" cm="1">
        <f t="array" ref="N11">Ikäryhmähinnat[Ikä 16+]*Ikärakenne[[#This Row],[16 vuotta täyttäneet]]</f>
        <v>261548.32</v>
      </c>
      <c r="O11" s="136" cm="1">
        <f t="array" ref="O11">Ikäryhmähinnat[Ikä 18-64]*Ikärakenne[[#This Row],[18–64-vuotiaat]]</f>
        <v>226017.66999999998</v>
      </c>
      <c r="P11" s="178">
        <f>SUM(Ikärakenne[[#This Row],[Ikä 0–5]:[Ikä 18-64]])</f>
        <v>8695270.8399999999</v>
      </c>
      <c r="R11" s="83"/>
      <c r="S11" s="77"/>
      <c r="T11" s="77"/>
      <c r="U11" s="77"/>
      <c r="V11" s="77"/>
      <c r="W11" s="77"/>
      <c r="X11" s="77"/>
      <c r="Y11" s="77"/>
      <c r="Z11" s="77"/>
      <c r="AA11" s="77"/>
      <c r="AB11" s="77"/>
      <c r="AC11" s="77"/>
      <c r="AD11" s="84"/>
      <c r="AE11" s="82"/>
      <c r="AF11" s="82"/>
    </row>
    <row r="12" spans="1:43" x14ac:dyDescent="0.25">
      <c r="A12" s="127">
        <v>19</v>
      </c>
      <c r="B12" s="124" t="s">
        <v>17</v>
      </c>
      <c r="C12" s="38">
        <f>SUM(Ikärakenne[[#This Row],[0–5-vuotiaat]:[16 vuotta täyttäneet]])</f>
        <v>3966</v>
      </c>
      <c r="D12" s="41">
        <v>250</v>
      </c>
      <c r="E12" s="41">
        <v>45</v>
      </c>
      <c r="F12" s="41">
        <v>292</v>
      </c>
      <c r="G12" s="41">
        <v>164</v>
      </c>
      <c r="H12" s="41">
        <v>3215</v>
      </c>
      <c r="I12" s="41">
        <v>2189</v>
      </c>
      <c r="J12" s="136" cm="1">
        <f t="array" ref="J12">Ikäryhmähinnat[Ikä 0–5]*Ikärakenne[[#This Row],[0–5-vuotiaat]]</f>
        <v>2194902.5</v>
      </c>
      <c r="K12" s="136" cm="1">
        <f t="array" ref="K12">Ikäryhmähinnat[Ikä 6]*Ikärakenne[[#This Row],[6 vuotiaat]]</f>
        <v>420114.6</v>
      </c>
      <c r="L12" s="136" cm="1">
        <f t="array" ref="L12">Ikäryhmähinnat[Ikä 7–12]*Ikärakenne[[#This Row],[7–12-vuotiaat]]</f>
        <v>2336329.96</v>
      </c>
      <c r="M12" s="136" cm="1">
        <f t="array" ref="M12">Ikäryhmähinnat[Ikä 13–15]*Ikärakenne[[#This Row],[13–15-vuotiaat]]</f>
        <v>2223279.12</v>
      </c>
      <c r="N12" s="136" cm="1">
        <f t="array" ref="N12">Ikäryhmähinnat[Ikä 16+]*Ikärakenne[[#This Row],[16 vuotta täyttäneet]]</f>
        <v>220934.8</v>
      </c>
      <c r="O12" s="136" cm="1">
        <f t="array" ref="O12">Ikäryhmähinnat[Ikä 18-64]*Ikärakenne[[#This Row],[18–64-vuotiaat]]</f>
        <v>189633.06999999998</v>
      </c>
      <c r="P12" s="178">
        <f>SUM(Ikärakenne[[#This Row],[Ikä 0–5]:[Ikä 18-64]])</f>
        <v>7585194.0500000007</v>
      </c>
      <c r="R12" s="83"/>
      <c r="S12" s="77"/>
      <c r="T12" s="77"/>
      <c r="U12" s="77"/>
      <c r="V12" s="77"/>
      <c r="W12" s="77"/>
      <c r="X12" s="77"/>
      <c r="Y12" s="77"/>
      <c r="Z12" s="77"/>
      <c r="AA12" s="77"/>
      <c r="AB12" s="77"/>
      <c r="AC12" s="77"/>
      <c r="AD12" s="84"/>
      <c r="AE12" s="85"/>
      <c r="AF12" s="82"/>
    </row>
    <row r="13" spans="1:43" x14ac:dyDescent="0.25">
      <c r="A13" s="127">
        <v>20</v>
      </c>
      <c r="B13" s="124" t="s">
        <v>18</v>
      </c>
      <c r="C13" s="38">
        <f>SUM(Ikärakenne[[#This Row],[0–5-vuotiaat]:[16 vuotta täyttäneet]])</f>
        <v>16387</v>
      </c>
      <c r="D13" s="41">
        <v>794</v>
      </c>
      <c r="E13" s="41">
        <v>122</v>
      </c>
      <c r="F13" s="41">
        <v>1101</v>
      </c>
      <c r="G13" s="41">
        <v>661</v>
      </c>
      <c r="H13" s="41">
        <v>13709</v>
      </c>
      <c r="I13" s="41">
        <v>9049</v>
      </c>
      <c r="J13" s="136" cm="1">
        <f t="array" ref="J13">Ikäryhmähinnat[Ikä 0–5]*Ikärakenne[[#This Row],[0–5-vuotiaat]]</f>
        <v>6971010.3400000008</v>
      </c>
      <c r="K13" s="136" cm="1">
        <f t="array" ref="K13">Ikäryhmähinnat[Ikä 6]*Ikärakenne[[#This Row],[6 vuotiaat]]</f>
        <v>1138977.3599999999</v>
      </c>
      <c r="L13" s="136" cm="1">
        <f t="array" ref="L13">Ikäryhmähinnat[Ikä 7–12]*Ikärakenne[[#This Row],[7–12-vuotiaat]]</f>
        <v>8809244.1300000008</v>
      </c>
      <c r="M13" s="136" cm="1">
        <f t="array" ref="M13">Ikäryhmähinnat[Ikä 13–15]*Ikärakenne[[#This Row],[13–15-vuotiaat]]</f>
        <v>8960899.3800000008</v>
      </c>
      <c r="N13" s="136" cm="1">
        <f t="array" ref="N13">Ikäryhmähinnat[Ikä 16+]*Ikärakenne[[#This Row],[16 vuotta täyttäneet]]</f>
        <v>942082.48</v>
      </c>
      <c r="O13" s="136" cm="1">
        <f t="array" ref="O13">Ikäryhmähinnat[Ikä 18-64]*Ikärakenne[[#This Row],[18–64-vuotiaat]]</f>
        <v>783914.87</v>
      </c>
      <c r="P13" s="178">
        <f>SUM(Ikärakenne[[#This Row],[Ikä 0–5]:[Ikä 18-64]])</f>
        <v>27606128.560000002</v>
      </c>
      <c r="R13" s="86"/>
      <c r="S13" s="77"/>
      <c r="T13" s="77"/>
      <c r="U13" s="77"/>
      <c r="V13" s="77"/>
      <c r="W13" s="77"/>
      <c r="X13" s="77"/>
      <c r="Y13" s="77"/>
      <c r="Z13" s="77"/>
      <c r="AA13" s="77"/>
      <c r="AB13" s="77"/>
      <c r="AC13" s="77"/>
      <c r="AD13" s="84"/>
      <c r="AE13" s="85"/>
      <c r="AF13" s="82"/>
    </row>
    <row r="14" spans="1:43" x14ac:dyDescent="0.25">
      <c r="A14" s="127">
        <v>46</v>
      </c>
      <c r="B14" s="124" t="s">
        <v>19</v>
      </c>
      <c r="C14" s="38">
        <f>SUM(Ikärakenne[[#This Row],[0–5-vuotiaat]:[16 vuotta täyttäneet]])</f>
        <v>1288</v>
      </c>
      <c r="D14" s="41">
        <v>53</v>
      </c>
      <c r="E14" s="41">
        <v>5</v>
      </c>
      <c r="F14" s="41">
        <v>67</v>
      </c>
      <c r="G14" s="41">
        <v>41</v>
      </c>
      <c r="H14" s="41">
        <v>1122</v>
      </c>
      <c r="I14" s="41">
        <v>589</v>
      </c>
      <c r="J14" s="136" cm="1">
        <f t="array" ref="J14">Ikäryhmähinnat[Ikä 0–5]*Ikärakenne[[#This Row],[0–5-vuotiaat]]</f>
        <v>465319.33</v>
      </c>
      <c r="K14" s="136" cm="1">
        <f t="array" ref="K14">Ikäryhmähinnat[Ikä 6]*Ikärakenne[[#This Row],[6 vuotiaat]]</f>
        <v>46679.399999999994</v>
      </c>
      <c r="L14" s="136" cm="1">
        <f t="array" ref="L14">Ikäryhmähinnat[Ikä 7–12]*Ikärakenne[[#This Row],[7–12-vuotiaat]]</f>
        <v>536075.71</v>
      </c>
      <c r="M14" s="136" cm="1">
        <f t="array" ref="M14">Ikäryhmähinnat[Ikä 13–15]*Ikärakenne[[#This Row],[13–15-vuotiaat]]</f>
        <v>555819.78</v>
      </c>
      <c r="N14" s="136" cm="1">
        <f t="array" ref="N14">Ikäryhmähinnat[Ikä 16+]*Ikärakenne[[#This Row],[16 vuotta täyttäneet]]</f>
        <v>77103.839999999997</v>
      </c>
      <c r="O14" s="136" cm="1">
        <f t="array" ref="O14">Ikäryhmähinnat[Ikä 18-64]*Ikärakenne[[#This Row],[18–64-vuotiaat]]</f>
        <v>51025.07</v>
      </c>
      <c r="P14" s="178">
        <f>SUM(Ikärakenne[[#This Row],[Ikä 0–5]:[Ikä 18-64]])</f>
        <v>1732023.1300000001</v>
      </c>
      <c r="R14" s="83"/>
      <c r="S14" s="77"/>
      <c r="T14" s="77"/>
      <c r="U14" s="77"/>
      <c r="V14" s="77"/>
      <c r="W14" s="77"/>
      <c r="X14" s="77"/>
      <c r="Y14" s="77"/>
      <c r="Z14" s="77"/>
      <c r="AA14" s="77"/>
      <c r="AB14" s="87"/>
      <c r="AC14" s="77"/>
      <c r="AD14" s="84"/>
      <c r="AE14" s="85"/>
      <c r="AF14" s="82"/>
    </row>
    <row r="15" spans="1:43" x14ac:dyDescent="0.25">
      <c r="A15" s="127">
        <v>47</v>
      </c>
      <c r="B15" s="124" t="s">
        <v>20</v>
      </c>
      <c r="C15" s="38">
        <f>SUM(Ikärakenne[[#This Row],[0–5-vuotiaat]:[16 vuotta täyttäneet]])</f>
        <v>1762</v>
      </c>
      <c r="D15" s="41">
        <v>60</v>
      </c>
      <c r="E15" s="41">
        <v>7</v>
      </c>
      <c r="F15" s="41">
        <v>85</v>
      </c>
      <c r="G15" s="41">
        <v>63</v>
      </c>
      <c r="H15" s="41">
        <v>1547</v>
      </c>
      <c r="I15" s="41">
        <v>956</v>
      </c>
      <c r="J15" s="136" cm="1">
        <f t="array" ref="J15">Ikäryhmähinnat[Ikä 0–5]*Ikärakenne[[#This Row],[0–5-vuotiaat]]</f>
        <v>526776.60000000009</v>
      </c>
      <c r="K15" s="136" cm="1">
        <f t="array" ref="K15">Ikäryhmähinnat[Ikä 6]*Ikärakenne[[#This Row],[6 vuotiaat]]</f>
        <v>65351.159999999996</v>
      </c>
      <c r="L15" s="136" cm="1">
        <f t="array" ref="L15">Ikäryhmähinnat[Ikä 7–12]*Ikärakenne[[#This Row],[7–12-vuotiaat]]</f>
        <v>680096.05</v>
      </c>
      <c r="M15" s="136" cm="1">
        <f t="array" ref="M15">Ikäryhmähinnat[Ikä 13–15]*Ikärakenne[[#This Row],[13–15-vuotiaat]]</f>
        <v>854064.54</v>
      </c>
      <c r="N15" s="136" cm="1">
        <f t="array" ref="N15">Ikäryhmähinnat[Ikä 16+]*Ikärakenne[[#This Row],[16 vuotta täyttäneet]]</f>
        <v>106309.84</v>
      </c>
      <c r="O15" s="136" cm="1">
        <f t="array" ref="O15">Ikäryhmähinnat[Ikä 18-64]*Ikärakenne[[#This Row],[18–64-vuotiaat]]</f>
        <v>82818.28</v>
      </c>
      <c r="P15" s="178">
        <f>SUM(Ikärakenne[[#This Row],[Ikä 0–5]:[Ikä 18-64]])</f>
        <v>2315416.4699999997</v>
      </c>
      <c r="R15" s="83"/>
      <c r="S15" s="77"/>
      <c r="T15" s="77"/>
      <c r="U15" s="77"/>
      <c r="V15" s="77"/>
      <c r="W15" s="77"/>
      <c r="X15" s="77"/>
      <c r="Y15" s="77"/>
      <c r="Z15" s="77"/>
      <c r="AA15" s="77"/>
      <c r="AB15" s="77"/>
      <c r="AC15" s="77"/>
      <c r="AD15" s="84"/>
      <c r="AE15" s="88"/>
      <c r="AH15" s="78"/>
    </row>
    <row r="16" spans="1:43" x14ac:dyDescent="0.25">
      <c r="A16" s="127">
        <v>49</v>
      </c>
      <c r="B16" s="124" t="s">
        <v>21</v>
      </c>
      <c r="C16" s="38">
        <f>SUM(Ikärakenne[[#This Row],[0–5-vuotiaat]:[16 vuotta täyttäneet]])</f>
        <v>320931</v>
      </c>
      <c r="D16" s="41">
        <v>20732</v>
      </c>
      <c r="E16" s="41">
        <v>3531</v>
      </c>
      <c r="F16" s="41">
        <v>23553</v>
      </c>
      <c r="G16" s="41">
        <v>12331</v>
      </c>
      <c r="H16" s="41">
        <v>260784</v>
      </c>
      <c r="I16" s="41">
        <v>204100</v>
      </c>
      <c r="J16" s="136" cm="1">
        <f t="array" ref="J16">Ikäryhmähinnat[Ikä 0–5]*Ikärakenne[[#This Row],[0–5-vuotiaat]]</f>
        <v>182018874.52000001</v>
      </c>
      <c r="K16" s="136" cm="1">
        <f t="array" ref="K16">Ikäryhmähinnat[Ikä 6]*Ikärakenne[[#This Row],[6 vuotiaat]]</f>
        <v>32964992.279999997</v>
      </c>
      <c r="L16" s="136" cm="1">
        <f t="array" ref="L16">Ikäryhmähinnat[Ikä 7–12]*Ikärakenne[[#This Row],[7–12-vuotiaat]]</f>
        <v>188450614.89000002</v>
      </c>
      <c r="M16" s="136" cm="1">
        <f t="array" ref="M16">Ikäryhmähinnat[Ikä 13–15]*Ikärakenne[[#This Row],[13–15-vuotiaat]]</f>
        <v>167166187.97999999</v>
      </c>
      <c r="N16" s="136" cm="1">
        <f t="array" ref="N16">Ikäryhmähinnat[Ikä 16+]*Ikärakenne[[#This Row],[16 vuotta täyttäneet]]</f>
        <v>17921076.48</v>
      </c>
      <c r="O16" s="136" cm="1">
        <f t="array" ref="O16">Ikäryhmähinnat[Ikä 18-64]*Ikärakenne[[#This Row],[18–64-vuotiaat]]</f>
        <v>17681183</v>
      </c>
      <c r="P16" s="178">
        <f>SUM(Ikärakenne[[#This Row],[Ikä 0–5]:[Ikä 18-64]])</f>
        <v>606202929.1500001</v>
      </c>
      <c r="R16" s="83"/>
      <c r="S16" s="77"/>
      <c r="T16" s="77"/>
      <c r="U16" s="77"/>
      <c r="V16" s="77"/>
      <c r="W16" s="77"/>
      <c r="X16" s="77"/>
      <c r="Y16" s="77"/>
      <c r="Z16" s="77"/>
      <c r="AA16" s="77"/>
      <c r="AB16" s="77"/>
      <c r="AC16" s="77"/>
      <c r="AD16" s="84"/>
    </row>
    <row r="17" spans="1:31" x14ac:dyDescent="0.25">
      <c r="A17" s="127">
        <v>50</v>
      </c>
      <c r="B17" s="124" t="s">
        <v>22</v>
      </c>
      <c r="C17" s="38">
        <f>SUM(Ikärakenne[[#This Row],[0–5-vuotiaat]:[16 vuotta täyttäneet]])</f>
        <v>11084</v>
      </c>
      <c r="D17" s="41">
        <v>485</v>
      </c>
      <c r="E17" s="41">
        <v>88</v>
      </c>
      <c r="F17" s="41">
        <v>720</v>
      </c>
      <c r="G17" s="41">
        <v>415</v>
      </c>
      <c r="H17" s="41">
        <v>9376</v>
      </c>
      <c r="I17" s="41">
        <v>5826</v>
      </c>
      <c r="J17" s="136" cm="1">
        <f t="array" ref="J17">Ikäryhmähinnat[Ikä 0–5]*Ikärakenne[[#This Row],[0–5-vuotiaat]]</f>
        <v>4258110.8500000006</v>
      </c>
      <c r="K17" s="136" cm="1">
        <f t="array" ref="K17">Ikäryhmähinnat[Ikä 6]*Ikärakenne[[#This Row],[6 vuotiaat]]</f>
        <v>821557.44</v>
      </c>
      <c r="L17" s="136" cm="1">
        <f t="array" ref="L17">Ikäryhmähinnat[Ikä 7–12]*Ikärakenne[[#This Row],[7–12-vuotiaat]]</f>
        <v>5760813.5999999996</v>
      </c>
      <c r="M17" s="136" cm="1">
        <f t="array" ref="M17">Ikäryhmähinnat[Ikä 13–15]*Ikärakenne[[#This Row],[13–15-vuotiaat]]</f>
        <v>5625980.7000000002</v>
      </c>
      <c r="N17" s="136" cm="1">
        <f t="array" ref="N17">Ikäryhmähinnat[Ikä 16+]*Ikärakenne[[#This Row],[16 vuotta täyttäneet]]</f>
        <v>644318.71999999997</v>
      </c>
      <c r="O17" s="136" cm="1">
        <f t="array" ref="O17">Ikäryhmähinnat[Ikä 18-64]*Ikärakenne[[#This Row],[18–64-vuotiaat]]</f>
        <v>504706.37999999995</v>
      </c>
      <c r="P17" s="178">
        <f>SUM(Ikärakenne[[#This Row],[Ikä 0–5]:[Ikä 18-64]])</f>
        <v>17615487.689999998</v>
      </c>
      <c r="R17" s="83"/>
      <c r="S17" s="77"/>
      <c r="T17" s="77"/>
      <c r="U17" s="77"/>
      <c r="V17" s="77"/>
      <c r="W17" s="77"/>
      <c r="X17" s="77"/>
      <c r="Y17" s="77"/>
      <c r="Z17" s="77"/>
      <c r="AA17" s="77"/>
      <c r="AB17" s="77"/>
      <c r="AC17" s="77"/>
      <c r="AD17" s="84"/>
      <c r="AE17" s="56"/>
    </row>
    <row r="18" spans="1:31" x14ac:dyDescent="0.25">
      <c r="A18" s="127">
        <v>51</v>
      </c>
      <c r="B18" s="124" t="s">
        <v>23</v>
      </c>
      <c r="C18" s="38">
        <f>SUM(Ikärakenne[[#This Row],[0–5-vuotiaat]:[16 vuotta täyttäneet]])</f>
        <v>9052</v>
      </c>
      <c r="D18" s="41">
        <v>404</v>
      </c>
      <c r="E18" s="41">
        <v>93</v>
      </c>
      <c r="F18" s="41">
        <v>634</v>
      </c>
      <c r="G18" s="41">
        <v>375</v>
      </c>
      <c r="H18" s="41">
        <v>7546</v>
      </c>
      <c r="I18" s="41">
        <v>4804</v>
      </c>
      <c r="J18" s="136" cm="1">
        <f t="array" ref="J18">Ikäryhmähinnat[Ikä 0–5]*Ikärakenne[[#This Row],[0–5-vuotiaat]]</f>
        <v>3546962.4400000004</v>
      </c>
      <c r="K18" s="136" cm="1">
        <f t="array" ref="K18">Ikäryhmähinnat[Ikä 6]*Ikärakenne[[#This Row],[6 vuotiaat]]</f>
        <v>868236.84</v>
      </c>
      <c r="L18" s="136" cm="1">
        <f t="array" ref="L18">Ikäryhmähinnat[Ikä 7–12]*Ikärakenne[[#This Row],[7–12-vuotiaat]]</f>
        <v>5072716.42</v>
      </c>
      <c r="M18" s="136" cm="1">
        <f t="array" ref="M18">Ikäryhmähinnat[Ikä 13–15]*Ikärakenne[[#This Row],[13–15-vuotiaat]]</f>
        <v>5083717.5</v>
      </c>
      <c r="N18" s="136" cm="1">
        <f t="array" ref="N18">Ikäryhmähinnat[Ikä 16+]*Ikärakenne[[#This Row],[16 vuotta täyttäneet]]</f>
        <v>518561.12</v>
      </c>
      <c r="O18" s="136" cm="1">
        <f t="array" ref="O18">Ikäryhmähinnat[Ikä 18-64]*Ikärakenne[[#This Row],[18–64-vuotiaat]]</f>
        <v>416170.51999999996</v>
      </c>
      <c r="P18" s="178">
        <f>SUM(Ikärakenne[[#This Row],[Ikä 0–5]:[Ikä 18-64]])</f>
        <v>15506364.839999998</v>
      </c>
      <c r="R18" s="83"/>
      <c r="S18" s="77"/>
      <c r="T18" s="77"/>
      <c r="U18" s="77"/>
      <c r="V18" s="77"/>
      <c r="W18" s="77"/>
      <c r="X18" s="77"/>
      <c r="Y18" s="77"/>
      <c r="Z18" s="77"/>
      <c r="AA18" s="77"/>
      <c r="AB18" s="77"/>
      <c r="AC18" s="77"/>
      <c r="AD18" s="84"/>
      <c r="AE18" s="78"/>
    </row>
    <row r="19" spans="1:31" x14ac:dyDescent="0.25">
      <c r="A19" s="127">
        <v>52</v>
      </c>
      <c r="B19" s="124" t="s">
        <v>24</v>
      </c>
      <c r="C19" s="38">
        <f>SUM(Ikärakenne[[#This Row],[0–5-vuotiaat]:[16 vuotta täyttäneet]])</f>
        <v>2272</v>
      </c>
      <c r="D19" s="41">
        <v>90</v>
      </c>
      <c r="E19" s="41">
        <v>26</v>
      </c>
      <c r="F19" s="41">
        <v>151</v>
      </c>
      <c r="G19" s="41">
        <v>101</v>
      </c>
      <c r="H19" s="41">
        <v>1904</v>
      </c>
      <c r="I19" s="41">
        <v>1149</v>
      </c>
      <c r="J19" s="136" cm="1">
        <f t="array" ref="J19">Ikäryhmähinnat[Ikä 0–5]*Ikärakenne[[#This Row],[0–5-vuotiaat]]</f>
        <v>790164.9</v>
      </c>
      <c r="K19" s="136" cm="1">
        <f t="array" ref="K19">Ikäryhmähinnat[Ikä 6]*Ikärakenne[[#This Row],[6 vuotiaat]]</f>
        <v>242732.87999999998</v>
      </c>
      <c r="L19" s="136" cm="1">
        <f t="array" ref="L19">Ikäryhmähinnat[Ikä 7–12]*Ikärakenne[[#This Row],[7–12-vuotiaat]]</f>
        <v>1208170.6300000001</v>
      </c>
      <c r="M19" s="136" cm="1">
        <f t="array" ref="M19">Ikäryhmähinnat[Ikä 13–15]*Ikärakenne[[#This Row],[13–15-vuotiaat]]</f>
        <v>1369214.58</v>
      </c>
      <c r="N19" s="136" cm="1">
        <f t="array" ref="N19">Ikäryhmähinnat[Ikä 16+]*Ikärakenne[[#This Row],[16 vuotta täyttäneet]]</f>
        <v>130842.88</v>
      </c>
      <c r="O19" s="136" cm="1">
        <f t="array" ref="O19">Ikäryhmähinnat[Ikä 18-64]*Ikärakenne[[#This Row],[18–64-vuotiaat]]</f>
        <v>99537.87</v>
      </c>
      <c r="P19" s="178">
        <f>SUM(Ikärakenne[[#This Row],[Ikä 0–5]:[Ikä 18-64]])</f>
        <v>3840663.74</v>
      </c>
      <c r="R19" s="43"/>
      <c r="S19" s="77"/>
      <c r="T19" s="77"/>
      <c r="U19" s="77"/>
      <c r="V19" s="77"/>
      <c r="W19" s="77"/>
      <c r="X19" s="77"/>
      <c r="Y19" s="77"/>
      <c r="Z19" s="77"/>
      <c r="AA19" s="77"/>
      <c r="AB19" s="77"/>
      <c r="AC19" s="77"/>
      <c r="AD19" s="84"/>
      <c r="AE19" s="78"/>
    </row>
    <row r="20" spans="1:31" x14ac:dyDescent="0.25">
      <c r="A20" s="127">
        <v>61</v>
      </c>
      <c r="B20" s="124" t="s">
        <v>25</v>
      </c>
      <c r="C20" s="38">
        <f>SUM(Ikärakenne[[#This Row],[0–5-vuotiaat]:[16 vuotta täyttäneet]])</f>
        <v>16478</v>
      </c>
      <c r="D20" s="41">
        <v>573</v>
      </c>
      <c r="E20" s="41">
        <v>119</v>
      </c>
      <c r="F20" s="41">
        <v>789</v>
      </c>
      <c r="G20" s="41">
        <v>475</v>
      </c>
      <c r="H20" s="41">
        <v>14522</v>
      </c>
      <c r="I20" s="41">
        <v>8637</v>
      </c>
      <c r="J20" s="136" cm="1">
        <f t="array" ref="J20">Ikäryhmähinnat[Ikä 0–5]*Ikärakenne[[#This Row],[0–5-vuotiaat]]</f>
        <v>5030716.53</v>
      </c>
      <c r="K20" s="136" cm="1">
        <f t="array" ref="K20">Ikäryhmähinnat[Ikä 6]*Ikärakenne[[#This Row],[6 vuotiaat]]</f>
        <v>1110969.72</v>
      </c>
      <c r="L20" s="136" cm="1">
        <f t="array" ref="L20">Ikäryhmähinnat[Ikä 7–12]*Ikärakenne[[#This Row],[7–12-vuotiaat]]</f>
        <v>6312891.5700000003</v>
      </c>
      <c r="M20" s="136" cm="1">
        <f t="array" ref="M20">Ikäryhmähinnat[Ikä 13–15]*Ikärakenne[[#This Row],[13–15-vuotiaat]]</f>
        <v>6439375.5</v>
      </c>
      <c r="N20" s="136" cm="1">
        <f t="array" ref="N20">Ikäryhmähinnat[Ikä 16+]*Ikärakenne[[#This Row],[16 vuotta täyttäneet]]</f>
        <v>997951.84</v>
      </c>
      <c r="O20" s="136" cm="1">
        <f t="array" ref="O20">Ikäryhmähinnat[Ikä 18-64]*Ikärakenne[[#This Row],[18–64-vuotiaat]]</f>
        <v>748223.30999999994</v>
      </c>
      <c r="P20" s="178">
        <f>SUM(Ikärakenne[[#This Row],[Ikä 0–5]:[Ikä 18-64]])</f>
        <v>20640128.469999999</v>
      </c>
      <c r="R20" s="78"/>
      <c r="S20" s="77"/>
      <c r="T20" s="77"/>
      <c r="U20" s="77"/>
      <c r="V20" s="77"/>
      <c r="W20" s="77"/>
      <c r="X20" s="77"/>
      <c r="Y20" s="77"/>
      <c r="Z20" s="77"/>
      <c r="AA20" s="77"/>
      <c r="AB20" s="89"/>
      <c r="AC20" s="77"/>
      <c r="AD20" s="84"/>
    </row>
    <row r="21" spans="1:31" x14ac:dyDescent="0.25">
      <c r="A21" s="127">
        <v>69</v>
      </c>
      <c r="B21" s="124" t="s">
        <v>26</v>
      </c>
      <c r="C21" s="38">
        <f>SUM(Ikärakenne[[#This Row],[0–5-vuotiaat]:[16 vuotta täyttäneet]])</f>
        <v>6492</v>
      </c>
      <c r="D21" s="41">
        <v>352</v>
      </c>
      <c r="E21" s="41">
        <v>72</v>
      </c>
      <c r="F21" s="41">
        <v>473</v>
      </c>
      <c r="G21" s="41">
        <v>284</v>
      </c>
      <c r="H21" s="41">
        <v>5311</v>
      </c>
      <c r="I21" s="41">
        <v>3304</v>
      </c>
      <c r="J21" s="136" cm="1">
        <f t="array" ref="J21">Ikäryhmähinnat[Ikä 0–5]*Ikärakenne[[#This Row],[0–5-vuotiaat]]</f>
        <v>3090422.72</v>
      </c>
      <c r="K21" s="136" cm="1">
        <f t="array" ref="K21">Ikäryhmähinnat[Ikä 6]*Ikärakenne[[#This Row],[6 vuotiaat]]</f>
        <v>672183.36</v>
      </c>
      <c r="L21" s="136" cm="1">
        <f t="array" ref="L21">Ikäryhmähinnat[Ikä 7–12]*Ikärakenne[[#This Row],[7–12-vuotiaat]]</f>
        <v>3784534.49</v>
      </c>
      <c r="M21" s="136" cm="1">
        <f t="array" ref="M21">Ikäryhmähinnat[Ikä 13–15]*Ikärakenne[[#This Row],[13–15-vuotiaat]]</f>
        <v>3850068.72</v>
      </c>
      <c r="N21" s="136" cm="1">
        <f t="array" ref="N21">Ikäryhmähinnat[Ikä 16+]*Ikärakenne[[#This Row],[16 vuotta täyttäneet]]</f>
        <v>364971.92</v>
      </c>
      <c r="O21" s="136" cm="1">
        <f t="array" ref="O21">Ikäryhmähinnat[Ikä 18-64]*Ikärakenne[[#This Row],[18–64-vuotiaat]]</f>
        <v>286225.51999999996</v>
      </c>
      <c r="P21" s="178">
        <f>SUM(Ikärakenne[[#This Row],[Ikä 0–5]:[Ikä 18-64]])</f>
        <v>12048406.73</v>
      </c>
      <c r="R21" s="78"/>
      <c r="S21" s="77"/>
      <c r="T21" s="77"/>
      <c r="U21" s="77"/>
      <c r="V21" s="77"/>
      <c r="W21" s="77"/>
      <c r="X21" s="77"/>
      <c r="Y21" s="77"/>
      <c r="Z21" s="77"/>
      <c r="AA21" s="77"/>
      <c r="AB21" s="77"/>
      <c r="AC21" s="77"/>
      <c r="AD21" s="84"/>
    </row>
    <row r="22" spans="1:31" x14ac:dyDescent="0.25">
      <c r="A22" s="127">
        <v>71</v>
      </c>
      <c r="B22" s="124" t="s">
        <v>27</v>
      </c>
      <c r="C22" s="38">
        <f>SUM(Ikärakenne[[#This Row],[0–5-vuotiaat]:[16 vuotta täyttäneet]])</f>
        <v>6365</v>
      </c>
      <c r="D22" s="41">
        <v>348</v>
      </c>
      <c r="E22" s="41">
        <v>64</v>
      </c>
      <c r="F22" s="41">
        <v>559</v>
      </c>
      <c r="G22" s="41">
        <v>288</v>
      </c>
      <c r="H22" s="41">
        <v>5106</v>
      </c>
      <c r="I22" s="41">
        <v>3223</v>
      </c>
      <c r="J22" s="136" cm="1">
        <f t="array" ref="J22">Ikäryhmähinnat[Ikä 0–5]*Ikärakenne[[#This Row],[0–5-vuotiaat]]</f>
        <v>3055304.2800000003</v>
      </c>
      <c r="K22" s="136" cm="1">
        <f t="array" ref="K22">Ikäryhmähinnat[Ikä 6]*Ikärakenne[[#This Row],[6 vuotiaat]]</f>
        <v>597496.31999999995</v>
      </c>
      <c r="L22" s="136" cm="1">
        <f t="array" ref="L22">Ikäryhmähinnat[Ikä 7–12]*Ikärakenne[[#This Row],[7–12-vuotiaat]]</f>
        <v>4472631.67</v>
      </c>
      <c r="M22" s="136" cm="1">
        <f t="array" ref="M22">Ikäryhmähinnat[Ikä 13–15]*Ikärakenne[[#This Row],[13–15-vuotiaat]]</f>
        <v>3904295.04</v>
      </c>
      <c r="N22" s="136" cm="1">
        <f t="array" ref="N22">Ikäryhmähinnat[Ikä 16+]*Ikärakenne[[#This Row],[16 vuotta täyttäneet]]</f>
        <v>350884.32</v>
      </c>
      <c r="O22" s="136" cm="1">
        <f t="array" ref="O22">Ikäryhmähinnat[Ikä 18-64]*Ikärakenne[[#This Row],[18–64-vuotiaat]]</f>
        <v>279208.49</v>
      </c>
      <c r="P22" s="178">
        <f>SUM(Ikärakenne[[#This Row],[Ikä 0–5]:[Ikä 18-64]])</f>
        <v>12659820.119999999</v>
      </c>
      <c r="R22" s="78"/>
      <c r="S22" s="77"/>
      <c r="T22" s="77"/>
      <c r="U22" s="77"/>
      <c r="V22" s="77"/>
      <c r="W22" s="77"/>
      <c r="X22" s="77"/>
      <c r="Y22" s="77"/>
      <c r="Z22" s="77"/>
      <c r="AA22" s="77"/>
      <c r="AB22" s="77"/>
      <c r="AC22" s="77"/>
      <c r="AD22" s="84"/>
    </row>
    <row r="23" spans="1:31" x14ac:dyDescent="0.25">
      <c r="A23" s="127">
        <v>72</v>
      </c>
      <c r="B23" s="124" t="s">
        <v>28</v>
      </c>
      <c r="C23" s="38">
        <f>SUM(Ikärakenne[[#This Row],[0–5-vuotiaat]:[16 vuotta täyttäneet]])</f>
        <v>927</v>
      </c>
      <c r="D23" s="41">
        <v>18</v>
      </c>
      <c r="E23" s="41">
        <v>13</v>
      </c>
      <c r="F23" s="41">
        <v>52</v>
      </c>
      <c r="G23" s="41">
        <v>29</v>
      </c>
      <c r="H23" s="41">
        <v>815</v>
      </c>
      <c r="I23" s="41">
        <v>404</v>
      </c>
      <c r="J23" s="136" cm="1">
        <f t="array" ref="J23">Ikäryhmähinnat[Ikä 0–5]*Ikärakenne[[#This Row],[0–5-vuotiaat]]</f>
        <v>158032.98000000001</v>
      </c>
      <c r="K23" s="136" cm="1">
        <f t="array" ref="K23">Ikäryhmähinnat[Ikä 6]*Ikärakenne[[#This Row],[6 vuotiaat]]</f>
        <v>121366.43999999999</v>
      </c>
      <c r="L23" s="136" cm="1">
        <f t="array" ref="L23">Ikäryhmähinnat[Ikä 7–12]*Ikärakenne[[#This Row],[7–12-vuotiaat]]</f>
        <v>416058.76</v>
      </c>
      <c r="M23" s="136" cm="1">
        <f t="array" ref="M23">Ikäryhmähinnat[Ikä 13–15]*Ikärakenne[[#This Row],[13–15-vuotiaat]]</f>
        <v>393140.82</v>
      </c>
      <c r="N23" s="136" cm="1">
        <f t="array" ref="N23">Ikäryhmähinnat[Ikä 16+]*Ikärakenne[[#This Row],[16 vuotta täyttäneet]]</f>
        <v>56006.799999999996</v>
      </c>
      <c r="O23" s="136" cm="1">
        <f t="array" ref="O23">Ikäryhmähinnat[Ikä 18-64]*Ikärakenne[[#This Row],[18–64-vuotiaat]]</f>
        <v>34998.519999999997</v>
      </c>
      <c r="P23" s="178">
        <f>SUM(Ikärakenne[[#This Row],[Ikä 0–5]:[Ikä 18-64]])</f>
        <v>1179604.32</v>
      </c>
      <c r="R23" s="90"/>
      <c r="S23" s="77"/>
      <c r="T23" s="77"/>
      <c r="U23" s="77"/>
      <c r="V23" s="77"/>
      <c r="W23" s="77"/>
      <c r="X23" s="77"/>
      <c r="Y23" s="77"/>
      <c r="Z23" s="77"/>
      <c r="AA23" s="77"/>
      <c r="AB23" s="77"/>
      <c r="AC23" s="77"/>
      <c r="AD23" s="84"/>
    </row>
    <row r="24" spans="1:31" x14ac:dyDescent="0.25">
      <c r="A24" s="127">
        <v>74</v>
      </c>
      <c r="B24" s="124" t="s">
        <v>29</v>
      </c>
      <c r="C24" s="38">
        <f>SUM(Ikärakenne[[#This Row],[0–5-vuotiaat]:[16 vuotta täyttäneet]])</f>
        <v>985</v>
      </c>
      <c r="D24" s="41">
        <v>39</v>
      </c>
      <c r="E24" s="41">
        <v>5</v>
      </c>
      <c r="F24" s="41">
        <v>67</v>
      </c>
      <c r="G24" s="41">
        <v>33</v>
      </c>
      <c r="H24" s="41">
        <v>841</v>
      </c>
      <c r="I24" s="41">
        <v>451</v>
      </c>
      <c r="J24" s="136" cm="1">
        <f t="array" ref="J24">Ikäryhmähinnat[Ikä 0–5]*Ikärakenne[[#This Row],[0–5-vuotiaat]]</f>
        <v>342404.79000000004</v>
      </c>
      <c r="K24" s="136" cm="1">
        <f t="array" ref="K24">Ikäryhmähinnat[Ikä 6]*Ikärakenne[[#This Row],[6 vuotiaat]]</f>
        <v>46679.399999999994</v>
      </c>
      <c r="L24" s="136" cm="1">
        <f t="array" ref="L24">Ikäryhmähinnat[Ikä 7–12]*Ikärakenne[[#This Row],[7–12-vuotiaat]]</f>
        <v>536075.71</v>
      </c>
      <c r="M24" s="136" cm="1">
        <f t="array" ref="M24">Ikäryhmähinnat[Ikä 13–15]*Ikärakenne[[#This Row],[13–15-vuotiaat]]</f>
        <v>447367.14</v>
      </c>
      <c r="N24" s="136" cm="1">
        <f t="array" ref="N24">Ikäryhmähinnat[Ikä 16+]*Ikärakenne[[#This Row],[16 vuotta täyttäneet]]</f>
        <v>57793.52</v>
      </c>
      <c r="O24" s="136" cm="1">
        <f t="array" ref="O24">Ikäryhmähinnat[Ikä 18-64]*Ikärakenne[[#This Row],[18–64-vuotiaat]]</f>
        <v>39070.129999999997</v>
      </c>
      <c r="P24" s="178">
        <f>SUM(Ikärakenne[[#This Row],[Ikä 0–5]:[Ikä 18-64]])</f>
        <v>1469390.69</v>
      </c>
      <c r="S24" s="87"/>
      <c r="T24" s="87"/>
      <c r="U24" s="87"/>
      <c r="V24" s="87"/>
      <c r="W24" s="87"/>
      <c r="X24" s="87"/>
      <c r="Y24" s="87"/>
      <c r="Z24" s="87"/>
      <c r="AA24" s="87"/>
      <c r="AB24" s="87"/>
      <c r="AC24" s="87"/>
      <c r="AD24" s="87"/>
    </row>
    <row r="25" spans="1:31" x14ac:dyDescent="0.25">
      <c r="A25" s="127">
        <v>75</v>
      </c>
      <c r="B25" s="124" t="s">
        <v>30</v>
      </c>
      <c r="C25" s="38">
        <f>SUM(Ikärakenne[[#This Row],[0–5-vuotiaat]:[16 vuotta täyttäneet]])</f>
        <v>19311</v>
      </c>
      <c r="D25" s="41">
        <v>670</v>
      </c>
      <c r="E25" s="41">
        <v>134</v>
      </c>
      <c r="F25" s="41">
        <v>1030</v>
      </c>
      <c r="G25" s="41">
        <v>641</v>
      </c>
      <c r="H25" s="41">
        <v>16836</v>
      </c>
      <c r="I25" s="41">
        <v>10263</v>
      </c>
      <c r="J25" s="136" cm="1">
        <f t="array" ref="J25">Ikäryhmähinnat[Ikä 0–5]*Ikärakenne[[#This Row],[0–5-vuotiaat]]</f>
        <v>5882338.7000000002</v>
      </c>
      <c r="K25" s="136" cm="1">
        <f t="array" ref="K25">Ikäryhmähinnat[Ikä 6]*Ikärakenne[[#This Row],[6 vuotiaat]]</f>
        <v>1251007.92</v>
      </c>
      <c r="L25" s="136" cm="1">
        <f t="array" ref="L25">Ikäryhmähinnat[Ikä 7–12]*Ikärakenne[[#This Row],[7–12-vuotiaat]]</f>
        <v>8241163.9000000004</v>
      </c>
      <c r="M25" s="136" cm="1">
        <f t="array" ref="M25">Ikäryhmähinnat[Ikä 13–15]*Ikärakenne[[#This Row],[13–15-vuotiaat]]</f>
        <v>8689767.7799999993</v>
      </c>
      <c r="N25" s="136" cm="1">
        <f t="array" ref="N25">Ikäryhmähinnat[Ikä 16+]*Ikärakenne[[#This Row],[16 vuotta täyttäneet]]</f>
        <v>1156969.92</v>
      </c>
      <c r="O25" s="136" cm="1">
        <f t="array" ref="O25">Ikäryhmähinnat[Ikä 18-64]*Ikärakenne[[#This Row],[18–64-vuotiaat]]</f>
        <v>889083.69</v>
      </c>
      <c r="P25" s="178">
        <f>SUM(Ikärakenne[[#This Row],[Ikä 0–5]:[Ikä 18-64]])</f>
        <v>26110331.91</v>
      </c>
      <c r="S25" s="91"/>
      <c r="T25" s="91"/>
      <c r="U25" s="91"/>
      <c r="V25" s="91"/>
      <c r="W25" s="91"/>
      <c r="X25" s="91"/>
      <c r="Y25" s="91"/>
      <c r="Z25" s="91"/>
      <c r="AA25" s="91"/>
      <c r="AB25" s="91"/>
      <c r="AC25" s="77"/>
      <c r="AD25" s="77"/>
    </row>
    <row r="26" spans="1:31" x14ac:dyDescent="0.25">
      <c r="A26" s="127">
        <v>77</v>
      </c>
      <c r="B26" s="124" t="s">
        <v>31</v>
      </c>
      <c r="C26" s="38">
        <f>SUM(Ikärakenne[[#This Row],[0–5-vuotiaat]:[16 vuotta täyttäneet]])</f>
        <v>4509</v>
      </c>
      <c r="D26" s="41">
        <v>155</v>
      </c>
      <c r="E26" s="41">
        <v>27</v>
      </c>
      <c r="F26" s="41">
        <v>273</v>
      </c>
      <c r="G26" s="41">
        <v>161</v>
      </c>
      <c r="H26" s="41">
        <v>3893</v>
      </c>
      <c r="I26" s="41">
        <v>2183</v>
      </c>
      <c r="J26" s="136" cm="1">
        <f t="array" ref="J26">Ikäryhmähinnat[Ikä 0–5]*Ikärakenne[[#This Row],[0–5-vuotiaat]]</f>
        <v>1360839.55</v>
      </c>
      <c r="K26" s="136" cm="1">
        <f t="array" ref="K26">Ikäryhmähinnat[Ikä 6]*Ikärakenne[[#This Row],[6 vuotiaat]]</f>
        <v>252068.75999999998</v>
      </c>
      <c r="L26" s="136" cm="1">
        <f t="array" ref="L26">Ikäryhmähinnat[Ikä 7–12]*Ikärakenne[[#This Row],[7–12-vuotiaat]]</f>
        <v>2184308.4900000002</v>
      </c>
      <c r="M26" s="136" cm="1">
        <f t="array" ref="M26">Ikäryhmähinnat[Ikä 13–15]*Ikärakenne[[#This Row],[13–15-vuotiaat]]</f>
        <v>2182609.38</v>
      </c>
      <c r="N26" s="136" cm="1">
        <f t="array" ref="N26">Ikäryhmähinnat[Ikä 16+]*Ikärakenne[[#This Row],[16 vuotta täyttäneet]]</f>
        <v>267526.96000000002</v>
      </c>
      <c r="O26" s="136" cm="1">
        <f t="array" ref="O26">Ikäryhmähinnat[Ikä 18-64]*Ikärakenne[[#This Row],[18–64-vuotiaat]]</f>
        <v>189113.28999999998</v>
      </c>
      <c r="P26" s="178">
        <f>SUM(Ikärakenne[[#This Row],[Ikä 0–5]:[Ikä 18-64]])</f>
        <v>6436466.4299999997</v>
      </c>
      <c r="R26" s="92"/>
      <c r="S26" s="93"/>
      <c r="T26" s="93"/>
      <c r="U26" s="93"/>
      <c r="V26" s="93"/>
      <c r="W26" s="93"/>
      <c r="X26" s="93"/>
      <c r="Y26" s="93"/>
      <c r="Z26" s="93"/>
      <c r="AA26" s="93"/>
      <c r="AB26" s="94"/>
      <c r="AC26" s="77"/>
      <c r="AD26" s="77"/>
    </row>
    <row r="27" spans="1:31" x14ac:dyDescent="0.25">
      <c r="A27" s="127">
        <v>78</v>
      </c>
      <c r="B27" s="124" t="s">
        <v>32</v>
      </c>
      <c r="C27" s="38">
        <f>SUM(Ikärakenne[[#This Row],[0–5-vuotiaat]:[16 vuotta täyttäneet]])</f>
        <v>7702</v>
      </c>
      <c r="D27" s="41">
        <v>225</v>
      </c>
      <c r="E27" s="41">
        <v>45</v>
      </c>
      <c r="F27" s="41">
        <v>368</v>
      </c>
      <c r="G27" s="41">
        <v>254</v>
      </c>
      <c r="H27" s="41">
        <v>6810</v>
      </c>
      <c r="I27" s="41">
        <v>3928</v>
      </c>
      <c r="J27" s="136" cm="1">
        <f t="array" ref="J27">Ikäryhmähinnat[Ikä 0–5]*Ikärakenne[[#This Row],[0–5-vuotiaat]]</f>
        <v>1975412.2500000002</v>
      </c>
      <c r="K27" s="136" cm="1">
        <f t="array" ref="K27">Ikäryhmähinnat[Ikä 6]*Ikärakenne[[#This Row],[6 vuotiaat]]</f>
        <v>420114.6</v>
      </c>
      <c r="L27" s="136" cm="1">
        <f t="array" ref="L27">Ikäryhmähinnat[Ikä 7–12]*Ikärakenne[[#This Row],[7–12-vuotiaat]]</f>
        <v>2944415.84</v>
      </c>
      <c r="M27" s="136" cm="1">
        <f t="array" ref="M27">Ikäryhmähinnat[Ikä 13–15]*Ikärakenne[[#This Row],[13–15-vuotiaat]]</f>
        <v>3443371.32</v>
      </c>
      <c r="N27" s="136" cm="1">
        <f t="array" ref="N27">Ikäryhmähinnat[Ikä 16+]*Ikärakenne[[#This Row],[16 vuotta täyttäneet]]</f>
        <v>467983.2</v>
      </c>
      <c r="O27" s="136" cm="1">
        <f t="array" ref="O27">Ikäryhmähinnat[Ikä 18-64]*Ikärakenne[[#This Row],[18–64-vuotiaat]]</f>
        <v>340282.63999999996</v>
      </c>
      <c r="P27" s="178">
        <f>SUM(Ikärakenne[[#This Row],[Ikä 0–5]:[Ikä 18-64]])</f>
        <v>9591579.8499999996</v>
      </c>
      <c r="S27" s="95"/>
      <c r="T27" s="95"/>
      <c r="U27" s="95"/>
      <c r="V27" s="95"/>
      <c r="W27" s="95"/>
      <c r="X27" s="95"/>
      <c r="Y27" s="95"/>
      <c r="Z27" s="95"/>
      <c r="AA27" s="95"/>
    </row>
    <row r="28" spans="1:31" x14ac:dyDescent="0.25">
      <c r="A28" s="127">
        <v>79</v>
      </c>
      <c r="B28" s="124" t="s">
        <v>33</v>
      </c>
      <c r="C28" s="38">
        <f>SUM(Ikärakenne[[#This Row],[0–5-vuotiaat]:[16 vuotta täyttäneet]])</f>
        <v>6647</v>
      </c>
      <c r="D28" s="41">
        <v>263</v>
      </c>
      <c r="E28" s="41">
        <v>58</v>
      </c>
      <c r="F28" s="41">
        <v>399</v>
      </c>
      <c r="G28" s="41">
        <v>207</v>
      </c>
      <c r="H28" s="41">
        <v>5720</v>
      </c>
      <c r="I28" s="41">
        <v>3363</v>
      </c>
      <c r="J28" s="136" cm="1">
        <f t="array" ref="J28">Ikäryhmähinnat[Ikä 0–5]*Ikärakenne[[#This Row],[0–5-vuotiaat]]</f>
        <v>2309037.4300000002</v>
      </c>
      <c r="K28" s="136" cm="1">
        <f t="array" ref="K28">Ikäryhmähinnat[Ikä 6]*Ikärakenne[[#This Row],[6 vuotiaat]]</f>
        <v>541481.03999999992</v>
      </c>
      <c r="L28" s="136" cm="1">
        <f t="array" ref="L28">Ikäryhmähinnat[Ikä 7–12]*Ikärakenne[[#This Row],[7–12-vuotiaat]]</f>
        <v>3192450.87</v>
      </c>
      <c r="M28" s="136" cm="1">
        <f t="array" ref="M28">Ikäryhmähinnat[Ikä 13–15]*Ikärakenne[[#This Row],[13–15-vuotiaat]]</f>
        <v>2806212.06</v>
      </c>
      <c r="N28" s="136" cm="1">
        <f t="array" ref="N28">Ikäryhmähinnat[Ikä 16+]*Ikärakenne[[#This Row],[16 vuotta täyttäneet]]</f>
        <v>393078.39999999997</v>
      </c>
      <c r="O28" s="136" cm="1">
        <f t="array" ref="O28">Ikäryhmähinnat[Ikä 18-64]*Ikärakenne[[#This Row],[18–64-vuotiaat]]</f>
        <v>291336.69</v>
      </c>
      <c r="P28" s="178">
        <f>SUM(Ikärakenne[[#This Row],[Ikä 0–5]:[Ikä 18-64]])</f>
        <v>9533596.4900000002</v>
      </c>
      <c r="S28" s="96"/>
      <c r="T28" s="96"/>
      <c r="U28" s="43"/>
      <c r="V28" s="43"/>
      <c r="W28" s="43"/>
      <c r="X28" s="43"/>
      <c r="Y28" s="43"/>
      <c r="Z28" s="43"/>
      <c r="AA28" s="43"/>
      <c r="AB28" s="43"/>
    </row>
    <row r="29" spans="1:31" x14ac:dyDescent="0.25">
      <c r="A29" s="127">
        <v>81</v>
      </c>
      <c r="B29" s="124" t="s">
        <v>34</v>
      </c>
      <c r="C29" s="38">
        <f>SUM(Ikärakenne[[#This Row],[0–5-vuotiaat]:[16 vuotta täyttäneet]])</f>
        <v>2482</v>
      </c>
      <c r="D29" s="41">
        <v>87</v>
      </c>
      <c r="E29" s="41">
        <v>12</v>
      </c>
      <c r="F29" s="41">
        <v>102</v>
      </c>
      <c r="G29" s="41">
        <v>48</v>
      </c>
      <c r="H29" s="41">
        <v>2233</v>
      </c>
      <c r="I29" s="41">
        <v>1102</v>
      </c>
      <c r="J29" s="136" cm="1">
        <f t="array" ref="J29">Ikäryhmähinnat[Ikä 0–5]*Ikärakenne[[#This Row],[0–5-vuotiaat]]</f>
        <v>763826.07000000007</v>
      </c>
      <c r="K29" s="136" cm="1">
        <f t="array" ref="K29">Ikäryhmähinnat[Ikä 6]*Ikärakenne[[#This Row],[6 vuotiaat]]</f>
        <v>112030.56</v>
      </c>
      <c r="L29" s="136" cm="1">
        <f t="array" ref="L29">Ikäryhmähinnat[Ikä 7–12]*Ikärakenne[[#This Row],[7–12-vuotiaat]]</f>
        <v>816115.26</v>
      </c>
      <c r="M29" s="136" cm="1">
        <f t="array" ref="M29">Ikäryhmähinnat[Ikä 13–15]*Ikärakenne[[#This Row],[13–15-vuotiaat]]</f>
        <v>650715.84</v>
      </c>
      <c r="N29" s="136" cm="1">
        <f t="array" ref="N29">Ikäryhmähinnat[Ikä 16+]*Ikärakenne[[#This Row],[16 vuotta täyttäneet]]</f>
        <v>153451.76</v>
      </c>
      <c r="O29" s="136" cm="1">
        <f t="array" ref="O29">Ikäryhmähinnat[Ikä 18-64]*Ikärakenne[[#This Row],[18–64-vuotiaat]]</f>
        <v>95466.26</v>
      </c>
      <c r="P29" s="178">
        <f>SUM(Ikärakenne[[#This Row],[Ikä 0–5]:[Ikä 18-64]])</f>
        <v>2591605.75</v>
      </c>
      <c r="S29" s="64"/>
      <c r="T29" s="64"/>
      <c r="U29" s="64"/>
      <c r="V29" s="64"/>
      <c r="W29" s="64"/>
      <c r="X29" s="64"/>
      <c r="Y29" s="64"/>
      <c r="Z29" s="64"/>
      <c r="AA29" s="64"/>
      <c r="AB29" s="64"/>
      <c r="AC29" s="97"/>
    </row>
    <row r="30" spans="1:31" x14ac:dyDescent="0.25">
      <c r="A30" s="127">
        <v>82</v>
      </c>
      <c r="B30" s="124" t="s">
        <v>35</v>
      </c>
      <c r="C30" s="38">
        <f>SUM(Ikärakenne[[#This Row],[0–5-vuotiaat]:[16 vuotta täyttäneet]])</f>
        <v>9361</v>
      </c>
      <c r="D30" s="41">
        <v>451</v>
      </c>
      <c r="E30" s="41">
        <v>95</v>
      </c>
      <c r="F30" s="41">
        <v>674</v>
      </c>
      <c r="G30" s="41">
        <v>371</v>
      </c>
      <c r="H30" s="41">
        <v>7770</v>
      </c>
      <c r="I30" s="41">
        <v>5155</v>
      </c>
      <c r="J30" s="136" cm="1">
        <f t="array" ref="J30">Ikäryhmähinnat[Ikä 0–5]*Ikärakenne[[#This Row],[0–5-vuotiaat]]</f>
        <v>3959604.1100000003</v>
      </c>
      <c r="K30" s="136" cm="1">
        <f t="array" ref="K30">Ikäryhmähinnat[Ikä 6]*Ikärakenne[[#This Row],[6 vuotiaat]]</f>
        <v>886908.6</v>
      </c>
      <c r="L30" s="136" cm="1">
        <f t="array" ref="L30">Ikäryhmähinnat[Ikä 7–12]*Ikärakenne[[#This Row],[7–12-vuotiaat]]</f>
        <v>5392761.6200000001</v>
      </c>
      <c r="M30" s="136" cm="1">
        <f t="array" ref="M30">Ikäryhmähinnat[Ikä 13–15]*Ikärakenne[[#This Row],[13–15-vuotiaat]]</f>
        <v>5029491.18</v>
      </c>
      <c r="N30" s="136" cm="1">
        <f t="array" ref="N30">Ikäryhmähinnat[Ikä 16+]*Ikärakenne[[#This Row],[16 vuotta täyttäneet]]</f>
        <v>533954.4</v>
      </c>
      <c r="O30" s="136" cm="1">
        <f t="array" ref="O30">Ikäryhmähinnat[Ikä 18-64]*Ikärakenne[[#This Row],[18–64-vuotiaat]]</f>
        <v>446577.64999999997</v>
      </c>
      <c r="P30" s="178">
        <f>SUM(Ikärakenne[[#This Row],[Ikä 0–5]:[Ikä 18-64]])</f>
        <v>16249297.560000001</v>
      </c>
      <c r="S30" s="98"/>
      <c r="T30" s="98"/>
      <c r="U30" s="98"/>
      <c r="V30" s="98"/>
      <c r="W30" s="98"/>
      <c r="X30" s="98"/>
      <c r="Y30" s="98"/>
      <c r="Z30" s="98"/>
      <c r="AA30" s="98"/>
      <c r="AB30" s="43"/>
    </row>
    <row r="31" spans="1:31" x14ac:dyDescent="0.25">
      <c r="A31" s="127">
        <v>86</v>
      </c>
      <c r="B31" s="124" t="s">
        <v>36</v>
      </c>
      <c r="C31" s="38">
        <f>SUM(Ikärakenne[[#This Row],[0–5-vuotiaat]:[16 vuotta täyttäneet]])</f>
        <v>7901</v>
      </c>
      <c r="D31" s="41">
        <v>359</v>
      </c>
      <c r="E31" s="41">
        <v>70</v>
      </c>
      <c r="F31" s="41">
        <v>552</v>
      </c>
      <c r="G31" s="41">
        <v>306</v>
      </c>
      <c r="H31" s="41">
        <v>6614</v>
      </c>
      <c r="I31" s="41">
        <v>4402</v>
      </c>
      <c r="J31" s="136" cm="1">
        <f t="array" ref="J31">Ikäryhmähinnat[Ikä 0–5]*Ikärakenne[[#This Row],[0–5-vuotiaat]]</f>
        <v>3151879.99</v>
      </c>
      <c r="K31" s="136" cm="1">
        <f t="array" ref="K31">Ikäryhmähinnat[Ikä 6]*Ikärakenne[[#This Row],[6 vuotiaat]]</f>
        <v>653511.6</v>
      </c>
      <c r="L31" s="136" cm="1">
        <f t="array" ref="L31">Ikäryhmähinnat[Ikä 7–12]*Ikärakenne[[#This Row],[7–12-vuotiaat]]</f>
        <v>4416623.76</v>
      </c>
      <c r="M31" s="136" cm="1">
        <f t="array" ref="M31">Ikäryhmähinnat[Ikä 13–15]*Ikärakenne[[#This Row],[13–15-vuotiaat]]</f>
        <v>4148313.48</v>
      </c>
      <c r="N31" s="136" cm="1">
        <f t="array" ref="N31">Ikäryhmähinnat[Ikä 16+]*Ikärakenne[[#This Row],[16 vuotta täyttäneet]]</f>
        <v>454514.08</v>
      </c>
      <c r="O31" s="136" cm="1">
        <f t="array" ref="O31">Ikäryhmähinnat[Ikä 18-64]*Ikärakenne[[#This Row],[18–64-vuotiaat]]</f>
        <v>381345.25999999995</v>
      </c>
      <c r="P31" s="178">
        <f>SUM(Ikärakenne[[#This Row],[Ikä 0–5]:[Ikä 18-64]])</f>
        <v>13206188.17</v>
      </c>
      <c r="S31" s="43"/>
      <c r="T31" s="43"/>
      <c r="U31" s="79"/>
      <c r="V31" s="79"/>
      <c r="W31" s="79"/>
      <c r="X31" s="68"/>
      <c r="Y31" s="43"/>
      <c r="Z31" s="43"/>
      <c r="AA31" s="43"/>
      <c r="AB31" s="79"/>
      <c r="AC31" s="78"/>
    </row>
    <row r="32" spans="1:31" x14ac:dyDescent="0.25">
      <c r="A32" s="127">
        <v>90</v>
      </c>
      <c r="B32" s="124" t="s">
        <v>37</v>
      </c>
      <c r="C32" s="38">
        <f>SUM(Ikärakenne[[#This Row],[0–5-vuotiaat]:[16 vuotta täyttäneet]])</f>
        <v>2929</v>
      </c>
      <c r="D32" s="41">
        <v>65</v>
      </c>
      <c r="E32" s="41">
        <v>9</v>
      </c>
      <c r="F32" s="41">
        <v>116</v>
      </c>
      <c r="G32" s="41">
        <v>89</v>
      </c>
      <c r="H32" s="41">
        <v>2650</v>
      </c>
      <c r="I32" s="41">
        <v>1305</v>
      </c>
      <c r="J32" s="136" cm="1">
        <f t="array" ref="J32">Ikäryhmähinnat[Ikä 0–5]*Ikärakenne[[#This Row],[0–5-vuotiaat]]</f>
        <v>570674.65</v>
      </c>
      <c r="K32" s="136" cm="1">
        <f t="array" ref="K32">Ikäryhmähinnat[Ikä 6]*Ikärakenne[[#This Row],[6 vuotiaat]]</f>
        <v>84022.92</v>
      </c>
      <c r="L32" s="136" cm="1">
        <f t="array" ref="L32">Ikäryhmähinnat[Ikä 7–12]*Ikärakenne[[#This Row],[7–12-vuotiaat]]</f>
        <v>928131.08</v>
      </c>
      <c r="M32" s="136" cm="1">
        <f t="array" ref="M32">Ikäryhmähinnat[Ikä 13–15]*Ikärakenne[[#This Row],[13–15-vuotiaat]]</f>
        <v>1206535.6199999999</v>
      </c>
      <c r="N32" s="136" cm="1">
        <f t="array" ref="N32">Ikäryhmähinnat[Ikä 16+]*Ikärakenne[[#This Row],[16 vuotta täyttäneet]]</f>
        <v>182108</v>
      </c>
      <c r="O32" s="136" cm="1">
        <f t="array" ref="O32">Ikäryhmähinnat[Ikä 18-64]*Ikärakenne[[#This Row],[18–64-vuotiaat]]</f>
        <v>113052.15</v>
      </c>
      <c r="P32" s="178">
        <f>SUM(Ikärakenne[[#This Row],[Ikä 0–5]:[Ikä 18-64]])</f>
        <v>3084524.4199999995</v>
      </c>
      <c r="S32" s="43"/>
      <c r="T32" s="99"/>
      <c r="U32" s="43"/>
      <c r="V32" s="43"/>
      <c r="W32" s="43"/>
      <c r="X32" s="43"/>
      <c r="Y32" s="43"/>
      <c r="Z32" s="43"/>
      <c r="AA32" s="43"/>
      <c r="AB32" s="43"/>
    </row>
    <row r="33" spans="1:30" x14ac:dyDescent="0.25">
      <c r="A33" s="127">
        <v>91</v>
      </c>
      <c r="B33" s="124" t="s">
        <v>38</v>
      </c>
      <c r="C33" s="38">
        <f>SUM(Ikärakenne[[#This Row],[0–5-vuotiaat]:[16 vuotta täyttäneet]])</f>
        <v>684018</v>
      </c>
      <c r="D33" s="41">
        <v>36903</v>
      </c>
      <c r="E33" s="41">
        <v>6019</v>
      </c>
      <c r="F33" s="41">
        <v>39655</v>
      </c>
      <c r="G33" s="41">
        <v>19643</v>
      </c>
      <c r="H33" s="41">
        <v>581798</v>
      </c>
      <c r="I33" s="41">
        <v>448558</v>
      </c>
      <c r="J33" s="136" cm="1">
        <f t="array" ref="J33">Ikäryhmähinnat[Ikä 0–5]*Ikärakenne[[#This Row],[0–5-vuotiaat]]</f>
        <v>323993947.83000004</v>
      </c>
      <c r="K33" s="136" cm="1">
        <f t="array" ref="K33">Ikäryhmähinnat[Ikä 6]*Ikärakenne[[#This Row],[6 vuotiaat]]</f>
        <v>56192661.719999999</v>
      </c>
      <c r="L33" s="136" cm="1">
        <f t="array" ref="L33">Ikäryhmähinnat[Ikä 7–12]*Ikärakenne[[#This Row],[7–12-vuotiaat]]</f>
        <v>317284810.14999998</v>
      </c>
      <c r="M33" s="136" cm="1">
        <f t="array" ref="M33">Ikäryhmähinnat[Ikä 13–15]*Ikärakenne[[#This Row],[13–15-vuotiaat]]</f>
        <v>266291900.94</v>
      </c>
      <c r="N33" s="136" cm="1">
        <f t="array" ref="N33">Ikäryhmähinnat[Ikä 16+]*Ikärakenne[[#This Row],[16 vuotta täyttäneet]]</f>
        <v>39981158.560000002</v>
      </c>
      <c r="O33" s="136" cm="1">
        <f t="array" ref="O33">Ikäryhmähinnat[Ikä 18-64]*Ikärakenne[[#This Row],[18–64-vuotiaat]]</f>
        <v>38858579.539999999</v>
      </c>
      <c r="P33" s="178">
        <f>SUM(Ikärakenne[[#This Row],[Ikä 0–5]:[Ikä 18-64]])</f>
        <v>1042603058.74</v>
      </c>
      <c r="S33" s="77"/>
      <c r="T33" s="77"/>
      <c r="U33" s="77"/>
      <c r="V33" s="77"/>
      <c r="W33" s="77"/>
      <c r="X33" s="77"/>
      <c r="Y33" s="77"/>
      <c r="Z33" s="77"/>
      <c r="AA33" s="77"/>
      <c r="AB33" s="77"/>
      <c r="AC33" s="77"/>
    </row>
    <row r="34" spans="1:30" x14ac:dyDescent="0.25">
      <c r="A34" s="127">
        <v>92</v>
      </c>
      <c r="B34" s="124" t="s">
        <v>39</v>
      </c>
      <c r="C34" s="38">
        <f>SUM(Ikärakenne[[#This Row],[0–5-vuotiaat]:[16 vuotta täyttäneet]])</f>
        <v>251269</v>
      </c>
      <c r="D34" s="41">
        <v>15373</v>
      </c>
      <c r="E34" s="41">
        <v>2641</v>
      </c>
      <c r="F34" s="41">
        <v>16865</v>
      </c>
      <c r="G34" s="41">
        <v>8855</v>
      </c>
      <c r="H34" s="41">
        <v>207535</v>
      </c>
      <c r="I34" s="41">
        <v>162060</v>
      </c>
      <c r="J34" s="136" cm="1">
        <f t="array" ref="J34">Ikäryhmähinnat[Ikä 0–5]*Ikärakenne[[#This Row],[0–5-vuotiaat]]</f>
        <v>134968944.53</v>
      </c>
      <c r="K34" s="136" cm="1">
        <f t="array" ref="K34">Ikäryhmähinnat[Ikä 6]*Ikärakenne[[#This Row],[6 vuotiaat]]</f>
        <v>24656059.079999998</v>
      </c>
      <c r="L34" s="136" cm="1">
        <f t="array" ref="L34">Ikäryhmähinnat[Ikä 7–12]*Ikärakenne[[#This Row],[7–12-vuotiaat]]</f>
        <v>134939057.44999999</v>
      </c>
      <c r="M34" s="136" cm="1">
        <f t="array" ref="M34">Ikäryhmähinnat[Ikä 13–15]*Ikärakenne[[#This Row],[13–15-vuotiaat]]</f>
        <v>120043515.90000001</v>
      </c>
      <c r="N34" s="136" cm="1">
        <f t="array" ref="N34">Ikäryhmähinnat[Ikä 16+]*Ikärakenne[[#This Row],[16 vuotta täyttäneet]]</f>
        <v>14261805.199999999</v>
      </c>
      <c r="O34" s="136" cm="1">
        <f t="array" ref="O34">Ikäryhmähinnat[Ikä 18-64]*Ikärakenne[[#This Row],[18–64-vuotiaat]]</f>
        <v>14039257.799999999</v>
      </c>
      <c r="P34" s="178">
        <f>SUM(Ikärakenne[[#This Row],[Ikä 0–5]:[Ikä 18-64]])</f>
        <v>442908639.96000004</v>
      </c>
      <c r="S34" s="77"/>
      <c r="T34" s="77"/>
      <c r="U34" s="77"/>
      <c r="V34" s="77"/>
      <c r="W34" s="77"/>
      <c r="X34" s="77"/>
      <c r="Y34" s="77"/>
      <c r="Z34" s="77"/>
      <c r="AA34" s="77"/>
      <c r="AB34" s="77"/>
      <c r="AC34" s="77"/>
      <c r="AD34" s="100"/>
    </row>
    <row r="35" spans="1:30" x14ac:dyDescent="0.25">
      <c r="A35" s="127">
        <v>97</v>
      </c>
      <c r="B35" s="124" t="s">
        <v>40</v>
      </c>
      <c r="C35" s="38">
        <f>SUM(Ikärakenne[[#This Row],[0–5-vuotiaat]:[16 vuotta täyttäneet]])</f>
        <v>2059</v>
      </c>
      <c r="D35" s="41">
        <v>76</v>
      </c>
      <c r="E35" s="41">
        <v>11</v>
      </c>
      <c r="F35" s="41">
        <v>91</v>
      </c>
      <c r="G35" s="41">
        <v>49</v>
      </c>
      <c r="H35" s="41">
        <v>1832</v>
      </c>
      <c r="I35" s="41">
        <v>966</v>
      </c>
      <c r="J35" s="136" cm="1">
        <f t="array" ref="J35">Ikäryhmähinnat[Ikä 0–5]*Ikärakenne[[#This Row],[0–5-vuotiaat]]</f>
        <v>667250.3600000001</v>
      </c>
      <c r="K35" s="136" cm="1">
        <f t="array" ref="K35">Ikäryhmähinnat[Ikä 6]*Ikärakenne[[#This Row],[6 vuotiaat]]</f>
        <v>102694.68</v>
      </c>
      <c r="L35" s="136" cm="1">
        <f t="array" ref="L35">Ikäryhmähinnat[Ikä 7–12]*Ikärakenne[[#This Row],[7–12-vuotiaat]]</f>
        <v>728102.83</v>
      </c>
      <c r="M35" s="136" cm="1">
        <f t="array" ref="M35">Ikäryhmähinnat[Ikä 13–15]*Ikärakenne[[#This Row],[13–15-vuotiaat]]</f>
        <v>664272.42000000004</v>
      </c>
      <c r="N35" s="136" cm="1">
        <f t="array" ref="N35">Ikäryhmähinnat[Ikä 16+]*Ikärakenne[[#This Row],[16 vuotta täyttäneet]]</f>
        <v>125895.03999999999</v>
      </c>
      <c r="O35" s="136" cm="1">
        <f t="array" ref="O35">Ikäryhmähinnat[Ikä 18-64]*Ikärakenne[[#This Row],[18–64-vuotiaat]]</f>
        <v>83684.58</v>
      </c>
      <c r="P35" s="178">
        <f>SUM(Ikärakenne[[#This Row],[Ikä 0–5]:[Ikä 18-64]])</f>
        <v>2371899.91</v>
      </c>
      <c r="S35" s="63"/>
      <c r="T35" s="63"/>
      <c r="U35" s="63"/>
      <c r="V35" s="63"/>
      <c r="W35" s="63"/>
      <c r="X35" s="63"/>
      <c r="Y35" s="63"/>
      <c r="Z35" s="63"/>
      <c r="AA35" s="63"/>
    </row>
    <row r="36" spans="1:30" x14ac:dyDescent="0.25">
      <c r="A36" s="127">
        <v>98</v>
      </c>
      <c r="B36" s="124" t="s">
        <v>41</v>
      </c>
      <c r="C36" s="38">
        <f>SUM(Ikärakenne[[#This Row],[0–5-vuotiaat]:[16 vuotta täyttäneet]])</f>
        <v>22849</v>
      </c>
      <c r="D36" s="41">
        <v>1137</v>
      </c>
      <c r="E36" s="41">
        <v>207</v>
      </c>
      <c r="F36" s="41">
        <v>1674</v>
      </c>
      <c r="G36" s="41">
        <v>877</v>
      </c>
      <c r="H36" s="41">
        <v>18954</v>
      </c>
      <c r="I36" s="41">
        <v>12104</v>
      </c>
      <c r="J36" s="136" cm="1">
        <f t="array" ref="J36">Ikäryhmähinnat[Ikä 0–5]*Ikärakenne[[#This Row],[0–5-vuotiaat]]</f>
        <v>9982416.5700000003</v>
      </c>
      <c r="K36" s="136" cm="1">
        <f t="array" ref="K36">Ikäryhmähinnat[Ikä 6]*Ikärakenne[[#This Row],[6 vuotiaat]]</f>
        <v>1932527.16</v>
      </c>
      <c r="L36" s="136" cm="1">
        <f t="array" ref="L36">Ikäryhmähinnat[Ikä 7–12]*Ikärakenne[[#This Row],[7–12-vuotiaat]]</f>
        <v>13393891.620000001</v>
      </c>
      <c r="M36" s="136" cm="1">
        <f t="array" ref="M36">Ikäryhmähinnat[Ikä 13–15]*Ikärakenne[[#This Row],[13–15-vuotiaat]]</f>
        <v>11889120.66</v>
      </c>
      <c r="N36" s="136" cm="1">
        <f t="array" ref="N36">Ikäryhmähinnat[Ikä 16+]*Ikärakenne[[#This Row],[16 vuotta täyttäneet]]</f>
        <v>1302518.8799999999</v>
      </c>
      <c r="O36" s="136" cm="1">
        <f t="array" ref="O36">Ikäryhmähinnat[Ikä 18-64]*Ikärakenne[[#This Row],[18–64-vuotiaat]]</f>
        <v>1048569.5199999999</v>
      </c>
      <c r="P36" s="178">
        <f>SUM(Ikärakenne[[#This Row],[Ikä 0–5]:[Ikä 18-64]])</f>
        <v>39549044.410000011</v>
      </c>
      <c r="S36" s="101"/>
      <c r="T36" s="101"/>
      <c r="U36" s="101"/>
      <c r="V36" s="101"/>
      <c r="W36" s="101"/>
      <c r="X36" s="101"/>
      <c r="Y36" s="101"/>
      <c r="Z36" s="101"/>
      <c r="AA36" s="101"/>
      <c r="AB36" s="68"/>
    </row>
    <row r="37" spans="1:30" x14ac:dyDescent="0.25">
      <c r="A37" s="127">
        <v>102</v>
      </c>
      <c r="B37" s="124" t="s">
        <v>42</v>
      </c>
      <c r="C37" s="38">
        <f>SUM(Ikärakenne[[#This Row],[0–5-vuotiaat]:[16 vuotta täyttäneet]])</f>
        <v>9555</v>
      </c>
      <c r="D37" s="41">
        <v>397</v>
      </c>
      <c r="E37" s="41">
        <v>66</v>
      </c>
      <c r="F37" s="41">
        <v>562</v>
      </c>
      <c r="G37" s="41">
        <v>320</v>
      </c>
      <c r="H37" s="41">
        <v>8210</v>
      </c>
      <c r="I37" s="41">
        <v>4997</v>
      </c>
      <c r="J37" s="136" cm="1">
        <f t="array" ref="J37">Ikäryhmähinnat[Ikä 0–5]*Ikärakenne[[#This Row],[0–5-vuotiaat]]</f>
        <v>3485505.1700000004</v>
      </c>
      <c r="K37" s="136" cm="1">
        <f t="array" ref="K37">Ikäryhmähinnat[Ikä 6]*Ikärakenne[[#This Row],[6 vuotiaat]]</f>
        <v>616168.07999999996</v>
      </c>
      <c r="L37" s="136" cm="1">
        <f t="array" ref="L37">Ikäryhmähinnat[Ikä 7–12]*Ikärakenne[[#This Row],[7–12-vuotiaat]]</f>
        <v>4496635.0600000005</v>
      </c>
      <c r="M37" s="136" cm="1">
        <f t="array" ref="M37">Ikäryhmähinnat[Ikä 13–15]*Ikärakenne[[#This Row],[13–15-vuotiaat]]</f>
        <v>4338105.5999999996</v>
      </c>
      <c r="N37" s="136" cm="1">
        <f t="array" ref="N37">Ikäryhmähinnat[Ikä 16+]*Ikärakenne[[#This Row],[16 vuotta täyttäneet]]</f>
        <v>564191.19999999995</v>
      </c>
      <c r="O37" s="136" cm="1">
        <f t="array" ref="O37">Ikäryhmähinnat[Ikä 18-64]*Ikärakenne[[#This Row],[18–64-vuotiaat]]</f>
        <v>432890.11</v>
      </c>
      <c r="P37" s="178">
        <f>SUM(Ikärakenne[[#This Row],[Ikä 0–5]:[Ikä 18-64]])</f>
        <v>13933495.219999999</v>
      </c>
    </row>
    <row r="38" spans="1:30" x14ac:dyDescent="0.25">
      <c r="A38" s="127">
        <v>103</v>
      </c>
      <c r="B38" s="124" t="s">
        <v>43</v>
      </c>
      <c r="C38" s="38">
        <f>SUM(Ikärakenne[[#This Row],[0–5-vuotiaat]:[16 vuotta täyttäneet]])</f>
        <v>2094</v>
      </c>
      <c r="D38" s="41">
        <v>94</v>
      </c>
      <c r="E38" s="41">
        <v>13</v>
      </c>
      <c r="F38" s="41">
        <v>105</v>
      </c>
      <c r="G38" s="41">
        <v>63</v>
      </c>
      <c r="H38" s="41">
        <v>1819</v>
      </c>
      <c r="I38" s="41">
        <v>1081</v>
      </c>
      <c r="J38" s="136" cm="1">
        <f t="array" ref="J38">Ikäryhmähinnat[Ikä 0–5]*Ikärakenne[[#This Row],[0–5-vuotiaat]]</f>
        <v>825283.34000000008</v>
      </c>
      <c r="K38" s="136" cm="1">
        <f t="array" ref="K38">Ikäryhmähinnat[Ikä 6]*Ikärakenne[[#This Row],[6 vuotiaat]]</f>
        <v>121366.43999999999</v>
      </c>
      <c r="L38" s="136" cm="1">
        <f t="array" ref="L38">Ikäryhmähinnat[Ikä 7–12]*Ikärakenne[[#This Row],[7–12-vuotiaat]]</f>
        <v>840118.65</v>
      </c>
      <c r="M38" s="136" cm="1">
        <f t="array" ref="M38">Ikäryhmähinnat[Ikä 13–15]*Ikärakenne[[#This Row],[13–15-vuotiaat]]</f>
        <v>854064.54</v>
      </c>
      <c r="N38" s="136" cm="1">
        <f t="array" ref="N38">Ikäryhmähinnat[Ikä 16+]*Ikärakenne[[#This Row],[16 vuotta täyttäneet]]</f>
        <v>125001.68</v>
      </c>
      <c r="O38" s="136" cm="1">
        <f t="array" ref="O38">Ikäryhmähinnat[Ikä 18-64]*Ikärakenne[[#This Row],[18–64-vuotiaat]]</f>
        <v>93647.03</v>
      </c>
      <c r="P38" s="178">
        <f>SUM(Ikärakenne[[#This Row],[Ikä 0–5]:[Ikä 18-64]])</f>
        <v>2859481.68</v>
      </c>
    </row>
    <row r="39" spans="1:30" x14ac:dyDescent="0.25">
      <c r="A39" s="127">
        <v>105</v>
      </c>
      <c r="B39" s="124" t="s">
        <v>44</v>
      </c>
      <c r="C39" s="38">
        <f>SUM(Ikärakenne[[#This Row],[0–5-vuotiaat]:[16 vuotta täyttäneet]])</f>
        <v>2002</v>
      </c>
      <c r="D39" s="41">
        <v>60</v>
      </c>
      <c r="E39" s="41">
        <v>12</v>
      </c>
      <c r="F39" s="41">
        <v>76</v>
      </c>
      <c r="G39" s="41">
        <v>42</v>
      </c>
      <c r="H39" s="41">
        <v>1812</v>
      </c>
      <c r="I39" s="41">
        <v>859</v>
      </c>
      <c r="J39" s="136" cm="1">
        <f t="array" ref="J39">Ikäryhmähinnat[Ikä 0–5]*Ikärakenne[[#This Row],[0–5-vuotiaat]]</f>
        <v>526776.60000000009</v>
      </c>
      <c r="K39" s="136" cm="1">
        <f t="array" ref="K39">Ikäryhmähinnat[Ikä 6]*Ikärakenne[[#This Row],[6 vuotiaat]]</f>
        <v>112030.56</v>
      </c>
      <c r="L39" s="136" cm="1">
        <f t="array" ref="L39">Ikäryhmähinnat[Ikä 7–12]*Ikärakenne[[#This Row],[7–12-vuotiaat]]</f>
        <v>608085.88</v>
      </c>
      <c r="M39" s="136" cm="1">
        <f t="array" ref="M39">Ikäryhmähinnat[Ikä 13–15]*Ikärakenne[[#This Row],[13–15-vuotiaat]]</f>
        <v>569376.36</v>
      </c>
      <c r="N39" s="136" cm="1">
        <f t="array" ref="N39">Ikäryhmähinnat[Ikä 16+]*Ikärakenne[[#This Row],[16 vuotta täyttäneet]]</f>
        <v>124520.64</v>
      </c>
      <c r="O39" s="136" cm="1">
        <f t="array" ref="O39">Ikäryhmähinnat[Ikä 18-64]*Ikärakenne[[#This Row],[18–64-vuotiaat]]</f>
        <v>74415.17</v>
      </c>
      <c r="P39" s="178">
        <f>SUM(Ikärakenne[[#This Row],[Ikä 0–5]:[Ikä 18-64]])</f>
        <v>2015205.2099999997</v>
      </c>
    </row>
    <row r="40" spans="1:30" x14ac:dyDescent="0.25">
      <c r="A40" s="127">
        <v>106</v>
      </c>
      <c r="B40" s="124" t="s">
        <v>45</v>
      </c>
      <c r="C40" s="38">
        <f>SUM(Ikärakenne[[#This Row],[0–5-vuotiaat]:[16 vuotta täyttäneet]])</f>
        <v>47031</v>
      </c>
      <c r="D40" s="41">
        <v>2201</v>
      </c>
      <c r="E40" s="41">
        <v>418</v>
      </c>
      <c r="F40" s="41">
        <v>2917</v>
      </c>
      <c r="G40" s="41">
        <v>1626</v>
      </c>
      <c r="H40" s="41">
        <v>39869</v>
      </c>
      <c r="I40" s="41">
        <v>27213</v>
      </c>
      <c r="J40" s="136" cm="1">
        <f t="array" ref="J40">Ikäryhmähinnat[Ikä 0–5]*Ikärakenne[[#This Row],[0–5-vuotiaat]]</f>
        <v>19323921.610000003</v>
      </c>
      <c r="K40" s="136" cm="1">
        <f t="array" ref="K40">Ikäryhmähinnat[Ikä 6]*Ikärakenne[[#This Row],[6 vuotiaat]]</f>
        <v>3902397.84</v>
      </c>
      <c r="L40" s="136" cm="1">
        <f t="array" ref="L40">Ikäryhmähinnat[Ikä 7–12]*Ikärakenne[[#This Row],[7–12-vuotiaat]]</f>
        <v>23339296.210000001</v>
      </c>
      <c r="M40" s="136" cm="1">
        <f t="array" ref="M40">Ikäryhmähinnat[Ikä 13–15]*Ikärakenne[[#This Row],[13–15-vuotiaat]]</f>
        <v>22042999.079999998</v>
      </c>
      <c r="N40" s="136" cm="1">
        <f t="array" ref="N40">Ikäryhmähinnat[Ikä 16+]*Ikärakenne[[#This Row],[16 vuotta täyttäneet]]</f>
        <v>2739797.68</v>
      </c>
      <c r="O40" s="136" cm="1">
        <f t="array" ref="O40">Ikäryhmähinnat[Ikä 18-64]*Ikärakenne[[#This Row],[18–64-vuotiaat]]</f>
        <v>2357462.19</v>
      </c>
      <c r="P40" s="178">
        <f>SUM(Ikärakenne[[#This Row],[Ikä 0–5]:[Ikä 18-64]])</f>
        <v>73705874.610000014</v>
      </c>
    </row>
    <row r="41" spans="1:30" x14ac:dyDescent="0.25">
      <c r="A41" s="127">
        <v>108</v>
      </c>
      <c r="B41" s="124" t="s">
        <v>46</v>
      </c>
      <c r="C41" s="38">
        <f>SUM(Ikärakenne[[#This Row],[0–5-vuotiaat]:[16 vuotta täyttäneet]])</f>
        <v>10348</v>
      </c>
      <c r="D41" s="41">
        <v>540</v>
      </c>
      <c r="E41" s="41">
        <v>88</v>
      </c>
      <c r="F41" s="41">
        <v>782</v>
      </c>
      <c r="G41" s="41">
        <v>389</v>
      </c>
      <c r="H41" s="41">
        <v>8549</v>
      </c>
      <c r="I41" s="41">
        <v>5643</v>
      </c>
      <c r="J41" s="136" cm="1">
        <f t="array" ref="J41">Ikäryhmähinnat[Ikä 0–5]*Ikärakenne[[#This Row],[0–5-vuotiaat]]</f>
        <v>4740989.4000000004</v>
      </c>
      <c r="K41" s="136" cm="1">
        <f t="array" ref="K41">Ikäryhmähinnat[Ikä 6]*Ikärakenne[[#This Row],[6 vuotiaat]]</f>
        <v>821557.44</v>
      </c>
      <c r="L41" s="136" cm="1">
        <f t="array" ref="L41">Ikäryhmähinnat[Ikä 7–12]*Ikärakenne[[#This Row],[7–12-vuotiaat]]</f>
        <v>6256883.6600000001</v>
      </c>
      <c r="M41" s="136" cm="1">
        <f t="array" ref="M41">Ikäryhmähinnat[Ikä 13–15]*Ikärakenne[[#This Row],[13–15-vuotiaat]]</f>
        <v>5273509.62</v>
      </c>
      <c r="N41" s="136" cm="1">
        <f t="array" ref="N41">Ikäryhmähinnat[Ikä 16+]*Ikärakenne[[#This Row],[16 vuotta täyttäneet]]</f>
        <v>587487.28</v>
      </c>
      <c r="O41" s="136" cm="1">
        <f t="array" ref="O41">Ikäryhmähinnat[Ikä 18-64]*Ikärakenne[[#This Row],[18–64-vuotiaat]]</f>
        <v>488853.08999999997</v>
      </c>
      <c r="P41" s="178">
        <f>SUM(Ikärakenne[[#This Row],[Ikä 0–5]:[Ikä 18-64]])</f>
        <v>18169280.490000002</v>
      </c>
    </row>
    <row r="42" spans="1:30" x14ac:dyDescent="0.25">
      <c r="A42" s="127">
        <v>109</v>
      </c>
      <c r="B42" s="124" t="s">
        <v>47</v>
      </c>
      <c r="C42" s="38">
        <f>SUM(Ikärakenne[[#This Row],[0–5-vuotiaat]:[16 vuotta täyttäneet]])</f>
        <v>68433</v>
      </c>
      <c r="D42" s="41">
        <v>3147</v>
      </c>
      <c r="E42" s="41">
        <v>546</v>
      </c>
      <c r="F42" s="41">
        <v>4112</v>
      </c>
      <c r="G42" s="41">
        <v>2237</v>
      </c>
      <c r="H42" s="41">
        <v>58391</v>
      </c>
      <c r="I42" s="41">
        <v>38126</v>
      </c>
      <c r="J42" s="136" cm="1">
        <f t="array" ref="J42">Ikäryhmähinnat[Ikä 0–5]*Ikärakenne[[#This Row],[0–5-vuotiaat]]</f>
        <v>27629432.670000002</v>
      </c>
      <c r="K42" s="136" cm="1">
        <f t="array" ref="K42">Ikäryhmähinnat[Ikä 6]*Ikärakenne[[#This Row],[6 vuotiaat]]</f>
        <v>5097390.4799999995</v>
      </c>
      <c r="L42" s="136" cm="1">
        <f t="array" ref="L42">Ikäryhmähinnat[Ikä 7–12]*Ikärakenne[[#This Row],[7–12-vuotiaat]]</f>
        <v>32900646.559999999</v>
      </c>
      <c r="M42" s="136" cm="1">
        <f t="array" ref="M42">Ikäryhmähinnat[Ikä 13–15]*Ikärakenne[[#This Row],[13–15-vuotiaat]]</f>
        <v>30326069.460000001</v>
      </c>
      <c r="N42" s="136" cm="1">
        <f t="array" ref="N42">Ikäryhmähinnat[Ikä 16+]*Ikärakenne[[#This Row],[16 vuotta täyttäneet]]</f>
        <v>4012629.52</v>
      </c>
      <c r="O42" s="136" cm="1">
        <f t="array" ref="O42">Ikäryhmähinnat[Ikä 18-64]*Ikärakenne[[#This Row],[18–64-vuotiaat]]</f>
        <v>3302855.38</v>
      </c>
      <c r="P42" s="178">
        <f>SUM(Ikärakenne[[#This Row],[Ikä 0–5]:[Ikä 18-64]])</f>
        <v>103269024.06999999</v>
      </c>
    </row>
    <row r="43" spans="1:30" x14ac:dyDescent="0.25">
      <c r="A43" s="127">
        <v>111</v>
      </c>
      <c r="B43" s="124" t="s">
        <v>48</v>
      </c>
      <c r="C43" s="38">
        <f>SUM(Ikärakenne[[#This Row],[0–5-vuotiaat]:[16 vuotta täyttäneet]])</f>
        <v>17829</v>
      </c>
      <c r="D43" s="41">
        <v>513</v>
      </c>
      <c r="E43" s="41">
        <v>107</v>
      </c>
      <c r="F43" s="41">
        <v>817</v>
      </c>
      <c r="G43" s="41">
        <v>489</v>
      </c>
      <c r="H43" s="41">
        <v>15903</v>
      </c>
      <c r="I43" s="41">
        <v>8781</v>
      </c>
      <c r="J43" s="136" cm="1">
        <f t="array" ref="J43">Ikäryhmähinnat[Ikä 0–5]*Ikärakenne[[#This Row],[0–5-vuotiaat]]</f>
        <v>4503939.9300000006</v>
      </c>
      <c r="K43" s="136" cm="1">
        <f t="array" ref="K43">Ikäryhmähinnat[Ikä 6]*Ikärakenne[[#This Row],[6 vuotiaat]]</f>
        <v>998939.15999999992</v>
      </c>
      <c r="L43" s="136" cm="1">
        <f t="array" ref="L43">Ikäryhmähinnat[Ikä 7–12]*Ikärakenne[[#This Row],[7–12-vuotiaat]]</f>
        <v>6536923.21</v>
      </c>
      <c r="M43" s="136" cm="1">
        <f t="array" ref="M43">Ikäryhmähinnat[Ikä 13–15]*Ikärakenne[[#This Row],[13–15-vuotiaat]]</f>
        <v>6629167.6200000001</v>
      </c>
      <c r="N43" s="136" cm="1">
        <f t="array" ref="N43">Ikäryhmähinnat[Ikä 16+]*Ikärakenne[[#This Row],[16 vuotta täyttäneet]]</f>
        <v>1092854.1599999999</v>
      </c>
      <c r="O43" s="136" cm="1">
        <f t="array" ref="O43">Ikäryhmähinnat[Ikä 18-64]*Ikärakenne[[#This Row],[18–64-vuotiaat]]</f>
        <v>760698.02999999991</v>
      </c>
      <c r="P43" s="178">
        <f>SUM(Ikärakenne[[#This Row],[Ikä 0–5]:[Ikä 18-64]])</f>
        <v>20522522.110000003</v>
      </c>
    </row>
    <row r="44" spans="1:30" x14ac:dyDescent="0.25">
      <c r="A44" s="127">
        <v>139</v>
      </c>
      <c r="B44" s="124" t="s">
        <v>49</v>
      </c>
      <c r="C44" s="38">
        <f>SUM(Ikärakenne[[#This Row],[0–5-vuotiaat]:[16 vuotta täyttäneet]])</f>
        <v>9806</v>
      </c>
      <c r="D44" s="41">
        <v>668</v>
      </c>
      <c r="E44" s="41">
        <v>123</v>
      </c>
      <c r="F44" s="41">
        <v>905</v>
      </c>
      <c r="G44" s="41">
        <v>475</v>
      </c>
      <c r="H44" s="41">
        <v>7635</v>
      </c>
      <c r="I44" s="41">
        <v>5071</v>
      </c>
      <c r="J44" s="136" cm="1">
        <f t="array" ref="J44">Ikäryhmähinnat[Ikä 0–5]*Ikärakenne[[#This Row],[0–5-vuotiaat]]</f>
        <v>5864779.4800000004</v>
      </c>
      <c r="K44" s="136" cm="1">
        <f t="array" ref="K44">Ikäryhmähinnat[Ikä 6]*Ikärakenne[[#This Row],[6 vuotiaat]]</f>
        <v>1148313.24</v>
      </c>
      <c r="L44" s="136" cm="1">
        <f t="array" ref="L44">Ikäryhmähinnat[Ikä 7–12]*Ikärakenne[[#This Row],[7–12-vuotiaat]]</f>
        <v>7241022.6500000004</v>
      </c>
      <c r="M44" s="136" cm="1">
        <f t="array" ref="M44">Ikäryhmähinnat[Ikä 13–15]*Ikärakenne[[#This Row],[13–15-vuotiaat]]</f>
        <v>6439375.5</v>
      </c>
      <c r="N44" s="136" cm="1">
        <f t="array" ref="N44">Ikäryhmähinnat[Ikä 16+]*Ikärakenne[[#This Row],[16 vuotta täyttäneet]]</f>
        <v>524677.19999999995</v>
      </c>
      <c r="O44" s="136" cm="1">
        <f t="array" ref="O44">Ikäryhmähinnat[Ikä 18-64]*Ikärakenne[[#This Row],[18–64-vuotiaat]]</f>
        <v>439300.73</v>
      </c>
      <c r="P44" s="178">
        <f>SUM(Ikärakenne[[#This Row],[Ikä 0–5]:[Ikä 18-64]])</f>
        <v>21657468.800000001</v>
      </c>
    </row>
    <row r="45" spans="1:30" x14ac:dyDescent="0.25">
      <c r="A45" s="127">
        <v>140</v>
      </c>
      <c r="B45" s="124" t="s">
        <v>50</v>
      </c>
      <c r="C45" s="38">
        <f>SUM(Ikärakenne[[#This Row],[0–5-vuotiaat]:[16 vuotta täyttäneet]])</f>
        <v>20463</v>
      </c>
      <c r="D45" s="41">
        <v>831</v>
      </c>
      <c r="E45" s="41">
        <v>167</v>
      </c>
      <c r="F45" s="41">
        <v>1301</v>
      </c>
      <c r="G45" s="41">
        <v>751</v>
      </c>
      <c r="H45" s="41">
        <v>17413</v>
      </c>
      <c r="I45" s="41">
        <v>10800</v>
      </c>
      <c r="J45" s="136" cm="1">
        <f t="array" ref="J45">Ikäryhmähinnat[Ikä 0–5]*Ikärakenne[[#This Row],[0–5-vuotiaat]]</f>
        <v>7295855.9100000001</v>
      </c>
      <c r="K45" s="136" cm="1">
        <f t="array" ref="K45">Ikäryhmähinnat[Ikä 6]*Ikärakenne[[#This Row],[6 vuotiaat]]</f>
        <v>1559091.96</v>
      </c>
      <c r="L45" s="136" cm="1">
        <f t="array" ref="L45">Ikäryhmähinnat[Ikä 7–12]*Ikärakenne[[#This Row],[7–12-vuotiaat]]</f>
        <v>10409470.130000001</v>
      </c>
      <c r="M45" s="136" cm="1">
        <f t="array" ref="M45">Ikäryhmähinnat[Ikä 13–15]*Ikärakenne[[#This Row],[13–15-vuotiaat]]</f>
        <v>10180991.58</v>
      </c>
      <c r="N45" s="136" cm="1">
        <f t="array" ref="N45">Ikäryhmähinnat[Ikä 16+]*Ikärakenne[[#This Row],[16 vuotta täyttäneet]]</f>
        <v>1196621.3599999999</v>
      </c>
      <c r="O45" s="136" cm="1">
        <f t="array" ref="O45">Ikäryhmähinnat[Ikä 18-64]*Ikärakenne[[#This Row],[18–64-vuotiaat]]</f>
        <v>935604</v>
      </c>
      <c r="P45" s="178">
        <f>SUM(Ikärakenne[[#This Row],[Ikä 0–5]:[Ikä 18-64]])</f>
        <v>31577634.939999998</v>
      </c>
    </row>
    <row r="46" spans="1:30" x14ac:dyDescent="0.25">
      <c r="A46" s="127">
        <v>142</v>
      </c>
      <c r="B46" s="124" t="s">
        <v>51</v>
      </c>
      <c r="C46" s="38">
        <f>SUM(Ikärakenne[[#This Row],[0–5-vuotiaat]:[16 vuotta täyttäneet]])</f>
        <v>6401</v>
      </c>
      <c r="D46" s="41">
        <v>276</v>
      </c>
      <c r="E46" s="41">
        <v>56</v>
      </c>
      <c r="F46" s="41">
        <v>379</v>
      </c>
      <c r="G46" s="41">
        <v>196</v>
      </c>
      <c r="H46" s="41">
        <v>5494</v>
      </c>
      <c r="I46" s="41">
        <v>3189</v>
      </c>
      <c r="J46" s="136" cm="1">
        <f t="array" ref="J46">Ikäryhmähinnat[Ikä 0–5]*Ikärakenne[[#This Row],[0–5-vuotiaat]]</f>
        <v>2423172.3600000003</v>
      </c>
      <c r="K46" s="136" cm="1">
        <f t="array" ref="K46">Ikäryhmähinnat[Ikä 6]*Ikärakenne[[#This Row],[6 vuotiaat]]</f>
        <v>522809.27999999997</v>
      </c>
      <c r="L46" s="136" cm="1">
        <f t="array" ref="L46">Ikäryhmähinnat[Ikä 7–12]*Ikärakenne[[#This Row],[7–12-vuotiaat]]</f>
        <v>3032428.27</v>
      </c>
      <c r="M46" s="136" cm="1">
        <f t="array" ref="M46">Ikäryhmähinnat[Ikä 13–15]*Ikärakenne[[#This Row],[13–15-vuotiaat]]</f>
        <v>2657089.6800000002</v>
      </c>
      <c r="N46" s="136" cm="1">
        <f t="array" ref="N46">Ikäryhmähinnat[Ikä 16+]*Ikärakenne[[#This Row],[16 vuotta täyttäneet]]</f>
        <v>377547.68</v>
      </c>
      <c r="O46" s="136" cm="1">
        <f t="array" ref="O46">Ikäryhmähinnat[Ikä 18-64]*Ikärakenne[[#This Row],[18–64-vuotiaat]]</f>
        <v>276263.07</v>
      </c>
      <c r="P46" s="178">
        <f>SUM(Ikärakenne[[#This Row],[Ikä 0–5]:[Ikä 18-64]])</f>
        <v>9289310.3399999999</v>
      </c>
    </row>
    <row r="47" spans="1:30" x14ac:dyDescent="0.25">
      <c r="A47" s="127">
        <v>143</v>
      </c>
      <c r="B47" s="124" t="s">
        <v>52</v>
      </c>
      <c r="C47" s="38">
        <f>SUM(Ikärakenne[[#This Row],[0–5-vuotiaat]:[16 vuotta täyttäneet]])</f>
        <v>6758</v>
      </c>
      <c r="D47" s="41">
        <v>224</v>
      </c>
      <c r="E47" s="41">
        <v>49</v>
      </c>
      <c r="F47" s="41">
        <v>443</v>
      </c>
      <c r="G47" s="41">
        <v>233</v>
      </c>
      <c r="H47" s="41">
        <v>5809</v>
      </c>
      <c r="I47" s="41">
        <v>3386</v>
      </c>
      <c r="J47" s="136" cm="1">
        <f t="array" ref="J47">Ikäryhmähinnat[Ikä 0–5]*Ikärakenne[[#This Row],[0–5-vuotiaat]]</f>
        <v>1966632.6400000001</v>
      </c>
      <c r="K47" s="136" cm="1">
        <f t="array" ref="K47">Ikäryhmähinnat[Ikä 6]*Ikärakenne[[#This Row],[6 vuotiaat]]</f>
        <v>457458.11999999994</v>
      </c>
      <c r="L47" s="136" cm="1">
        <f t="array" ref="L47">Ikäryhmähinnat[Ikä 7–12]*Ikärakenne[[#This Row],[7–12-vuotiaat]]</f>
        <v>3544500.59</v>
      </c>
      <c r="M47" s="136" cm="1">
        <f t="array" ref="M47">Ikäryhmähinnat[Ikä 13–15]*Ikärakenne[[#This Row],[13–15-vuotiaat]]</f>
        <v>3158683.14</v>
      </c>
      <c r="N47" s="136" cm="1">
        <f t="array" ref="N47">Ikäryhmähinnat[Ikä 16+]*Ikärakenne[[#This Row],[16 vuotta täyttäneet]]</f>
        <v>399194.48</v>
      </c>
      <c r="O47" s="136" cm="1">
        <f t="array" ref="O47">Ikäryhmähinnat[Ikä 18-64]*Ikärakenne[[#This Row],[18–64-vuotiaat]]</f>
        <v>293329.18</v>
      </c>
      <c r="P47" s="178">
        <f>SUM(Ikärakenne[[#This Row],[Ikä 0–5]:[Ikä 18-64]])</f>
        <v>9819798.1500000004</v>
      </c>
    </row>
    <row r="48" spans="1:30" x14ac:dyDescent="0.25">
      <c r="A48" s="127">
        <v>145</v>
      </c>
      <c r="B48" s="124" t="s">
        <v>53</v>
      </c>
      <c r="C48" s="38">
        <f>SUM(Ikärakenne[[#This Row],[0–5-vuotiaat]:[16 vuotta täyttäneet]])</f>
        <v>12429</v>
      </c>
      <c r="D48" s="41">
        <v>848</v>
      </c>
      <c r="E48" s="41">
        <v>148</v>
      </c>
      <c r="F48" s="41">
        <v>984</v>
      </c>
      <c r="G48" s="41">
        <v>505</v>
      </c>
      <c r="H48" s="41">
        <v>9944</v>
      </c>
      <c r="I48" s="41">
        <v>6750</v>
      </c>
      <c r="J48" s="136" cm="1">
        <f t="array" ref="J48">Ikäryhmähinnat[Ikä 0–5]*Ikärakenne[[#This Row],[0–5-vuotiaat]]</f>
        <v>7445109.2800000003</v>
      </c>
      <c r="K48" s="136" cm="1">
        <f t="array" ref="K48">Ikäryhmähinnat[Ikä 6]*Ikärakenne[[#This Row],[6 vuotiaat]]</f>
        <v>1381710.24</v>
      </c>
      <c r="L48" s="136" cm="1">
        <f t="array" ref="L48">Ikäryhmähinnat[Ikä 7–12]*Ikärakenne[[#This Row],[7–12-vuotiaat]]</f>
        <v>7873111.9199999999</v>
      </c>
      <c r="M48" s="136" cm="1">
        <f t="array" ref="M48">Ikäryhmähinnat[Ikä 13–15]*Ikärakenne[[#This Row],[13–15-vuotiaat]]</f>
        <v>6846072.9000000004</v>
      </c>
      <c r="N48" s="136" cm="1">
        <f t="array" ref="N48">Ikäryhmähinnat[Ikä 16+]*Ikärakenne[[#This Row],[16 vuotta täyttäneet]]</f>
        <v>683351.67999999993</v>
      </c>
      <c r="O48" s="136" cm="1">
        <f t="array" ref="O48">Ikäryhmähinnat[Ikä 18-64]*Ikärakenne[[#This Row],[18–64-vuotiaat]]</f>
        <v>584752.5</v>
      </c>
      <c r="P48" s="178">
        <f>SUM(Ikärakenne[[#This Row],[Ikä 0–5]:[Ikä 18-64]])</f>
        <v>24814108.52</v>
      </c>
    </row>
    <row r="49" spans="1:16" x14ac:dyDescent="0.25">
      <c r="A49" s="127">
        <v>146</v>
      </c>
      <c r="B49" s="124" t="s">
        <v>54</v>
      </c>
      <c r="C49" s="38">
        <f>SUM(Ikärakenne[[#This Row],[0–5-vuotiaat]:[16 vuotta täyttäneet]])</f>
        <v>4382</v>
      </c>
      <c r="D49" s="41">
        <v>102</v>
      </c>
      <c r="E49" s="41">
        <v>20</v>
      </c>
      <c r="F49" s="41">
        <v>173</v>
      </c>
      <c r="G49" s="41">
        <v>90</v>
      </c>
      <c r="H49" s="41">
        <v>3997</v>
      </c>
      <c r="I49" s="41">
        <v>1895</v>
      </c>
      <c r="J49" s="136" cm="1">
        <f t="array" ref="J49">Ikäryhmähinnat[Ikä 0–5]*Ikärakenne[[#This Row],[0–5-vuotiaat]]</f>
        <v>895520.22000000009</v>
      </c>
      <c r="K49" s="136" cm="1">
        <f t="array" ref="K49">Ikäryhmähinnat[Ikä 6]*Ikärakenne[[#This Row],[6 vuotiaat]]</f>
        <v>186717.59999999998</v>
      </c>
      <c r="L49" s="136" cm="1">
        <f t="array" ref="L49">Ikäryhmähinnat[Ikä 7–12]*Ikärakenne[[#This Row],[7–12-vuotiaat]]</f>
        <v>1384195.49</v>
      </c>
      <c r="M49" s="136" cm="1">
        <f t="array" ref="M49">Ikäryhmähinnat[Ikä 13–15]*Ikärakenne[[#This Row],[13–15-vuotiaat]]</f>
        <v>1220092.2</v>
      </c>
      <c r="N49" s="136" cm="1">
        <f t="array" ref="N49">Ikäryhmähinnat[Ikä 16+]*Ikärakenne[[#This Row],[16 vuotta täyttäneet]]</f>
        <v>274673.83999999997</v>
      </c>
      <c r="O49" s="136" cm="1">
        <f t="array" ref="O49">Ikäryhmähinnat[Ikä 18-64]*Ikärakenne[[#This Row],[18–64-vuotiaat]]</f>
        <v>164163.85</v>
      </c>
      <c r="P49" s="178">
        <f>SUM(Ikärakenne[[#This Row],[Ikä 0–5]:[Ikä 18-64]])</f>
        <v>4125363.1999999997</v>
      </c>
    </row>
    <row r="50" spans="1:16" x14ac:dyDescent="0.25">
      <c r="A50" s="127">
        <v>148</v>
      </c>
      <c r="B50" s="124" t="s">
        <v>55</v>
      </c>
      <c r="C50" s="38">
        <f>SUM(Ikärakenne[[#This Row],[0–5-vuotiaat]:[16 vuotta täyttäneet]])</f>
        <v>7224</v>
      </c>
      <c r="D50" s="41">
        <v>301</v>
      </c>
      <c r="E50" s="41">
        <v>42</v>
      </c>
      <c r="F50" s="41">
        <v>332</v>
      </c>
      <c r="G50" s="41">
        <v>227</v>
      </c>
      <c r="H50" s="41">
        <v>6322</v>
      </c>
      <c r="I50" s="41">
        <v>4190</v>
      </c>
      <c r="J50" s="136" cm="1">
        <f t="array" ref="J50">Ikäryhmähinnat[Ikä 0–5]*Ikärakenne[[#This Row],[0–5-vuotiaat]]</f>
        <v>2642662.6100000003</v>
      </c>
      <c r="K50" s="136" cm="1">
        <f t="array" ref="K50">Ikäryhmähinnat[Ikä 6]*Ikärakenne[[#This Row],[6 vuotiaat]]</f>
        <v>392106.95999999996</v>
      </c>
      <c r="L50" s="136" cm="1">
        <f t="array" ref="L50">Ikäryhmähinnat[Ikä 7–12]*Ikärakenne[[#This Row],[7–12-vuotiaat]]</f>
        <v>2656375.16</v>
      </c>
      <c r="M50" s="136" cm="1">
        <f t="array" ref="M50">Ikäryhmähinnat[Ikä 13–15]*Ikärakenne[[#This Row],[13–15-vuotiaat]]</f>
        <v>3077343.66</v>
      </c>
      <c r="N50" s="136" cm="1">
        <f t="array" ref="N50">Ikäryhmähinnat[Ikä 16+]*Ikärakenne[[#This Row],[16 vuotta täyttäneet]]</f>
        <v>434447.83999999997</v>
      </c>
      <c r="O50" s="136" cm="1">
        <f t="array" ref="O50">Ikäryhmähinnat[Ikä 18-64]*Ikärakenne[[#This Row],[18–64-vuotiaat]]</f>
        <v>362979.69999999995</v>
      </c>
      <c r="P50" s="178">
        <f>SUM(Ikärakenne[[#This Row],[Ikä 0–5]:[Ikä 18-64]])</f>
        <v>9565915.9299999997</v>
      </c>
    </row>
    <row r="51" spans="1:16" x14ac:dyDescent="0.25">
      <c r="A51" s="127">
        <v>149</v>
      </c>
      <c r="B51" s="124" t="s">
        <v>56</v>
      </c>
      <c r="C51" s="38">
        <f>SUM(Ikärakenne[[#This Row],[0–5-vuotiaat]:[16 vuotta täyttäneet]])</f>
        <v>5402</v>
      </c>
      <c r="D51" s="41">
        <v>275</v>
      </c>
      <c r="E51" s="41">
        <v>44</v>
      </c>
      <c r="F51" s="41">
        <v>305</v>
      </c>
      <c r="G51" s="41">
        <v>189</v>
      </c>
      <c r="H51" s="41">
        <v>4589</v>
      </c>
      <c r="I51" s="41">
        <v>2974</v>
      </c>
      <c r="J51" s="136" cm="1">
        <f t="array" ref="J51">Ikäryhmähinnat[Ikä 0–5]*Ikärakenne[[#This Row],[0–5-vuotiaat]]</f>
        <v>2414392.75</v>
      </c>
      <c r="K51" s="136" cm="1">
        <f t="array" ref="K51">Ikäryhmähinnat[Ikä 6]*Ikärakenne[[#This Row],[6 vuotiaat]]</f>
        <v>410778.72</v>
      </c>
      <c r="L51" s="136" cm="1">
        <f t="array" ref="L51">Ikäryhmähinnat[Ikä 7–12]*Ikärakenne[[#This Row],[7–12-vuotiaat]]</f>
        <v>2440344.65</v>
      </c>
      <c r="M51" s="136" cm="1">
        <f t="array" ref="M51">Ikäryhmähinnat[Ikä 13–15]*Ikärakenne[[#This Row],[13–15-vuotiaat]]</f>
        <v>2562193.62</v>
      </c>
      <c r="N51" s="136" cm="1">
        <f t="array" ref="N51">Ikäryhmähinnat[Ikä 16+]*Ikärakenne[[#This Row],[16 vuotta täyttäneet]]</f>
        <v>315356.08</v>
      </c>
      <c r="O51" s="136" cm="1">
        <f t="array" ref="O51">Ikäryhmähinnat[Ikä 18-64]*Ikärakenne[[#This Row],[18–64-vuotiaat]]</f>
        <v>257637.62</v>
      </c>
      <c r="P51" s="178">
        <f>SUM(Ikärakenne[[#This Row],[Ikä 0–5]:[Ikä 18-64]])</f>
        <v>8400703.4399999995</v>
      </c>
    </row>
    <row r="52" spans="1:16" x14ac:dyDescent="0.25">
      <c r="A52" s="127">
        <v>151</v>
      </c>
      <c r="B52" s="124" t="s">
        <v>57</v>
      </c>
      <c r="C52" s="38">
        <f>SUM(Ikärakenne[[#This Row],[0–5-vuotiaat]:[16 vuotta täyttäneet]])</f>
        <v>1794</v>
      </c>
      <c r="D52" s="41">
        <v>66</v>
      </c>
      <c r="E52" s="41">
        <v>13</v>
      </c>
      <c r="F52" s="41">
        <v>79</v>
      </c>
      <c r="G52" s="41">
        <v>62</v>
      </c>
      <c r="H52" s="41">
        <v>1574</v>
      </c>
      <c r="I52" s="41">
        <v>903</v>
      </c>
      <c r="J52" s="136" cm="1">
        <f t="array" ref="J52">Ikäryhmähinnat[Ikä 0–5]*Ikärakenne[[#This Row],[0–5-vuotiaat]]</f>
        <v>579454.26</v>
      </c>
      <c r="K52" s="136" cm="1">
        <f t="array" ref="K52">Ikäryhmähinnat[Ikä 6]*Ikärakenne[[#This Row],[6 vuotiaat]]</f>
        <v>121366.43999999999</v>
      </c>
      <c r="L52" s="136" cm="1">
        <f t="array" ref="L52">Ikäryhmähinnat[Ikä 7–12]*Ikärakenne[[#This Row],[7–12-vuotiaat]]</f>
        <v>632089.27</v>
      </c>
      <c r="M52" s="136" cm="1">
        <f t="array" ref="M52">Ikäryhmähinnat[Ikä 13–15]*Ikärakenne[[#This Row],[13–15-vuotiaat]]</f>
        <v>840507.96</v>
      </c>
      <c r="N52" s="136" cm="1">
        <f t="array" ref="N52">Ikäryhmähinnat[Ikä 16+]*Ikärakenne[[#This Row],[16 vuotta täyttäneet]]</f>
        <v>108165.28</v>
      </c>
      <c r="O52" s="136" cm="1">
        <f t="array" ref="O52">Ikäryhmähinnat[Ikä 18-64]*Ikärakenne[[#This Row],[18–64-vuotiaat]]</f>
        <v>78226.89</v>
      </c>
      <c r="P52" s="178">
        <f>SUM(Ikärakenne[[#This Row],[Ikä 0–5]:[Ikä 18-64]])</f>
        <v>2359810.0999999996</v>
      </c>
    </row>
    <row r="53" spans="1:16" x14ac:dyDescent="0.25">
      <c r="A53" s="127">
        <v>152</v>
      </c>
      <c r="B53" s="124" t="s">
        <v>58</v>
      </c>
      <c r="C53" s="38">
        <f>SUM(Ikärakenne[[#This Row],[0–5-vuotiaat]:[16 vuotta täyttäneet]])</f>
        <v>4319</v>
      </c>
      <c r="D53" s="41">
        <v>185</v>
      </c>
      <c r="E53" s="41">
        <v>31</v>
      </c>
      <c r="F53" s="41">
        <v>306</v>
      </c>
      <c r="G53" s="41">
        <v>167</v>
      </c>
      <c r="H53" s="41">
        <v>3630</v>
      </c>
      <c r="I53" s="41">
        <v>2227</v>
      </c>
      <c r="J53" s="136" cm="1">
        <f t="array" ref="J53">Ikäryhmähinnat[Ikä 0–5]*Ikärakenne[[#This Row],[0–5-vuotiaat]]</f>
        <v>1624227.85</v>
      </c>
      <c r="K53" s="136" cm="1">
        <f t="array" ref="K53">Ikäryhmähinnat[Ikä 6]*Ikärakenne[[#This Row],[6 vuotiaat]]</f>
        <v>289412.27999999997</v>
      </c>
      <c r="L53" s="136" cm="1">
        <f t="array" ref="L53">Ikäryhmähinnat[Ikä 7–12]*Ikärakenne[[#This Row],[7–12-vuotiaat]]</f>
        <v>2448345.7800000003</v>
      </c>
      <c r="M53" s="136" cm="1">
        <f t="array" ref="M53">Ikäryhmähinnat[Ikä 13–15]*Ikärakenne[[#This Row],[13–15-vuotiaat]]</f>
        <v>2263948.86</v>
      </c>
      <c r="N53" s="136" cm="1">
        <f t="array" ref="N53">Ikäryhmähinnat[Ikä 16+]*Ikärakenne[[#This Row],[16 vuotta täyttäneet]]</f>
        <v>249453.6</v>
      </c>
      <c r="O53" s="136" cm="1">
        <f t="array" ref="O53">Ikäryhmähinnat[Ikä 18-64]*Ikärakenne[[#This Row],[18–64-vuotiaat]]</f>
        <v>192925.00999999998</v>
      </c>
      <c r="P53" s="178">
        <f>SUM(Ikärakenne[[#This Row],[Ikä 0–5]:[Ikä 18-64]])</f>
        <v>7068313.379999999</v>
      </c>
    </row>
    <row r="54" spans="1:16" x14ac:dyDescent="0.25">
      <c r="A54" s="127">
        <v>153</v>
      </c>
      <c r="B54" s="124" t="s">
        <v>59</v>
      </c>
      <c r="C54" s="38">
        <f>SUM(Ikärakenne[[#This Row],[0–5-vuotiaat]:[16 vuotta täyttäneet]])</f>
        <v>24724</v>
      </c>
      <c r="D54" s="41">
        <v>798</v>
      </c>
      <c r="E54" s="41">
        <v>173</v>
      </c>
      <c r="F54" s="41">
        <v>1271</v>
      </c>
      <c r="G54" s="41">
        <v>736</v>
      </c>
      <c r="H54" s="41">
        <v>21746</v>
      </c>
      <c r="I54" s="41">
        <v>13098</v>
      </c>
      <c r="J54" s="136" cm="1">
        <f t="array" ref="J54">Ikäryhmähinnat[Ikä 0–5]*Ikärakenne[[#This Row],[0–5-vuotiaat]]</f>
        <v>7006128.7800000003</v>
      </c>
      <c r="K54" s="136" cm="1">
        <f t="array" ref="K54">Ikäryhmähinnat[Ikä 6]*Ikärakenne[[#This Row],[6 vuotiaat]]</f>
        <v>1615107.2399999998</v>
      </c>
      <c r="L54" s="136" cm="1">
        <f t="array" ref="L54">Ikäryhmähinnat[Ikä 7–12]*Ikärakenne[[#This Row],[7–12-vuotiaat]]</f>
        <v>10169436.23</v>
      </c>
      <c r="M54" s="136" cm="1">
        <f t="array" ref="M54">Ikäryhmähinnat[Ikä 13–15]*Ikärakenne[[#This Row],[13–15-vuotiaat]]</f>
        <v>9977642.8800000008</v>
      </c>
      <c r="N54" s="136" cm="1">
        <f t="array" ref="N54">Ikäryhmähinnat[Ikä 16+]*Ikärakenne[[#This Row],[16 vuotta täyttäneet]]</f>
        <v>1494385.1199999999</v>
      </c>
      <c r="O54" s="136" cm="1">
        <f t="array" ref="O54">Ikäryhmähinnat[Ikä 18-64]*Ikärakenne[[#This Row],[18–64-vuotiaat]]</f>
        <v>1134679.74</v>
      </c>
      <c r="P54" s="178">
        <f>SUM(Ikärakenne[[#This Row],[Ikä 0–5]:[Ikä 18-64]])</f>
        <v>31397379.990000002</v>
      </c>
    </row>
    <row r="55" spans="1:16" x14ac:dyDescent="0.25">
      <c r="A55" s="127">
        <v>165</v>
      </c>
      <c r="B55" s="124" t="s">
        <v>60</v>
      </c>
      <c r="C55" s="38">
        <f>SUM(Ikärakenne[[#This Row],[0–5-vuotiaat]:[16 vuotta täyttäneet]])</f>
        <v>16015</v>
      </c>
      <c r="D55" s="41">
        <v>788</v>
      </c>
      <c r="E55" s="41">
        <v>165</v>
      </c>
      <c r="F55" s="41">
        <v>1068</v>
      </c>
      <c r="G55" s="41">
        <v>608</v>
      </c>
      <c r="H55" s="41">
        <v>13386</v>
      </c>
      <c r="I55" s="41">
        <v>8770</v>
      </c>
      <c r="J55" s="136" cm="1">
        <f t="array" ref="J55">Ikäryhmähinnat[Ikä 0–5]*Ikärakenne[[#This Row],[0–5-vuotiaat]]</f>
        <v>6918332.6800000006</v>
      </c>
      <c r="K55" s="136" cm="1">
        <f t="array" ref="K55">Ikäryhmähinnat[Ikä 6]*Ikärakenne[[#This Row],[6 vuotiaat]]</f>
        <v>1540420.2</v>
      </c>
      <c r="L55" s="136" cm="1">
        <f t="array" ref="L55">Ikäryhmähinnat[Ikä 7–12]*Ikärakenne[[#This Row],[7–12-vuotiaat]]</f>
        <v>8545206.8399999999</v>
      </c>
      <c r="M55" s="136" cm="1">
        <f t="array" ref="M55">Ikäryhmähinnat[Ikä 13–15]*Ikärakenne[[#This Row],[13–15-vuotiaat]]</f>
        <v>8242400.6399999997</v>
      </c>
      <c r="N55" s="136" cm="1">
        <f t="array" ref="N55">Ikäryhmähinnat[Ikä 16+]*Ikärakenne[[#This Row],[16 vuotta täyttäneet]]</f>
        <v>919885.92</v>
      </c>
      <c r="O55" s="136" cm="1">
        <f t="array" ref="O55">Ikäryhmähinnat[Ikä 18-64]*Ikärakenne[[#This Row],[18–64-vuotiaat]]</f>
        <v>759745.1</v>
      </c>
      <c r="P55" s="178">
        <f>SUM(Ikärakenne[[#This Row],[Ikä 0–5]:[Ikä 18-64]])</f>
        <v>26925991.380000003</v>
      </c>
    </row>
    <row r="56" spans="1:16" x14ac:dyDescent="0.25">
      <c r="A56" s="127">
        <v>167</v>
      </c>
      <c r="B56" s="124" t="s">
        <v>61</v>
      </c>
      <c r="C56" s="38">
        <f>SUM(Ikärakenne[[#This Row],[0–5-vuotiaat]:[16 vuotta täyttäneet]])</f>
        <v>78741</v>
      </c>
      <c r="D56" s="41">
        <v>3346</v>
      </c>
      <c r="E56" s="41">
        <v>639</v>
      </c>
      <c r="F56" s="41">
        <v>4342</v>
      </c>
      <c r="G56" s="41">
        <v>2385</v>
      </c>
      <c r="H56" s="41">
        <v>68029</v>
      </c>
      <c r="I56" s="41">
        <v>47877</v>
      </c>
      <c r="J56" s="136" cm="1">
        <f t="array" ref="J56">Ikäryhmähinnat[Ikä 0–5]*Ikärakenne[[#This Row],[0–5-vuotiaat]]</f>
        <v>29376575.060000002</v>
      </c>
      <c r="K56" s="136" cm="1">
        <f t="array" ref="K56">Ikäryhmähinnat[Ikä 6]*Ikärakenne[[#This Row],[6 vuotiaat]]</f>
        <v>5965627.3199999994</v>
      </c>
      <c r="L56" s="136" cm="1">
        <f t="array" ref="L56">Ikäryhmähinnat[Ikä 7–12]*Ikärakenne[[#This Row],[7–12-vuotiaat]]</f>
        <v>34740906.460000001</v>
      </c>
      <c r="M56" s="136" cm="1">
        <f t="array" ref="M56">Ikäryhmähinnat[Ikä 13–15]*Ikärakenne[[#This Row],[13–15-vuotiaat]]</f>
        <v>32332443.300000001</v>
      </c>
      <c r="N56" s="136" cm="1">
        <f t="array" ref="N56">Ikäryhmähinnat[Ikä 16+]*Ikärakenne[[#This Row],[16 vuotta täyttäneet]]</f>
        <v>4674952.88</v>
      </c>
      <c r="O56" s="136" cm="1">
        <f t="array" ref="O56">Ikäryhmähinnat[Ikä 18-64]*Ikärakenne[[#This Row],[18–64-vuotiaat]]</f>
        <v>4147584.51</v>
      </c>
      <c r="P56" s="178">
        <f>SUM(Ikärakenne[[#This Row],[Ikä 0–5]:[Ikä 18-64]])</f>
        <v>111238089.53</v>
      </c>
    </row>
    <row r="57" spans="1:16" x14ac:dyDescent="0.25">
      <c r="A57" s="127">
        <v>169</v>
      </c>
      <c r="B57" s="124" t="s">
        <v>62</v>
      </c>
      <c r="C57" s="38">
        <f>SUM(Ikärakenne[[#This Row],[0–5-vuotiaat]:[16 vuotta täyttäneet]])</f>
        <v>4848</v>
      </c>
      <c r="D57" s="41">
        <v>204</v>
      </c>
      <c r="E57" s="41">
        <v>45</v>
      </c>
      <c r="F57" s="41">
        <v>289</v>
      </c>
      <c r="G57" s="41">
        <v>191</v>
      </c>
      <c r="H57" s="41">
        <v>4119</v>
      </c>
      <c r="I57" s="41">
        <v>2532</v>
      </c>
      <c r="J57" s="136" cm="1">
        <f t="array" ref="J57">Ikäryhmähinnat[Ikä 0–5]*Ikärakenne[[#This Row],[0–5-vuotiaat]]</f>
        <v>1791040.4400000002</v>
      </c>
      <c r="K57" s="136" cm="1">
        <f t="array" ref="K57">Ikäryhmähinnat[Ikä 6]*Ikärakenne[[#This Row],[6 vuotiaat]]</f>
        <v>420114.6</v>
      </c>
      <c r="L57" s="136" cm="1">
        <f t="array" ref="L57">Ikäryhmähinnat[Ikä 7–12]*Ikärakenne[[#This Row],[7–12-vuotiaat]]</f>
        <v>2312326.5699999998</v>
      </c>
      <c r="M57" s="136" cm="1">
        <f t="array" ref="M57">Ikäryhmähinnat[Ikä 13–15]*Ikärakenne[[#This Row],[13–15-vuotiaat]]</f>
        <v>2589306.7799999998</v>
      </c>
      <c r="N57" s="136" cm="1">
        <f t="array" ref="N57">Ikäryhmähinnat[Ikä 16+]*Ikärakenne[[#This Row],[16 vuotta täyttäneet]]</f>
        <v>283057.68</v>
      </c>
      <c r="O57" s="136" cm="1">
        <f t="array" ref="O57">Ikäryhmähinnat[Ikä 18-64]*Ikärakenne[[#This Row],[18–64-vuotiaat]]</f>
        <v>219347.15999999997</v>
      </c>
      <c r="P57" s="178">
        <f>SUM(Ikärakenne[[#This Row],[Ikä 0–5]:[Ikä 18-64]])</f>
        <v>7615193.2299999986</v>
      </c>
    </row>
    <row r="58" spans="1:16" x14ac:dyDescent="0.25">
      <c r="A58" s="127">
        <v>171</v>
      </c>
      <c r="B58" s="124" t="s">
        <v>63</v>
      </c>
      <c r="C58" s="38">
        <f>SUM(Ikärakenne[[#This Row],[0–5-vuotiaat]:[16 vuotta täyttäneet]])</f>
        <v>4552</v>
      </c>
      <c r="D58" s="41">
        <v>165</v>
      </c>
      <c r="E58" s="41">
        <v>45</v>
      </c>
      <c r="F58" s="41">
        <v>250</v>
      </c>
      <c r="G58" s="41">
        <v>155</v>
      </c>
      <c r="H58" s="41">
        <v>3937</v>
      </c>
      <c r="I58" s="41">
        <v>2293</v>
      </c>
      <c r="J58" s="136" cm="1">
        <f t="array" ref="J58">Ikäryhmähinnat[Ikä 0–5]*Ikärakenne[[#This Row],[0–5-vuotiaat]]</f>
        <v>1448635.6500000001</v>
      </c>
      <c r="K58" s="136" cm="1">
        <f t="array" ref="K58">Ikäryhmähinnat[Ikä 6]*Ikärakenne[[#This Row],[6 vuotiaat]]</f>
        <v>420114.6</v>
      </c>
      <c r="L58" s="136" cm="1">
        <f t="array" ref="L58">Ikäryhmähinnat[Ikä 7–12]*Ikärakenne[[#This Row],[7–12-vuotiaat]]</f>
        <v>2000282.5</v>
      </c>
      <c r="M58" s="136" cm="1">
        <f t="array" ref="M58">Ikäryhmähinnat[Ikä 13–15]*Ikärakenne[[#This Row],[13–15-vuotiaat]]</f>
        <v>2101269.9</v>
      </c>
      <c r="N58" s="136" cm="1">
        <f t="array" ref="N58">Ikäryhmähinnat[Ikä 16+]*Ikärakenne[[#This Row],[16 vuotta täyttäneet]]</f>
        <v>270550.64</v>
      </c>
      <c r="O58" s="136" cm="1">
        <f t="array" ref="O58">Ikäryhmähinnat[Ikä 18-64]*Ikärakenne[[#This Row],[18–64-vuotiaat]]</f>
        <v>198642.59</v>
      </c>
      <c r="P58" s="178">
        <f>SUM(Ikärakenne[[#This Row],[Ikä 0–5]:[Ikä 18-64]])</f>
        <v>6439495.8799999999</v>
      </c>
    </row>
    <row r="59" spans="1:16" x14ac:dyDescent="0.25">
      <c r="A59" s="127">
        <v>172</v>
      </c>
      <c r="B59" s="124" t="s">
        <v>64</v>
      </c>
      <c r="C59" s="38">
        <f>SUM(Ikärakenne[[#This Row],[0–5-vuotiaat]:[16 vuotta täyttäneet]])</f>
        <v>4099</v>
      </c>
      <c r="D59" s="41">
        <v>124</v>
      </c>
      <c r="E59" s="41">
        <v>21</v>
      </c>
      <c r="F59" s="41">
        <v>179</v>
      </c>
      <c r="G59" s="41">
        <v>111</v>
      </c>
      <c r="H59" s="41">
        <v>3664</v>
      </c>
      <c r="I59" s="41">
        <v>1890</v>
      </c>
      <c r="J59" s="136" cm="1">
        <f t="array" ref="J59">Ikäryhmähinnat[Ikä 0–5]*Ikärakenne[[#This Row],[0–5-vuotiaat]]</f>
        <v>1088671.6400000001</v>
      </c>
      <c r="K59" s="136" cm="1">
        <f t="array" ref="K59">Ikäryhmähinnat[Ikä 6]*Ikärakenne[[#This Row],[6 vuotiaat]]</f>
        <v>196053.47999999998</v>
      </c>
      <c r="L59" s="136" cm="1">
        <f t="array" ref="L59">Ikäryhmähinnat[Ikä 7–12]*Ikärakenne[[#This Row],[7–12-vuotiaat]]</f>
        <v>1432202.27</v>
      </c>
      <c r="M59" s="136" cm="1">
        <f t="array" ref="M59">Ikäryhmähinnat[Ikä 13–15]*Ikärakenne[[#This Row],[13–15-vuotiaat]]</f>
        <v>1504780.38</v>
      </c>
      <c r="N59" s="136" cm="1">
        <f t="array" ref="N59">Ikäryhmähinnat[Ikä 16+]*Ikärakenne[[#This Row],[16 vuotta täyttäneet]]</f>
        <v>251790.07999999999</v>
      </c>
      <c r="O59" s="136" cm="1">
        <f t="array" ref="O59">Ikäryhmähinnat[Ikä 18-64]*Ikärakenne[[#This Row],[18–64-vuotiaat]]</f>
        <v>163730.69999999998</v>
      </c>
      <c r="P59" s="178">
        <f>SUM(Ikärakenne[[#This Row],[Ikä 0–5]:[Ikä 18-64]])</f>
        <v>4637228.55</v>
      </c>
    </row>
    <row r="60" spans="1:16" x14ac:dyDescent="0.25">
      <c r="A60" s="127">
        <v>176</v>
      </c>
      <c r="B60" s="124" t="s">
        <v>65</v>
      </c>
      <c r="C60" s="38">
        <f>SUM(Ikärakenne[[#This Row],[0–5-vuotiaat]:[16 vuotta täyttäneet]])</f>
        <v>4160</v>
      </c>
      <c r="D60" s="41">
        <v>100</v>
      </c>
      <c r="E60" s="41">
        <v>22</v>
      </c>
      <c r="F60" s="41">
        <v>151</v>
      </c>
      <c r="G60" s="41">
        <v>106</v>
      </c>
      <c r="H60" s="41">
        <v>3781</v>
      </c>
      <c r="I60" s="41">
        <v>1956</v>
      </c>
      <c r="J60" s="136" cm="1">
        <f t="array" ref="J60">Ikäryhmähinnat[Ikä 0–5]*Ikärakenne[[#This Row],[0–5-vuotiaat]]</f>
        <v>877961</v>
      </c>
      <c r="K60" s="136" cm="1">
        <f t="array" ref="K60">Ikäryhmähinnat[Ikä 6]*Ikärakenne[[#This Row],[6 vuotiaat]]</f>
        <v>205389.36</v>
      </c>
      <c r="L60" s="136" cm="1">
        <f t="array" ref="L60">Ikäryhmähinnat[Ikä 7–12]*Ikärakenne[[#This Row],[7–12-vuotiaat]]</f>
        <v>1208170.6300000001</v>
      </c>
      <c r="M60" s="136" cm="1">
        <f t="array" ref="M60">Ikäryhmähinnat[Ikä 13–15]*Ikärakenne[[#This Row],[13–15-vuotiaat]]</f>
        <v>1436997.48</v>
      </c>
      <c r="N60" s="136" cm="1">
        <f t="array" ref="N60">Ikäryhmähinnat[Ikä 16+]*Ikärakenne[[#This Row],[16 vuotta täyttäneet]]</f>
        <v>259830.32</v>
      </c>
      <c r="O60" s="136" cm="1">
        <f t="array" ref="O60">Ikäryhmähinnat[Ikä 18-64]*Ikärakenne[[#This Row],[18–64-vuotiaat]]</f>
        <v>169448.28</v>
      </c>
      <c r="P60" s="178">
        <f>SUM(Ikärakenne[[#This Row],[Ikä 0–5]:[Ikä 18-64]])</f>
        <v>4157797.07</v>
      </c>
    </row>
    <row r="61" spans="1:16" x14ac:dyDescent="0.25">
      <c r="A61" s="127">
        <v>177</v>
      </c>
      <c r="B61" s="124" t="s">
        <v>66</v>
      </c>
      <c r="C61" s="38">
        <f>SUM(Ikärakenne[[#This Row],[0–5-vuotiaat]:[16 vuotta täyttäneet]])</f>
        <v>1668</v>
      </c>
      <c r="D61" s="41">
        <v>55</v>
      </c>
      <c r="E61" s="41">
        <v>11</v>
      </c>
      <c r="F61" s="41">
        <v>101</v>
      </c>
      <c r="G61" s="41">
        <v>57</v>
      </c>
      <c r="H61" s="41">
        <v>1444</v>
      </c>
      <c r="I61" s="41">
        <v>821</v>
      </c>
      <c r="J61" s="136" cm="1">
        <f t="array" ref="J61">Ikäryhmähinnat[Ikä 0–5]*Ikärakenne[[#This Row],[0–5-vuotiaat]]</f>
        <v>482878.55000000005</v>
      </c>
      <c r="K61" s="136" cm="1">
        <f t="array" ref="K61">Ikäryhmähinnat[Ikä 6]*Ikärakenne[[#This Row],[6 vuotiaat]]</f>
        <v>102694.68</v>
      </c>
      <c r="L61" s="136" cm="1">
        <f t="array" ref="L61">Ikäryhmähinnat[Ikä 7–12]*Ikärakenne[[#This Row],[7–12-vuotiaat]]</f>
        <v>808114.13</v>
      </c>
      <c r="M61" s="136" cm="1">
        <f t="array" ref="M61">Ikäryhmähinnat[Ikä 13–15]*Ikärakenne[[#This Row],[13–15-vuotiaat]]</f>
        <v>772725.05999999994</v>
      </c>
      <c r="N61" s="136" cm="1">
        <f t="array" ref="N61">Ikäryhmähinnat[Ikä 16+]*Ikärakenne[[#This Row],[16 vuotta täyttäneet]]</f>
        <v>99231.679999999993</v>
      </c>
      <c r="O61" s="136" cm="1">
        <f t="array" ref="O61">Ikäryhmähinnat[Ikä 18-64]*Ikärakenne[[#This Row],[18–64-vuotiaat]]</f>
        <v>71123.23</v>
      </c>
      <c r="P61" s="178">
        <f>SUM(Ikärakenne[[#This Row],[Ikä 0–5]:[Ikä 18-64]])</f>
        <v>2336767.33</v>
      </c>
    </row>
    <row r="62" spans="1:16" x14ac:dyDescent="0.25">
      <c r="A62" s="127">
        <v>178</v>
      </c>
      <c r="B62" s="124" t="s">
        <v>67</v>
      </c>
      <c r="C62" s="38">
        <f>SUM(Ikärakenne[[#This Row],[0–5-vuotiaat]:[16 vuotta täyttäneet]])</f>
        <v>5674</v>
      </c>
      <c r="D62" s="41">
        <v>185</v>
      </c>
      <c r="E62" s="41">
        <v>40</v>
      </c>
      <c r="F62" s="41">
        <v>283</v>
      </c>
      <c r="G62" s="41">
        <v>157</v>
      </c>
      <c r="H62" s="41">
        <v>5009</v>
      </c>
      <c r="I62" s="41">
        <v>2688</v>
      </c>
      <c r="J62" s="136" cm="1">
        <f t="array" ref="J62">Ikäryhmähinnat[Ikä 0–5]*Ikärakenne[[#This Row],[0–5-vuotiaat]]</f>
        <v>1624227.85</v>
      </c>
      <c r="K62" s="136" cm="1">
        <f t="array" ref="K62">Ikäryhmähinnat[Ikä 6]*Ikärakenne[[#This Row],[6 vuotiaat]]</f>
        <v>373435.19999999995</v>
      </c>
      <c r="L62" s="136" cm="1">
        <f t="array" ref="L62">Ikäryhmähinnat[Ikä 7–12]*Ikärakenne[[#This Row],[7–12-vuotiaat]]</f>
        <v>2264319.79</v>
      </c>
      <c r="M62" s="136" cm="1">
        <f t="array" ref="M62">Ikäryhmähinnat[Ikä 13–15]*Ikärakenne[[#This Row],[13–15-vuotiaat]]</f>
        <v>2128383.06</v>
      </c>
      <c r="N62" s="136" cm="1">
        <f t="array" ref="N62">Ikäryhmähinnat[Ikä 16+]*Ikärakenne[[#This Row],[16 vuotta täyttäneet]]</f>
        <v>344218.48</v>
      </c>
      <c r="O62" s="136" cm="1">
        <f t="array" ref="O62">Ikäryhmähinnat[Ikä 18-64]*Ikärakenne[[#This Row],[18–64-vuotiaat]]</f>
        <v>232861.44</v>
      </c>
      <c r="P62" s="178">
        <f>SUM(Ikärakenne[[#This Row],[Ikä 0–5]:[Ikä 18-64]])</f>
        <v>6967445.8200000012</v>
      </c>
    </row>
    <row r="63" spans="1:16" x14ac:dyDescent="0.25">
      <c r="A63" s="127">
        <v>179</v>
      </c>
      <c r="B63" s="124" t="s">
        <v>68</v>
      </c>
      <c r="C63" s="38">
        <f>SUM(Ikärakenne[[#This Row],[0–5-vuotiaat]:[16 vuotta täyttäneet]])</f>
        <v>149194</v>
      </c>
      <c r="D63" s="41">
        <v>7318</v>
      </c>
      <c r="E63" s="41">
        <v>1247</v>
      </c>
      <c r="F63" s="41">
        <v>8913</v>
      </c>
      <c r="G63" s="41">
        <v>4927</v>
      </c>
      <c r="H63" s="41">
        <v>126789</v>
      </c>
      <c r="I63" s="41">
        <v>94431</v>
      </c>
      <c r="J63" s="136" cm="1">
        <f t="array" ref="J63">Ikäryhmähinnat[Ikä 0–5]*Ikärakenne[[#This Row],[0–5-vuotiaat]]</f>
        <v>64249185.980000004</v>
      </c>
      <c r="K63" s="136" cm="1">
        <f t="array" ref="K63">Ikäryhmähinnat[Ikä 6]*Ikärakenne[[#This Row],[6 vuotiaat]]</f>
        <v>11641842.359999999</v>
      </c>
      <c r="L63" s="136" cm="1">
        <f t="array" ref="L63">Ikäryhmähinnat[Ikä 7–12]*Ikärakenne[[#This Row],[7–12-vuotiaat]]</f>
        <v>71314071.689999998</v>
      </c>
      <c r="M63" s="136" cm="1">
        <f t="array" ref="M63">Ikäryhmähinnat[Ikä 13–15]*Ikärakenne[[#This Row],[13–15-vuotiaat]]</f>
        <v>66793269.659999996</v>
      </c>
      <c r="N63" s="136" cm="1">
        <f t="array" ref="N63">Ikäryhmähinnat[Ikä 16+]*Ikärakenne[[#This Row],[16 vuotta täyttäneet]]</f>
        <v>8712940.0800000001</v>
      </c>
      <c r="O63" s="136" cm="1">
        <f t="array" ref="O63">Ikäryhmähinnat[Ikä 18-64]*Ikärakenne[[#This Row],[18–64-vuotiaat]]</f>
        <v>8180557.5299999993</v>
      </c>
      <c r="P63" s="178">
        <f>SUM(Ikärakenne[[#This Row],[Ikä 0–5]:[Ikä 18-64]])</f>
        <v>230891867.30000001</v>
      </c>
    </row>
    <row r="64" spans="1:16" x14ac:dyDescent="0.25">
      <c r="A64" s="127">
        <v>181</v>
      </c>
      <c r="B64" s="124" t="s">
        <v>69</v>
      </c>
      <c r="C64" s="38">
        <f>SUM(Ikärakenne[[#This Row],[0–5-vuotiaat]:[16 vuotta täyttäneet]])</f>
        <v>1658</v>
      </c>
      <c r="D64" s="41">
        <v>74</v>
      </c>
      <c r="E64" s="41">
        <v>10</v>
      </c>
      <c r="F64" s="41">
        <v>116</v>
      </c>
      <c r="G64" s="41">
        <v>55</v>
      </c>
      <c r="H64" s="41">
        <v>1403</v>
      </c>
      <c r="I64" s="41">
        <v>822</v>
      </c>
      <c r="J64" s="136" cm="1">
        <f t="array" ref="J64">Ikäryhmähinnat[Ikä 0–5]*Ikärakenne[[#This Row],[0–5-vuotiaat]]</f>
        <v>649691.14</v>
      </c>
      <c r="K64" s="136" cm="1">
        <f t="array" ref="K64">Ikäryhmähinnat[Ikä 6]*Ikärakenne[[#This Row],[6 vuotiaat]]</f>
        <v>93358.799999999988</v>
      </c>
      <c r="L64" s="136" cm="1">
        <f t="array" ref="L64">Ikäryhmähinnat[Ikä 7–12]*Ikärakenne[[#This Row],[7–12-vuotiaat]]</f>
        <v>928131.08</v>
      </c>
      <c r="M64" s="136" cm="1">
        <f t="array" ref="M64">Ikäryhmähinnat[Ikä 13–15]*Ikärakenne[[#This Row],[13–15-vuotiaat]]</f>
        <v>745611.9</v>
      </c>
      <c r="N64" s="136" cm="1">
        <f t="array" ref="N64">Ikäryhmähinnat[Ikä 16+]*Ikärakenne[[#This Row],[16 vuotta täyttäneet]]</f>
        <v>96414.16</v>
      </c>
      <c r="O64" s="136" cm="1">
        <f t="array" ref="O64">Ikäryhmähinnat[Ikä 18-64]*Ikärakenne[[#This Row],[18–64-vuotiaat]]</f>
        <v>71209.86</v>
      </c>
      <c r="P64" s="178">
        <f>SUM(Ikärakenne[[#This Row],[Ikä 0–5]:[Ikä 18-64]])</f>
        <v>2584416.94</v>
      </c>
    </row>
    <row r="65" spans="1:16" x14ac:dyDescent="0.25">
      <c r="A65" s="127">
        <v>182</v>
      </c>
      <c r="B65" s="124" t="s">
        <v>70</v>
      </c>
      <c r="C65" s="38">
        <f>SUM(Ikärakenne[[#This Row],[0–5-vuotiaat]:[16 vuotta täyttäneet]])</f>
        <v>19116</v>
      </c>
      <c r="D65" s="41">
        <v>576</v>
      </c>
      <c r="E65" s="41">
        <v>131</v>
      </c>
      <c r="F65" s="41">
        <v>981</v>
      </c>
      <c r="G65" s="41">
        <v>644</v>
      </c>
      <c r="H65" s="41">
        <v>16784</v>
      </c>
      <c r="I65" s="41">
        <v>9597</v>
      </c>
      <c r="J65" s="136" cm="1">
        <f t="array" ref="J65">Ikäryhmähinnat[Ikä 0–5]*Ikärakenne[[#This Row],[0–5-vuotiaat]]</f>
        <v>5057055.3600000003</v>
      </c>
      <c r="K65" s="136" cm="1">
        <f t="array" ref="K65">Ikäryhmähinnat[Ikä 6]*Ikärakenne[[#This Row],[6 vuotiaat]]</f>
        <v>1223000.2799999998</v>
      </c>
      <c r="L65" s="136" cm="1">
        <f t="array" ref="L65">Ikäryhmähinnat[Ikä 7–12]*Ikärakenne[[#This Row],[7–12-vuotiaat]]</f>
        <v>7849108.5300000003</v>
      </c>
      <c r="M65" s="136" cm="1">
        <f t="array" ref="M65">Ikäryhmähinnat[Ikä 13–15]*Ikärakenne[[#This Row],[13–15-vuotiaat]]</f>
        <v>8730437.5199999996</v>
      </c>
      <c r="N65" s="136" cm="1">
        <f t="array" ref="N65">Ikäryhmähinnat[Ikä 16+]*Ikärakenne[[#This Row],[16 vuotta täyttäneet]]</f>
        <v>1153396.48</v>
      </c>
      <c r="O65" s="136" cm="1">
        <f t="array" ref="O65">Ikäryhmähinnat[Ikä 18-64]*Ikärakenne[[#This Row],[18–64-vuotiaat]]</f>
        <v>831388.11</v>
      </c>
      <c r="P65" s="178">
        <f>SUM(Ikärakenne[[#This Row],[Ikä 0–5]:[Ikä 18-64]])</f>
        <v>24844386.280000001</v>
      </c>
    </row>
    <row r="66" spans="1:16" x14ac:dyDescent="0.25">
      <c r="A66" s="127">
        <v>186</v>
      </c>
      <c r="B66" s="124" t="s">
        <v>71</v>
      </c>
      <c r="C66" s="38">
        <f>SUM(Ikärakenne[[#This Row],[0–5-vuotiaat]:[16 vuotta täyttäneet]])</f>
        <v>46871</v>
      </c>
      <c r="D66" s="41">
        <v>2648</v>
      </c>
      <c r="E66" s="41">
        <v>465</v>
      </c>
      <c r="F66" s="41">
        <v>3180</v>
      </c>
      <c r="G66" s="41">
        <v>1701</v>
      </c>
      <c r="H66" s="41">
        <v>38877</v>
      </c>
      <c r="I66" s="41">
        <v>28200</v>
      </c>
      <c r="J66" s="136" cm="1">
        <f t="array" ref="J66">Ikäryhmähinnat[Ikä 0–5]*Ikärakenne[[#This Row],[0–5-vuotiaat]]</f>
        <v>23248407.280000001</v>
      </c>
      <c r="K66" s="136" cm="1">
        <f t="array" ref="K66">Ikäryhmähinnat[Ikä 6]*Ikärakenne[[#This Row],[6 vuotiaat]]</f>
        <v>4341184.1999999993</v>
      </c>
      <c r="L66" s="136" cm="1">
        <f t="array" ref="L66">Ikäryhmähinnat[Ikä 7–12]*Ikärakenne[[#This Row],[7–12-vuotiaat]]</f>
        <v>25443593.399999999</v>
      </c>
      <c r="M66" s="136" cm="1">
        <f t="array" ref="M66">Ikäryhmähinnat[Ikä 13–15]*Ikärakenne[[#This Row],[13–15-vuotiaat]]</f>
        <v>23059742.579999998</v>
      </c>
      <c r="N66" s="136" cm="1">
        <f t="array" ref="N66">Ikäryhmähinnat[Ikä 16+]*Ikärakenne[[#This Row],[16 vuotta täyttäneet]]</f>
        <v>2671627.44</v>
      </c>
      <c r="O66" s="136" cm="1">
        <f t="array" ref="O66">Ikäryhmähinnat[Ikä 18-64]*Ikärakenne[[#This Row],[18–64-vuotiaat]]</f>
        <v>2442966</v>
      </c>
      <c r="P66" s="178">
        <f>SUM(Ikärakenne[[#This Row],[Ikä 0–5]:[Ikä 18-64]])</f>
        <v>81207520.899999991</v>
      </c>
    </row>
    <row r="67" spans="1:16" x14ac:dyDescent="0.25">
      <c r="A67" s="127">
        <v>202</v>
      </c>
      <c r="B67" s="124" t="s">
        <v>72</v>
      </c>
      <c r="C67" s="38">
        <f>SUM(Ikärakenne[[#This Row],[0–5-vuotiaat]:[16 vuotta täyttäneet]])</f>
        <v>36551</v>
      </c>
      <c r="D67" s="41">
        <v>2423</v>
      </c>
      <c r="E67" s="41">
        <v>422</v>
      </c>
      <c r="F67" s="41">
        <v>2716</v>
      </c>
      <c r="G67" s="41">
        <v>1487</v>
      </c>
      <c r="H67" s="41">
        <v>29503</v>
      </c>
      <c r="I67" s="41">
        <v>20631</v>
      </c>
      <c r="J67" s="136" cm="1">
        <f t="array" ref="J67">Ikäryhmähinnat[Ikä 0–5]*Ikärakenne[[#This Row],[0–5-vuotiaat]]</f>
        <v>21272995.030000001</v>
      </c>
      <c r="K67" s="136" cm="1">
        <f t="array" ref="K67">Ikäryhmähinnat[Ikä 6]*Ikärakenne[[#This Row],[6 vuotiaat]]</f>
        <v>3939741.36</v>
      </c>
      <c r="L67" s="136" cm="1">
        <f t="array" ref="L67">Ikäryhmähinnat[Ikä 7–12]*Ikärakenne[[#This Row],[7–12-vuotiaat]]</f>
        <v>21731069.080000002</v>
      </c>
      <c r="M67" s="136" cm="1">
        <f t="array" ref="M67">Ikäryhmähinnat[Ikä 13–15]*Ikärakenne[[#This Row],[13–15-vuotiaat]]</f>
        <v>20158634.460000001</v>
      </c>
      <c r="N67" s="136" cm="1">
        <f t="array" ref="N67">Ikäryhmähinnat[Ikä 16+]*Ikärakenne[[#This Row],[16 vuotta täyttäneet]]</f>
        <v>2027446.16</v>
      </c>
      <c r="O67" s="136" cm="1">
        <f t="array" ref="O67">Ikäryhmähinnat[Ikä 18-64]*Ikärakenne[[#This Row],[18–64-vuotiaat]]</f>
        <v>1787263.5299999998</v>
      </c>
      <c r="P67" s="178">
        <f>SUM(Ikärakenne[[#This Row],[Ikä 0–5]:[Ikä 18-64]])</f>
        <v>70917149.620000005</v>
      </c>
    </row>
    <row r="68" spans="1:16" x14ac:dyDescent="0.25">
      <c r="A68" s="127">
        <v>204</v>
      </c>
      <c r="B68" s="124" t="s">
        <v>73</v>
      </c>
      <c r="C68" s="38">
        <f>SUM(Ikärakenne[[#This Row],[0–5-vuotiaat]:[16 vuotta täyttäneet]])</f>
        <v>2589</v>
      </c>
      <c r="D68" s="41">
        <v>87</v>
      </c>
      <c r="E68" s="41">
        <v>14</v>
      </c>
      <c r="F68" s="41">
        <v>119</v>
      </c>
      <c r="G68" s="41">
        <v>63</v>
      </c>
      <c r="H68" s="41">
        <v>2306</v>
      </c>
      <c r="I68" s="41">
        <v>1249</v>
      </c>
      <c r="J68" s="136" cm="1">
        <f t="array" ref="J68">Ikäryhmähinnat[Ikä 0–5]*Ikärakenne[[#This Row],[0–5-vuotiaat]]</f>
        <v>763826.07000000007</v>
      </c>
      <c r="K68" s="136" cm="1">
        <f t="array" ref="K68">Ikäryhmähinnat[Ikä 6]*Ikärakenne[[#This Row],[6 vuotiaat]]</f>
        <v>130702.31999999999</v>
      </c>
      <c r="L68" s="136" cm="1">
        <f t="array" ref="L68">Ikäryhmähinnat[Ikä 7–12]*Ikärakenne[[#This Row],[7–12-vuotiaat]]</f>
        <v>952134.47</v>
      </c>
      <c r="M68" s="136" cm="1">
        <f t="array" ref="M68">Ikäryhmähinnat[Ikä 13–15]*Ikärakenne[[#This Row],[13–15-vuotiaat]]</f>
        <v>854064.54</v>
      </c>
      <c r="N68" s="136" cm="1">
        <f t="array" ref="N68">Ikäryhmähinnat[Ikä 16+]*Ikärakenne[[#This Row],[16 vuotta täyttäneet]]</f>
        <v>158468.32</v>
      </c>
      <c r="O68" s="136" cm="1">
        <f t="array" ref="O68">Ikäryhmähinnat[Ikä 18-64]*Ikärakenne[[#This Row],[18–64-vuotiaat]]</f>
        <v>108200.87</v>
      </c>
      <c r="P68" s="178">
        <f>SUM(Ikärakenne[[#This Row],[Ikä 0–5]:[Ikä 18-64]])</f>
        <v>2967396.59</v>
      </c>
    </row>
    <row r="69" spans="1:16" x14ac:dyDescent="0.25">
      <c r="A69" s="127">
        <v>205</v>
      </c>
      <c r="B69" s="124" t="s">
        <v>74</v>
      </c>
      <c r="C69" s="38">
        <f>SUM(Ikärakenne[[#This Row],[0–5-vuotiaat]:[16 vuotta täyttäneet]])</f>
        <v>36433</v>
      </c>
      <c r="D69" s="41">
        <v>1656</v>
      </c>
      <c r="E69" s="41">
        <v>317</v>
      </c>
      <c r="F69" s="41">
        <v>2387</v>
      </c>
      <c r="G69" s="41">
        <v>1295</v>
      </c>
      <c r="H69" s="41">
        <v>30778</v>
      </c>
      <c r="I69" s="41">
        <v>20693</v>
      </c>
      <c r="J69" s="136" cm="1">
        <f t="array" ref="J69">Ikäryhmähinnat[Ikä 0–5]*Ikärakenne[[#This Row],[0–5-vuotiaat]]</f>
        <v>14539034.16</v>
      </c>
      <c r="K69" s="136" cm="1">
        <f t="array" ref="K69">Ikäryhmähinnat[Ikä 6]*Ikärakenne[[#This Row],[6 vuotiaat]]</f>
        <v>2959473.96</v>
      </c>
      <c r="L69" s="136" cm="1">
        <f t="array" ref="L69">Ikäryhmähinnat[Ikä 7–12]*Ikärakenne[[#This Row],[7–12-vuotiaat]]</f>
        <v>19098697.309999999</v>
      </c>
      <c r="M69" s="136" cm="1">
        <f t="array" ref="M69">Ikäryhmähinnat[Ikä 13–15]*Ikärakenne[[#This Row],[13–15-vuotiaat]]</f>
        <v>17555771.100000001</v>
      </c>
      <c r="N69" s="136" cm="1">
        <f t="array" ref="N69">Ikäryhmähinnat[Ikä 16+]*Ikärakenne[[#This Row],[16 vuotta täyttäneet]]</f>
        <v>2115064.16</v>
      </c>
      <c r="O69" s="136" cm="1">
        <f t="array" ref="O69">Ikäryhmähinnat[Ikä 18-64]*Ikärakenne[[#This Row],[18–64-vuotiaat]]</f>
        <v>1792634.5899999999</v>
      </c>
      <c r="P69" s="178">
        <f>SUM(Ikärakenne[[#This Row],[Ikä 0–5]:[Ikä 18-64]])</f>
        <v>58060675.280000001</v>
      </c>
    </row>
    <row r="70" spans="1:16" x14ac:dyDescent="0.25">
      <c r="A70" s="127">
        <v>208</v>
      </c>
      <c r="B70" s="124" t="s">
        <v>75</v>
      </c>
      <c r="C70" s="38">
        <f>SUM(Ikärakenne[[#This Row],[0–5-vuotiaat]:[16 vuotta täyttäneet]])</f>
        <v>12271</v>
      </c>
      <c r="D70" s="41">
        <v>664</v>
      </c>
      <c r="E70" s="41">
        <v>120</v>
      </c>
      <c r="F70" s="41">
        <v>933</v>
      </c>
      <c r="G70" s="41">
        <v>503</v>
      </c>
      <c r="H70" s="41">
        <v>10051</v>
      </c>
      <c r="I70" s="41">
        <v>6232</v>
      </c>
      <c r="J70" s="136" cm="1">
        <f t="array" ref="J70">Ikäryhmähinnat[Ikä 0–5]*Ikärakenne[[#This Row],[0–5-vuotiaat]]</f>
        <v>5829661.04</v>
      </c>
      <c r="K70" s="136" cm="1">
        <f t="array" ref="K70">Ikäryhmähinnat[Ikä 6]*Ikärakenne[[#This Row],[6 vuotiaat]]</f>
        <v>1120305.5999999999</v>
      </c>
      <c r="L70" s="136" cm="1">
        <f t="array" ref="L70">Ikäryhmähinnat[Ikä 7–12]*Ikärakenne[[#This Row],[7–12-vuotiaat]]</f>
        <v>7465054.29</v>
      </c>
      <c r="M70" s="136" cm="1">
        <f t="array" ref="M70">Ikäryhmähinnat[Ikä 13–15]*Ikärakenne[[#This Row],[13–15-vuotiaat]]</f>
        <v>6818959.7400000002</v>
      </c>
      <c r="N70" s="136" cm="1">
        <f t="array" ref="N70">Ikäryhmähinnat[Ikä 16+]*Ikärakenne[[#This Row],[16 vuotta täyttäneet]]</f>
        <v>690704.72</v>
      </c>
      <c r="O70" s="136" cm="1">
        <f t="array" ref="O70">Ikäryhmähinnat[Ikä 18-64]*Ikärakenne[[#This Row],[18–64-vuotiaat]]</f>
        <v>539878.15999999992</v>
      </c>
      <c r="P70" s="178">
        <f>SUM(Ikärakenne[[#This Row],[Ikä 0–5]:[Ikä 18-64]])</f>
        <v>22464563.550000001</v>
      </c>
    </row>
    <row r="71" spans="1:16" x14ac:dyDescent="0.25">
      <c r="A71" s="127">
        <v>211</v>
      </c>
      <c r="B71" s="124" t="s">
        <v>76</v>
      </c>
      <c r="C71" s="38">
        <f>SUM(Ikärakenne[[#This Row],[0–5-vuotiaat]:[16 vuotta täyttäneet]])</f>
        <v>33951</v>
      </c>
      <c r="D71" s="41">
        <v>2075</v>
      </c>
      <c r="E71" s="41">
        <v>351</v>
      </c>
      <c r="F71" s="41">
        <v>2602</v>
      </c>
      <c r="G71" s="41">
        <v>1345</v>
      </c>
      <c r="H71" s="41">
        <v>27578</v>
      </c>
      <c r="I71" s="41">
        <v>19379</v>
      </c>
      <c r="J71" s="136" cm="1">
        <f t="array" ref="J71">Ikäryhmähinnat[Ikä 0–5]*Ikärakenne[[#This Row],[0–5-vuotiaat]]</f>
        <v>18217690.75</v>
      </c>
      <c r="K71" s="136" cm="1">
        <f t="array" ref="K71">Ikäryhmähinnat[Ikä 6]*Ikärakenne[[#This Row],[6 vuotiaat]]</f>
        <v>3276893.88</v>
      </c>
      <c r="L71" s="136" cm="1">
        <f t="array" ref="L71">Ikäryhmähinnat[Ikä 7–12]*Ikärakenne[[#This Row],[7–12-vuotiaat]]</f>
        <v>20818940.260000002</v>
      </c>
      <c r="M71" s="136" cm="1">
        <f t="array" ref="M71">Ikäryhmähinnat[Ikä 13–15]*Ikärakenne[[#This Row],[13–15-vuotiaat]]</f>
        <v>18233600.100000001</v>
      </c>
      <c r="N71" s="136" cm="1">
        <f t="array" ref="N71">Ikäryhmähinnat[Ikä 16+]*Ikärakenne[[#This Row],[16 vuotta täyttäneet]]</f>
        <v>1895160.16</v>
      </c>
      <c r="O71" s="136" cm="1">
        <f t="array" ref="O71">Ikäryhmähinnat[Ikä 18-64]*Ikärakenne[[#This Row],[18–64-vuotiaat]]</f>
        <v>1678802.77</v>
      </c>
      <c r="P71" s="178">
        <f>SUM(Ikärakenne[[#This Row],[Ikä 0–5]:[Ikä 18-64]])</f>
        <v>64121087.920000002</v>
      </c>
    </row>
    <row r="72" spans="1:16" x14ac:dyDescent="0.25">
      <c r="A72" s="127">
        <v>213</v>
      </c>
      <c r="B72" s="124" t="s">
        <v>77</v>
      </c>
      <c r="C72" s="38">
        <f>SUM(Ikärakenne[[#This Row],[0–5-vuotiaat]:[16 vuotta täyttäneet]])</f>
        <v>5062</v>
      </c>
      <c r="D72" s="41">
        <v>157</v>
      </c>
      <c r="E72" s="41">
        <v>34</v>
      </c>
      <c r="F72" s="41">
        <v>249</v>
      </c>
      <c r="G72" s="41">
        <v>149</v>
      </c>
      <c r="H72" s="41">
        <v>4473</v>
      </c>
      <c r="I72" s="41">
        <v>2386</v>
      </c>
      <c r="J72" s="136" cm="1">
        <f t="array" ref="J72">Ikäryhmähinnat[Ikä 0–5]*Ikärakenne[[#This Row],[0–5-vuotiaat]]</f>
        <v>1378398.77</v>
      </c>
      <c r="K72" s="136" cm="1">
        <f t="array" ref="K72">Ikäryhmähinnat[Ikä 6]*Ikärakenne[[#This Row],[6 vuotiaat]]</f>
        <v>317419.92</v>
      </c>
      <c r="L72" s="136" cm="1">
        <f t="array" ref="L72">Ikäryhmähinnat[Ikä 7–12]*Ikärakenne[[#This Row],[7–12-vuotiaat]]</f>
        <v>1992281.37</v>
      </c>
      <c r="M72" s="136" cm="1">
        <f t="array" ref="M72">Ikäryhmähinnat[Ikä 13–15]*Ikärakenne[[#This Row],[13–15-vuotiaat]]</f>
        <v>2019930.42</v>
      </c>
      <c r="N72" s="136" cm="1">
        <f t="array" ref="N72">Ikäryhmähinnat[Ikä 16+]*Ikärakenne[[#This Row],[16 vuotta täyttäneet]]</f>
        <v>307384.56</v>
      </c>
      <c r="O72" s="136" cm="1">
        <f t="array" ref="O72">Ikäryhmähinnat[Ikä 18-64]*Ikärakenne[[#This Row],[18–64-vuotiaat]]</f>
        <v>206699.18</v>
      </c>
      <c r="P72" s="178">
        <f>SUM(Ikärakenne[[#This Row],[Ikä 0–5]:[Ikä 18-64]])</f>
        <v>6222114.2199999997</v>
      </c>
    </row>
    <row r="73" spans="1:16" x14ac:dyDescent="0.25">
      <c r="A73" s="127">
        <v>214</v>
      </c>
      <c r="B73" s="124" t="s">
        <v>78</v>
      </c>
      <c r="C73" s="38">
        <f>SUM(Ikärakenne[[#This Row],[0–5-vuotiaat]:[16 vuotta täyttäneet]])</f>
        <v>12478</v>
      </c>
      <c r="D73" s="41">
        <v>529</v>
      </c>
      <c r="E73" s="41">
        <v>97</v>
      </c>
      <c r="F73" s="41">
        <v>789</v>
      </c>
      <c r="G73" s="41">
        <v>397</v>
      </c>
      <c r="H73" s="41">
        <v>10666</v>
      </c>
      <c r="I73" s="41">
        <v>6492</v>
      </c>
      <c r="J73" s="136" cm="1">
        <f t="array" ref="J73">Ikäryhmähinnat[Ikä 0–5]*Ikärakenne[[#This Row],[0–5-vuotiaat]]</f>
        <v>4644413.6900000004</v>
      </c>
      <c r="K73" s="136" cm="1">
        <f t="array" ref="K73">Ikäryhmähinnat[Ikä 6]*Ikärakenne[[#This Row],[6 vuotiaat]]</f>
        <v>905580.35999999987</v>
      </c>
      <c r="L73" s="136" cm="1">
        <f t="array" ref="L73">Ikäryhmähinnat[Ikä 7–12]*Ikärakenne[[#This Row],[7–12-vuotiaat]]</f>
        <v>6312891.5700000003</v>
      </c>
      <c r="M73" s="136" cm="1">
        <f t="array" ref="M73">Ikäryhmähinnat[Ikä 13–15]*Ikärakenne[[#This Row],[13–15-vuotiaat]]</f>
        <v>5381962.2599999998</v>
      </c>
      <c r="N73" s="136" cm="1">
        <f t="array" ref="N73">Ikäryhmähinnat[Ikä 16+]*Ikärakenne[[#This Row],[16 vuotta täyttäneet]]</f>
        <v>732967.52</v>
      </c>
      <c r="O73" s="136" cm="1">
        <f t="array" ref="O73">Ikäryhmähinnat[Ikä 18-64]*Ikärakenne[[#This Row],[18–64-vuotiaat]]</f>
        <v>562401.96</v>
      </c>
      <c r="P73" s="178">
        <f>SUM(Ikärakenne[[#This Row],[Ikä 0–5]:[Ikä 18-64]])</f>
        <v>18540217.360000003</v>
      </c>
    </row>
    <row r="74" spans="1:16" x14ac:dyDescent="0.25">
      <c r="A74" s="127">
        <v>216</v>
      </c>
      <c r="B74" s="124" t="s">
        <v>79</v>
      </c>
      <c r="C74" s="38">
        <f>SUM(Ikärakenne[[#This Row],[0–5-vuotiaat]:[16 vuotta täyttäneet]])</f>
        <v>1186</v>
      </c>
      <c r="D74" s="41">
        <v>47</v>
      </c>
      <c r="E74" s="41">
        <v>5</v>
      </c>
      <c r="F74" s="41">
        <v>52</v>
      </c>
      <c r="G74" s="41">
        <v>39</v>
      </c>
      <c r="H74" s="41">
        <v>1043</v>
      </c>
      <c r="I74" s="41">
        <v>559</v>
      </c>
      <c r="J74" s="136" cm="1">
        <f t="array" ref="J74">Ikäryhmähinnat[Ikä 0–5]*Ikärakenne[[#This Row],[0–5-vuotiaat]]</f>
        <v>412641.67000000004</v>
      </c>
      <c r="K74" s="136" cm="1">
        <f t="array" ref="K74">Ikäryhmähinnat[Ikä 6]*Ikärakenne[[#This Row],[6 vuotiaat]]</f>
        <v>46679.399999999994</v>
      </c>
      <c r="L74" s="136" cm="1">
        <f t="array" ref="L74">Ikäryhmähinnat[Ikä 7–12]*Ikärakenne[[#This Row],[7–12-vuotiaat]]</f>
        <v>416058.76</v>
      </c>
      <c r="M74" s="136" cm="1">
        <f t="array" ref="M74">Ikäryhmähinnat[Ikä 13–15]*Ikärakenne[[#This Row],[13–15-vuotiaat]]</f>
        <v>528706.62</v>
      </c>
      <c r="N74" s="136" cm="1">
        <f t="array" ref="N74">Ikäryhmähinnat[Ikä 16+]*Ikärakenne[[#This Row],[16 vuotta täyttäneet]]</f>
        <v>71674.959999999992</v>
      </c>
      <c r="O74" s="136" cm="1">
        <f t="array" ref="O74">Ikäryhmähinnat[Ikä 18-64]*Ikärakenne[[#This Row],[18–64-vuotiaat]]</f>
        <v>48426.17</v>
      </c>
      <c r="P74" s="178">
        <f>SUM(Ikärakenne[[#This Row],[Ikä 0–5]:[Ikä 18-64]])</f>
        <v>1524187.58</v>
      </c>
    </row>
    <row r="75" spans="1:16" x14ac:dyDescent="0.25">
      <c r="A75" s="127">
        <v>217</v>
      </c>
      <c r="B75" s="124" t="s">
        <v>80</v>
      </c>
      <c r="C75" s="38">
        <f>SUM(Ikärakenne[[#This Row],[0–5-vuotiaat]:[16 vuotta täyttäneet]])</f>
        <v>5264</v>
      </c>
      <c r="D75" s="41">
        <v>275</v>
      </c>
      <c r="E75" s="41">
        <v>67</v>
      </c>
      <c r="F75" s="41">
        <v>426</v>
      </c>
      <c r="G75" s="41">
        <v>221</v>
      </c>
      <c r="H75" s="41">
        <v>4275</v>
      </c>
      <c r="I75" s="41">
        <v>2727</v>
      </c>
      <c r="J75" s="136" cm="1">
        <f t="array" ref="J75">Ikäryhmähinnat[Ikä 0–5]*Ikärakenne[[#This Row],[0–5-vuotiaat]]</f>
        <v>2414392.75</v>
      </c>
      <c r="K75" s="136" cm="1">
        <f t="array" ref="K75">Ikäryhmähinnat[Ikä 6]*Ikärakenne[[#This Row],[6 vuotiaat]]</f>
        <v>625503.96</v>
      </c>
      <c r="L75" s="136" cm="1">
        <f t="array" ref="L75">Ikäryhmähinnat[Ikä 7–12]*Ikärakenne[[#This Row],[7–12-vuotiaat]]</f>
        <v>3408481.38</v>
      </c>
      <c r="M75" s="136" cm="1">
        <f t="array" ref="M75">Ikäryhmähinnat[Ikä 13–15]*Ikärakenne[[#This Row],[13–15-vuotiaat]]</f>
        <v>2996004.18</v>
      </c>
      <c r="N75" s="136" cm="1">
        <f t="array" ref="N75">Ikäryhmähinnat[Ikä 16+]*Ikärakenne[[#This Row],[16 vuotta täyttäneet]]</f>
        <v>293778</v>
      </c>
      <c r="O75" s="136" cm="1">
        <f t="array" ref="O75">Ikäryhmähinnat[Ikä 18-64]*Ikärakenne[[#This Row],[18–64-vuotiaat]]</f>
        <v>236240.00999999998</v>
      </c>
      <c r="P75" s="178">
        <f>SUM(Ikärakenne[[#This Row],[Ikä 0–5]:[Ikä 18-64]])</f>
        <v>9974400.2799999993</v>
      </c>
    </row>
    <row r="76" spans="1:16" x14ac:dyDescent="0.25">
      <c r="A76" s="127">
        <v>218</v>
      </c>
      <c r="B76" s="124" t="s">
        <v>81</v>
      </c>
      <c r="C76" s="38">
        <f>SUM(Ikärakenne[[#This Row],[0–5-vuotiaat]:[16 vuotta täyttäneet]])</f>
        <v>1159</v>
      </c>
      <c r="D76" s="41">
        <v>32</v>
      </c>
      <c r="E76" s="41">
        <v>6</v>
      </c>
      <c r="F76" s="41">
        <v>70</v>
      </c>
      <c r="G76" s="41">
        <v>24</v>
      </c>
      <c r="H76" s="41">
        <v>1027</v>
      </c>
      <c r="I76" s="41">
        <v>561</v>
      </c>
      <c r="J76" s="136" cm="1">
        <f t="array" ref="J76">Ikäryhmähinnat[Ikä 0–5]*Ikärakenne[[#This Row],[0–5-vuotiaat]]</f>
        <v>280947.52</v>
      </c>
      <c r="K76" s="136" cm="1">
        <f t="array" ref="K76">Ikäryhmähinnat[Ikä 6]*Ikärakenne[[#This Row],[6 vuotiaat]]</f>
        <v>56015.28</v>
      </c>
      <c r="L76" s="136" cm="1">
        <f t="array" ref="L76">Ikäryhmähinnat[Ikä 7–12]*Ikärakenne[[#This Row],[7–12-vuotiaat]]</f>
        <v>560079.1</v>
      </c>
      <c r="M76" s="136" cm="1">
        <f t="array" ref="M76">Ikäryhmähinnat[Ikä 13–15]*Ikärakenne[[#This Row],[13–15-vuotiaat]]</f>
        <v>325357.92</v>
      </c>
      <c r="N76" s="136" cm="1">
        <f t="array" ref="N76">Ikäryhmähinnat[Ikä 16+]*Ikärakenne[[#This Row],[16 vuotta täyttäneet]]</f>
        <v>70575.44</v>
      </c>
      <c r="O76" s="136" cm="1">
        <f t="array" ref="O76">Ikäryhmähinnat[Ikä 18-64]*Ikärakenne[[#This Row],[18–64-vuotiaat]]</f>
        <v>48599.43</v>
      </c>
      <c r="P76" s="178">
        <f>SUM(Ikärakenne[[#This Row],[Ikä 0–5]:[Ikä 18-64]])</f>
        <v>1341574.69</v>
      </c>
    </row>
    <row r="77" spans="1:16" x14ac:dyDescent="0.25">
      <c r="A77" s="127">
        <v>224</v>
      </c>
      <c r="B77" s="124" t="s">
        <v>82</v>
      </c>
      <c r="C77" s="38">
        <f>SUM(Ikärakenne[[#This Row],[0–5-vuotiaat]:[16 vuotta täyttäneet]])</f>
        <v>8440</v>
      </c>
      <c r="D77" s="41">
        <v>302</v>
      </c>
      <c r="E77" s="41">
        <v>53</v>
      </c>
      <c r="F77" s="41">
        <v>517</v>
      </c>
      <c r="G77" s="41">
        <v>339</v>
      </c>
      <c r="H77" s="41">
        <v>7229</v>
      </c>
      <c r="I77" s="41">
        <v>4565</v>
      </c>
      <c r="J77" s="136" cm="1">
        <f t="array" ref="J77">Ikäryhmähinnat[Ikä 0–5]*Ikärakenne[[#This Row],[0–5-vuotiaat]]</f>
        <v>2651442.2200000002</v>
      </c>
      <c r="K77" s="136" cm="1">
        <f t="array" ref="K77">Ikäryhmähinnat[Ikä 6]*Ikärakenne[[#This Row],[6 vuotiaat]]</f>
        <v>494801.63999999996</v>
      </c>
      <c r="L77" s="136" cm="1">
        <f t="array" ref="L77">Ikäryhmähinnat[Ikä 7–12]*Ikärakenne[[#This Row],[7–12-vuotiaat]]</f>
        <v>4136584.21</v>
      </c>
      <c r="M77" s="136" cm="1">
        <f t="array" ref="M77">Ikäryhmähinnat[Ikä 13–15]*Ikärakenne[[#This Row],[13–15-vuotiaat]]</f>
        <v>4595680.62</v>
      </c>
      <c r="N77" s="136" cm="1">
        <f t="array" ref="N77">Ikäryhmähinnat[Ikä 16+]*Ikärakenne[[#This Row],[16 vuotta täyttäneet]]</f>
        <v>496776.88</v>
      </c>
      <c r="O77" s="136" cm="1">
        <f t="array" ref="O77">Ikäryhmähinnat[Ikä 18-64]*Ikärakenne[[#This Row],[18–64-vuotiaat]]</f>
        <v>395465.94999999995</v>
      </c>
      <c r="P77" s="178">
        <f>SUM(Ikärakenne[[#This Row],[Ikä 0–5]:[Ikä 18-64]])</f>
        <v>12770751.520000001</v>
      </c>
    </row>
    <row r="78" spans="1:16" x14ac:dyDescent="0.25">
      <c r="A78" s="127">
        <v>226</v>
      </c>
      <c r="B78" s="124" t="s">
        <v>83</v>
      </c>
      <c r="C78" s="38">
        <f>SUM(Ikärakenne[[#This Row],[0–5-vuotiaat]:[16 vuotta täyttäneet]])</f>
        <v>3573</v>
      </c>
      <c r="D78" s="41">
        <v>116</v>
      </c>
      <c r="E78" s="41">
        <v>16</v>
      </c>
      <c r="F78" s="41">
        <v>172</v>
      </c>
      <c r="G78" s="41">
        <v>109</v>
      </c>
      <c r="H78" s="41">
        <v>3160</v>
      </c>
      <c r="I78" s="41">
        <v>1701</v>
      </c>
      <c r="J78" s="136" cm="1">
        <f t="array" ref="J78">Ikäryhmähinnat[Ikä 0–5]*Ikärakenne[[#This Row],[0–5-vuotiaat]]</f>
        <v>1018434.76</v>
      </c>
      <c r="K78" s="136" cm="1">
        <f t="array" ref="K78">Ikäryhmähinnat[Ikä 6]*Ikärakenne[[#This Row],[6 vuotiaat]]</f>
        <v>149374.07999999999</v>
      </c>
      <c r="L78" s="136" cm="1">
        <f t="array" ref="L78">Ikäryhmähinnat[Ikä 7–12]*Ikärakenne[[#This Row],[7–12-vuotiaat]]</f>
        <v>1376194.36</v>
      </c>
      <c r="M78" s="136" cm="1">
        <f t="array" ref="M78">Ikäryhmähinnat[Ikä 13–15]*Ikärakenne[[#This Row],[13–15-vuotiaat]]</f>
        <v>1477667.22</v>
      </c>
      <c r="N78" s="136" cm="1">
        <f t="array" ref="N78">Ikäryhmähinnat[Ikä 16+]*Ikärakenne[[#This Row],[16 vuotta täyttäneet]]</f>
        <v>217155.19999999998</v>
      </c>
      <c r="O78" s="136" cm="1">
        <f t="array" ref="O78">Ikäryhmähinnat[Ikä 18-64]*Ikärakenne[[#This Row],[18–64-vuotiaat]]</f>
        <v>147357.63</v>
      </c>
      <c r="P78" s="178">
        <f>SUM(Ikärakenne[[#This Row],[Ikä 0–5]:[Ikä 18-64]])</f>
        <v>4386183.25</v>
      </c>
    </row>
    <row r="79" spans="1:16" x14ac:dyDescent="0.25">
      <c r="A79" s="127">
        <v>230</v>
      </c>
      <c r="B79" s="124" t="s">
        <v>84</v>
      </c>
      <c r="C79" s="38">
        <f>SUM(Ikärakenne[[#This Row],[0–5-vuotiaat]:[16 vuotta täyttäneet]])</f>
        <v>2170</v>
      </c>
      <c r="D79" s="41">
        <v>79</v>
      </c>
      <c r="E79" s="41">
        <v>16</v>
      </c>
      <c r="F79" s="41">
        <v>132</v>
      </c>
      <c r="G79" s="41">
        <v>56</v>
      </c>
      <c r="H79" s="41">
        <v>1887</v>
      </c>
      <c r="I79" s="41">
        <v>1063</v>
      </c>
      <c r="J79" s="136" cm="1">
        <f t="array" ref="J79">Ikäryhmähinnat[Ikä 0–5]*Ikärakenne[[#This Row],[0–5-vuotiaat]]</f>
        <v>693589.19000000006</v>
      </c>
      <c r="K79" s="136" cm="1">
        <f t="array" ref="K79">Ikäryhmähinnat[Ikä 6]*Ikärakenne[[#This Row],[6 vuotiaat]]</f>
        <v>149374.07999999999</v>
      </c>
      <c r="L79" s="136" cm="1">
        <f t="array" ref="L79">Ikäryhmähinnat[Ikä 7–12]*Ikärakenne[[#This Row],[7–12-vuotiaat]]</f>
        <v>1056149.1599999999</v>
      </c>
      <c r="M79" s="136" cm="1">
        <f t="array" ref="M79">Ikäryhmähinnat[Ikä 13–15]*Ikärakenne[[#This Row],[13–15-vuotiaat]]</f>
        <v>759168.48</v>
      </c>
      <c r="N79" s="136" cm="1">
        <f t="array" ref="N79">Ikäryhmähinnat[Ikä 16+]*Ikärakenne[[#This Row],[16 vuotta täyttäneet]]</f>
        <v>129674.64</v>
      </c>
      <c r="O79" s="136" cm="1">
        <f t="array" ref="O79">Ikäryhmähinnat[Ikä 18-64]*Ikärakenne[[#This Row],[18–64-vuotiaat]]</f>
        <v>92087.69</v>
      </c>
      <c r="P79" s="178">
        <f>SUM(Ikärakenne[[#This Row],[Ikä 0–5]:[Ikä 18-64]])</f>
        <v>2880043.24</v>
      </c>
    </row>
    <row r="80" spans="1:16" x14ac:dyDescent="0.25">
      <c r="A80" s="127">
        <v>231</v>
      </c>
      <c r="B80" s="124" t="s">
        <v>85</v>
      </c>
      <c r="C80" s="38">
        <f>SUM(Ikärakenne[[#This Row],[0–5-vuotiaat]:[16 vuotta täyttäneet]])</f>
        <v>1241</v>
      </c>
      <c r="D80" s="41">
        <v>43</v>
      </c>
      <c r="E80" s="41">
        <v>9</v>
      </c>
      <c r="F80" s="41">
        <v>83</v>
      </c>
      <c r="G80" s="41">
        <v>37</v>
      </c>
      <c r="H80" s="41">
        <v>1069</v>
      </c>
      <c r="I80" s="41">
        <v>547</v>
      </c>
      <c r="J80" s="136" cm="1">
        <f t="array" ref="J80">Ikäryhmähinnat[Ikä 0–5]*Ikärakenne[[#This Row],[0–5-vuotiaat]]</f>
        <v>377523.23000000004</v>
      </c>
      <c r="K80" s="136" cm="1">
        <f t="array" ref="K80">Ikäryhmähinnat[Ikä 6]*Ikärakenne[[#This Row],[6 vuotiaat]]</f>
        <v>84022.92</v>
      </c>
      <c r="L80" s="136" cm="1">
        <f t="array" ref="L80">Ikäryhmähinnat[Ikä 7–12]*Ikärakenne[[#This Row],[7–12-vuotiaat]]</f>
        <v>664093.79</v>
      </c>
      <c r="M80" s="136" cm="1">
        <f t="array" ref="M80">Ikäryhmähinnat[Ikä 13–15]*Ikärakenne[[#This Row],[13–15-vuotiaat]]</f>
        <v>501593.46</v>
      </c>
      <c r="N80" s="136" cm="1">
        <f t="array" ref="N80">Ikäryhmähinnat[Ikä 16+]*Ikärakenne[[#This Row],[16 vuotta täyttäneet]]</f>
        <v>73461.679999999993</v>
      </c>
      <c r="O80" s="136" cm="1">
        <f t="array" ref="O80">Ikäryhmähinnat[Ikä 18-64]*Ikärakenne[[#This Row],[18–64-vuotiaat]]</f>
        <v>47386.61</v>
      </c>
      <c r="P80" s="178">
        <f>SUM(Ikärakenne[[#This Row],[Ikä 0–5]:[Ikä 18-64]])</f>
        <v>1748081.69</v>
      </c>
    </row>
    <row r="81" spans="1:16" x14ac:dyDescent="0.25">
      <c r="A81" s="127">
        <v>232</v>
      </c>
      <c r="B81" s="124" t="s">
        <v>86</v>
      </c>
      <c r="C81" s="38">
        <f>SUM(Ikärakenne[[#This Row],[0–5-vuotiaat]:[16 vuotta täyttäneet]])</f>
        <v>12518</v>
      </c>
      <c r="D81" s="41">
        <v>508</v>
      </c>
      <c r="E81" s="41">
        <v>107</v>
      </c>
      <c r="F81" s="41">
        <v>799</v>
      </c>
      <c r="G81" s="41">
        <v>482</v>
      </c>
      <c r="H81" s="41">
        <v>10622</v>
      </c>
      <c r="I81" s="41">
        <v>6492</v>
      </c>
      <c r="J81" s="136" cm="1">
        <f t="array" ref="J81">Ikäryhmähinnat[Ikä 0–5]*Ikärakenne[[#This Row],[0–5-vuotiaat]]</f>
        <v>4460041.88</v>
      </c>
      <c r="K81" s="136" cm="1">
        <f t="array" ref="K81">Ikäryhmähinnat[Ikä 6]*Ikärakenne[[#This Row],[6 vuotiaat]]</f>
        <v>998939.15999999992</v>
      </c>
      <c r="L81" s="136" cm="1">
        <f t="array" ref="L81">Ikäryhmähinnat[Ikä 7–12]*Ikärakenne[[#This Row],[7–12-vuotiaat]]</f>
        <v>6392902.8700000001</v>
      </c>
      <c r="M81" s="136" cm="1">
        <f t="array" ref="M81">Ikäryhmähinnat[Ikä 13–15]*Ikärakenne[[#This Row],[13–15-vuotiaat]]</f>
        <v>6534271.5599999996</v>
      </c>
      <c r="N81" s="136" cm="1">
        <f t="array" ref="N81">Ikäryhmähinnat[Ikä 16+]*Ikärakenne[[#This Row],[16 vuotta täyttäneet]]</f>
        <v>729943.84</v>
      </c>
      <c r="O81" s="136" cm="1">
        <f t="array" ref="O81">Ikäryhmähinnat[Ikä 18-64]*Ikärakenne[[#This Row],[18–64-vuotiaat]]</f>
        <v>562401.96</v>
      </c>
      <c r="P81" s="178">
        <f>SUM(Ikärakenne[[#This Row],[Ikä 0–5]:[Ikä 18-64]])</f>
        <v>19678501.27</v>
      </c>
    </row>
    <row r="82" spans="1:16" x14ac:dyDescent="0.25">
      <c r="A82" s="127">
        <v>233</v>
      </c>
      <c r="B82" s="124" t="s">
        <v>87</v>
      </c>
      <c r="C82" s="38">
        <f>SUM(Ikärakenne[[#This Row],[0–5-vuotiaat]:[16 vuotta täyttäneet]])</f>
        <v>15050</v>
      </c>
      <c r="D82" s="41">
        <v>631</v>
      </c>
      <c r="E82" s="41">
        <v>122</v>
      </c>
      <c r="F82" s="41">
        <v>928</v>
      </c>
      <c r="G82" s="41">
        <v>587</v>
      </c>
      <c r="H82" s="41">
        <v>12782</v>
      </c>
      <c r="I82" s="41">
        <v>7698</v>
      </c>
      <c r="J82" s="136" cm="1">
        <f t="array" ref="J82">Ikäryhmähinnat[Ikä 0–5]*Ikärakenne[[#This Row],[0–5-vuotiaat]]</f>
        <v>5539933.9100000001</v>
      </c>
      <c r="K82" s="136" cm="1">
        <f t="array" ref="K82">Ikäryhmähinnat[Ikä 6]*Ikärakenne[[#This Row],[6 vuotiaat]]</f>
        <v>1138977.3599999999</v>
      </c>
      <c r="L82" s="136" cm="1">
        <f t="array" ref="L82">Ikäryhmähinnat[Ikä 7–12]*Ikärakenne[[#This Row],[7–12-vuotiaat]]</f>
        <v>7425048.6399999997</v>
      </c>
      <c r="M82" s="136" cm="1">
        <f t="array" ref="M82">Ikäryhmähinnat[Ikä 13–15]*Ikärakenne[[#This Row],[13–15-vuotiaat]]</f>
        <v>7957712.46</v>
      </c>
      <c r="N82" s="136" cm="1">
        <f t="array" ref="N82">Ikäryhmähinnat[Ikä 16+]*Ikärakenne[[#This Row],[16 vuotta täyttäneet]]</f>
        <v>878379.04</v>
      </c>
      <c r="O82" s="136" cm="1">
        <f t="array" ref="O82">Ikäryhmähinnat[Ikä 18-64]*Ikärakenne[[#This Row],[18–64-vuotiaat]]</f>
        <v>666877.74</v>
      </c>
      <c r="P82" s="178">
        <f>SUM(Ikärakenne[[#This Row],[Ikä 0–5]:[Ikä 18-64]])</f>
        <v>23606929.149999999</v>
      </c>
    </row>
    <row r="83" spans="1:16" x14ac:dyDescent="0.25">
      <c r="A83" s="127">
        <v>235</v>
      </c>
      <c r="B83" s="124" t="s">
        <v>88</v>
      </c>
      <c r="C83" s="38">
        <f>SUM(Ikärakenne[[#This Row],[0–5-vuotiaat]:[16 vuotta täyttäneet]])</f>
        <v>10253</v>
      </c>
      <c r="D83" s="41">
        <v>572</v>
      </c>
      <c r="E83" s="41">
        <v>119</v>
      </c>
      <c r="F83" s="41">
        <v>793</v>
      </c>
      <c r="G83" s="41">
        <v>433</v>
      </c>
      <c r="H83" s="41">
        <v>8336</v>
      </c>
      <c r="I83" s="41">
        <v>5595</v>
      </c>
      <c r="J83" s="136" cm="1">
        <f t="array" ref="J83">Ikäryhmähinnat[Ikä 0–5]*Ikärakenne[[#This Row],[0–5-vuotiaat]]</f>
        <v>5021936.92</v>
      </c>
      <c r="K83" s="136" cm="1">
        <f t="array" ref="K83">Ikäryhmähinnat[Ikä 6]*Ikärakenne[[#This Row],[6 vuotiaat]]</f>
        <v>1110969.72</v>
      </c>
      <c r="L83" s="136" cm="1">
        <f t="array" ref="L83">Ikäryhmähinnat[Ikä 7–12]*Ikärakenne[[#This Row],[7–12-vuotiaat]]</f>
        <v>6344896.0899999999</v>
      </c>
      <c r="M83" s="136" cm="1">
        <f t="array" ref="M83">Ikäryhmähinnat[Ikä 13–15]*Ikärakenne[[#This Row],[13–15-vuotiaat]]</f>
        <v>5869999.1399999997</v>
      </c>
      <c r="N83" s="136" cm="1">
        <f t="array" ref="N83">Ikäryhmähinnat[Ikä 16+]*Ikärakenne[[#This Row],[16 vuotta täyttäneet]]</f>
        <v>572849.92000000004</v>
      </c>
      <c r="O83" s="136" cm="1">
        <f t="array" ref="O83">Ikäryhmähinnat[Ikä 18-64]*Ikärakenne[[#This Row],[18–64-vuotiaat]]</f>
        <v>484694.85</v>
      </c>
      <c r="P83" s="178">
        <f>SUM(Ikärakenne[[#This Row],[Ikä 0–5]:[Ikä 18-64]])</f>
        <v>19405346.640000004</v>
      </c>
    </row>
    <row r="84" spans="1:16" x14ac:dyDescent="0.25">
      <c r="A84" s="127">
        <v>236</v>
      </c>
      <c r="B84" s="124" t="s">
        <v>89</v>
      </c>
      <c r="C84" s="38">
        <f>SUM(Ikärakenne[[#This Row],[0–5-vuotiaat]:[16 vuotta täyttäneet]])</f>
        <v>4118</v>
      </c>
      <c r="D84" s="41">
        <v>200</v>
      </c>
      <c r="E84" s="41">
        <v>49</v>
      </c>
      <c r="F84" s="41">
        <v>334</v>
      </c>
      <c r="G84" s="41">
        <v>173</v>
      </c>
      <c r="H84" s="41">
        <v>3362</v>
      </c>
      <c r="I84" s="41">
        <v>2155</v>
      </c>
      <c r="J84" s="136" cm="1">
        <f t="array" ref="J84">Ikäryhmähinnat[Ikä 0–5]*Ikärakenne[[#This Row],[0–5-vuotiaat]]</f>
        <v>1755922</v>
      </c>
      <c r="K84" s="136" cm="1">
        <f t="array" ref="K84">Ikäryhmähinnat[Ikä 6]*Ikärakenne[[#This Row],[6 vuotiaat]]</f>
        <v>457458.11999999994</v>
      </c>
      <c r="L84" s="136" cm="1">
        <f t="array" ref="L84">Ikäryhmähinnat[Ikä 7–12]*Ikärakenne[[#This Row],[7–12-vuotiaat]]</f>
        <v>2672377.42</v>
      </c>
      <c r="M84" s="136" cm="1">
        <f t="array" ref="M84">Ikäryhmähinnat[Ikä 13–15]*Ikärakenne[[#This Row],[13–15-vuotiaat]]</f>
        <v>2345288.34</v>
      </c>
      <c r="N84" s="136" cm="1">
        <f t="array" ref="N84">Ikäryhmähinnat[Ikä 16+]*Ikärakenne[[#This Row],[16 vuotta täyttäneet]]</f>
        <v>231036.63999999998</v>
      </c>
      <c r="O84" s="136" cm="1">
        <f t="array" ref="O84">Ikäryhmähinnat[Ikä 18-64]*Ikärakenne[[#This Row],[18–64-vuotiaat]]</f>
        <v>186687.65</v>
      </c>
      <c r="P84" s="178">
        <f>SUM(Ikärakenne[[#This Row],[Ikä 0–5]:[Ikä 18-64]])</f>
        <v>7648770.1699999999</v>
      </c>
    </row>
    <row r="85" spans="1:16" x14ac:dyDescent="0.25">
      <c r="A85" s="127">
        <v>239</v>
      </c>
      <c r="B85" s="124" t="s">
        <v>90</v>
      </c>
      <c r="C85" s="38">
        <f>SUM(Ikärakenne[[#This Row],[0–5-vuotiaat]:[16 vuotta täyttäneet]])</f>
        <v>1985</v>
      </c>
      <c r="D85" s="41">
        <v>60</v>
      </c>
      <c r="E85" s="41">
        <v>16</v>
      </c>
      <c r="F85" s="41">
        <v>93</v>
      </c>
      <c r="G85" s="41">
        <v>56</v>
      </c>
      <c r="H85" s="41">
        <v>1760</v>
      </c>
      <c r="I85" s="41">
        <v>888</v>
      </c>
      <c r="J85" s="136" cm="1">
        <f t="array" ref="J85">Ikäryhmähinnat[Ikä 0–5]*Ikärakenne[[#This Row],[0–5-vuotiaat]]</f>
        <v>526776.60000000009</v>
      </c>
      <c r="K85" s="136" cm="1">
        <f t="array" ref="K85">Ikäryhmähinnat[Ikä 6]*Ikärakenne[[#This Row],[6 vuotiaat]]</f>
        <v>149374.07999999999</v>
      </c>
      <c r="L85" s="136" cm="1">
        <f t="array" ref="L85">Ikäryhmähinnat[Ikä 7–12]*Ikärakenne[[#This Row],[7–12-vuotiaat]]</f>
        <v>744105.09</v>
      </c>
      <c r="M85" s="136" cm="1">
        <f t="array" ref="M85">Ikäryhmähinnat[Ikä 13–15]*Ikärakenne[[#This Row],[13–15-vuotiaat]]</f>
        <v>759168.48</v>
      </c>
      <c r="N85" s="136" cm="1">
        <f t="array" ref="N85">Ikäryhmähinnat[Ikä 16+]*Ikärakenne[[#This Row],[16 vuotta täyttäneet]]</f>
        <v>120947.2</v>
      </c>
      <c r="O85" s="136" cm="1">
        <f t="array" ref="O85">Ikäryhmähinnat[Ikä 18-64]*Ikärakenne[[#This Row],[18–64-vuotiaat]]</f>
        <v>76927.44</v>
      </c>
      <c r="P85" s="178">
        <f>SUM(Ikärakenne[[#This Row],[Ikä 0–5]:[Ikä 18-64]])</f>
        <v>2377298.89</v>
      </c>
    </row>
    <row r="86" spans="1:16" x14ac:dyDescent="0.25">
      <c r="A86" s="127">
        <v>240</v>
      </c>
      <c r="B86" s="124" t="s">
        <v>91</v>
      </c>
      <c r="C86" s="38">
        <f>SUM(Ikärakenne[[#This Row],[0–5-vuotiaat]:[16 vuotta täyttäneet]])</f>
        <v>19402</v>
      </c>
      <c r="D86" s="41">
        <v>771</v>
      </c>
      <c r="E86" s="41">
        <v>156</v>
      </c>
      <c r="F86" s="41">
        <v>1148</v>
      </c>
      <c r="G86" s="41">
        <v>680</v>
      </c>
      <c r="H86" s="41">
        <v>16647</v>
      </c>
      <c r="I86" s="41">
        <v>10170</v>
      </c>
      <c r="J86" s="136" cm="1">
        <f t="array" ref="J86">Ikäryhmähinnat[Ikä 0–5]*Ikärakenne[[#This Row],[0–5-vuotiaat]]</f>
        <v>6769079.3100000005</v>
      </c>
      <c r="K86" s="136" cm="1">
        <f t="array" ref="K86">Ikäryhmähinnat[Ikä 6]*Ikärakenne[[#This Row],[6 vuotiaat]]</f>
        <v>1456397.2799999998</v>
      </c>
      <c r="L86" s="136" cm="1">
        <f t="array" ref="L86">Ikäryhmähinnat[Ikä 7–12]*Ikärakenne[[#This Row],[7–12-vuotiaat]]</f>
        <v>9185297.2400000002</v>
      </c>
      <c r="M86" s="136" cm="1">
        <f t="array" ref="M86">Ikäryhmähinnat[Ikä 13–15]*Ikärakenne[[#This Row],[13–15-vuotiaat]]</f>
        <v>9218474.4000000004</v>
      </c>
      <c r="N86" s="136" cm="1">
        <f t="array" ref="N86">Ikäryhmähinnat[Ikä 16+]*Ikärakenne[[#This Row],[16 vuotta täyttäneet]]</f>
        <v>1143981.8400000001</v>
      </c>
      <c r="O86" s="136" cm="1">
        <f t="array" ref="O86">Ikäryhmähinnat[Ikä 18-64]*Ikärakenne[[#This Row],[18–64-vuotiaat]]</f>
        <v>881027.1</v>
      </c>
      <c r="P86" s="178">
        <f>SUM(Ikärakenne[[#This Row],[Ikä 0–5]:[Ikä 18-64]])</f>
        <v>28654257.169999998</v>
      </c>
    </row>
    <row r="87" spans="1:16" x14ac:dyDescent="0.25">
      <c r="A87" s="127">
        <v>241</v>
      </c>
      <c r="B87" s="124" t="s">
        <v>92</v>
      </c>
      <c r="C87" s="38">
        <f>SUM(Ikärakenne[[#This Row],[0–5-vuotiaat]:[16 vuotta täyttäneet]])</f>
        <v>7604</v>
      </c>
      <c r="D87" s="41">
        <v>357</v>
      </c>
      <c r="E87" s="41">
        <v>78</v>
      </c>
      <c r="F87" s="41">
        <v>527</v>
      </c>
      <c r="G87" s="41">
        <v>299</v>
      </c>
      <c r="H87" s="41">
        <v>6343</v>
      </c>
      <c r="I87" s="41">
        <v>3989</v>
      </c>
      <c r="J87" s="136" cm="1">
        <f t="array" ref="J87">Ikäryhmähinnat[Ikä 0–5]*Ikärakenne[[#This Row],[0–5-vuotiaat]]</f>
        <v>3134320.77</v>
      </c>
      <c r="K87" s="136" cm="1">
        <f t="array" ref="K87">Ikäryhmähinnat[Ikä 6]*Ikärakenne[[#This Row],[6 vuotiaat]]</f>
        <v>728198.6399999999</v>
      </c>
      <c r="L87" s="136" cm="1">
        <f t="array" ref="L87">Ikäryhmähinnat[Ikä 7–12]*Ikärakenne[[#This Row],[7–12-vuotiaat]]</f>
        <v>4216595.51</v>
      </c>
      <c r="M87" s="136" cm="1">
        <f t="array" ref="M87">Ikäryhmähinnat[Ikä 13–15]*Ikärakenne[[#This Row],[13–15-vuotiaat]]</f>
        <v>4053417.42</v>
      </c>
      <c r="N87" s="136" cm="1">
        <f t="array" ref="N87">Ikäryhmähinnat[Ikä 16+]*Ikärakenne[[#This Row],[16 vuotta täyttäneet]]</f>
        <v>435890.96</v>
      </c>
      <c r="O87" s="136" cm="1">
        <f t="array" ref="O87">Ikäryhmähinnat[Ikä 18-64]*Ikärakenne[[#This Row],[18–64-vuotiaat]]</f>
        <v>345567.07</v>
      </c>
      <c r="P87" s="178">
        <f>SUM(Ikärakenne[[#This Row],[Ikä 0–5]:[Ikä 18-64]])</f>
        <v>12913990.370000001</v>
      </c>
    </row>
    <row r="88" spans="1:16" x14ac:dyDescent="0.25">
      <c r="A88" s="127">
        <v>244</v>
      </c>
      <c r="B88" s="124" t="s">
        <v>93</v>
      </c>
      <c r="C88" s="38">
        <f>SUM(Ikärakenne[[#This Row],[0–5-vuotiaat]:[16 vuotta täyttäneet]])</f>
        <v>19657</v>
      </c>
      <c r="D88" s="41">
        <v>1517</v>
      </c>
      <c r="E88" s="41">
        <v>270</v>
      </c>
      <c r="F88" s="41">
        <v>1887</v>
      </c>
      <c r="G88" s="41">
        <v>1045</v>
      </c>
      <c r="H88" s="41">
        <v>14938</v>
      </c>
      <c r="I88" s="41">
        <v>10941</v>
      </c>
      <c r="J88" s="136" cm="1">
        <f t="array" ref="J88">Ikäryhmähinnat[Ikä 0–5]*Ikärakenne[[#This Row],[0–5-vuotiaat]]</f>
        <v>13318668.370000001</v>
      </c>
      <c r="K88" s="136" cm="1">
        <f t="array" ref="K88">Ikäryhmähinnat[Ikä 6]*Ikärakenne[[#This Row],[6 vuotiaat]]</f>
        <v>2520687.5999999996</v>
      </c>
      <c r="L88" s="136" cm="1">
        <f t="array" ref="L88">Ikäryhmähinnat[Ikä 7–12]*Ikärakenne[[#This Row],[7–12-vuotiaat]]</f>
        <v>15098132.310000001</v>
      </c>
      <c r="M88" s="136" cm="1">
        <f t="array" ref="M88">Ikäryhmähinnat[Ikä 13–15]*Ikärakenne[[#This Row],[13–15-vuotiaat]]</f>
        <v>14166626.1</v>
      </c>
      <c r="N88" s="136" cm="1">
        <f t="array" ref="N88">Ikäryhmähinnat[Ikä 16+]*Ikärakenne[[#This Row],[16 vuotta täyttäneet]]</f>
        <v>1026539.36</v>
      </c>
      <c r="O88" s="136" cm="1">
        <f t="array" ref="O88">Ikäryhmähinnat[Ikä 18-64]*Ikärakenne[[#This Row],[18–64-vuotiaat]]</f>
        <v>947818.83</v>
      </c>
      <c r="P88" s="178">
        <f>SUM(Ikärakenne[[#This Row],[Ikä 0–5]:[Ikä 18-64]])</f>
        <v>47078472.57</v>
      </c>
    </row>
    <row r="89" spans="1:16" x14ac:dyDescent="0.25">
      <c r="A89" s="127">
        <v>245</v>
      </c>
      <c r="B89" s="124" t="s">
        <v>94</v>
      </c>
      <c r="C89" s="38">
        <f>SUM(Ikärakenne[[#This Row],[0–5-vuotiaat]:[16 vuotta täyttäneet]])</f>
        <v>38461</v>
      </c>
      <c r="D89" s="41">
        <v>2115</v>
      </c>
      <c r="E89" s="41">
        <v>379</v>
      </c>
      <c r="F89" s="41">
        <v>2503</v>
      </c>
      <c r="G89" s="41">
        <v>1395</v>
      </c>
      <c r="H89" s="41">
        <v>32069</v>
      </c>
      <c r="I89" s="41">
        <v>23073</v>
      </c>
      <c r="J89" s="136" cm="1">
        <f t="array" ref="J89">Ikäryhmähinnat[Ikä 0–5]*Ikärakenne[[#This Row],[0–5-vuotiaat]]</f>
        <v>18568875.150000002</v>
      </c>
      <c r="K89" s="136" cm="1">
        <f t="array" ref="K89">Ikäryhmähinnat[Ikä 6]*Ikärakenne[[#This Row],[6 vuotiaat]]</f>
        <v>3538298.5199999996</v>
      </c>
      <c r="L89" s="136" cm="1">
        <f t="array" ref="L89">Ikäryhmähinnat[Ikä 7–12]*Ikärakenne[[#This Row],[7–12-vuotiaat]]</f>
        <v>20026828.390000001</v>
      </c>
      <c r="M89" s="136" cm="1">
        <f t="array" ref="M89">Ikäryhmähinnat[Ikä 13–15]*Ikärakenne[[#This Row],[13–15-vuotiaat]]</f>
        <v>18911429.100000001</v>
      </c>
      <c r="N89" s="136" cm="1">
        <f t="array" ref="N89">Ikäryhmähinnat[Ikä 16+]*Ikärakenne[[#This Row],[16 vuotta täyttäneet]]</f>
        <v>2203781.6800000002</v>
      </c>
      <c r="O89" s="136" cm="1">
        <f t="array" ref="O89">Ikäryhmähinnat[Ikä 18-64]*Ikärakenne[[#This Row],[18–64-vuotiaat]]</f>
        <v>1998813.99</v>
      </c>
      <c r="P89" s="178">
        <f>SUM(Ikärakenne[[#This Row],[Ikä 0–5]:[Ikä 18-64]])</f>
        <v>65248026.830000006</v>
      </c>
    </row>
    <row r="90" spans="1:16" x14ac:dyDescent="0.25">
      <c r="A90" s="127">
        <v>249</v>
      </c>
      <c r="B90" s="124" t="s">
        <v>95</v>
      </c>
      <c r="C90" s="38">
        <f>SUM(Ikärakenne[[#This Row],[0–5-vuotiaat]:[16 vuotta täyttäneet]])</f>
        <v>9128</v>
      </c>
      <c r="D90" s="41">
        <v>301</v>
      </c>
      <c r="E90" s="41">
        <v>77</v>
      </c>
      <c r="F90" s="41">
        <v>513</v>
      </c>
      <c r="G90" s="41">
        <v>317</v>
      </c>
      <c r="H90" s="41">
        <v>7920</v>
      </c>
      <c r="I90" s="41">
        <v>4358</v>
      </c>
      <c r="J90" s="136" cm="1">
        <f t="array" ref="J90">Ikäryhmähinnat[Ikä 0–5]*Ikärakenne[[#This Row],[0–5-vuotiaat]]</f>
        <v>2642662.6100000003</v>
      </c>
      <c r="K90" s="136" cm="1">
        <f t="array" ref="K90">Ikäryhmähinnat[Ikä 6]*Ikärakenne[[#This Row],[6 vuotiaat]]</f>
        <v>718862.75999999989</v>
      </c>
      <c r="L90" s="136" cm="1">
        <f t="array" ref="L90">Ikäryhmähinnat[Ikä 7–12]*Ikärakenne[[#This Row],[7–12-vuotiaat]]</f>
        <v>4104579.69</v>
      </c>
      <c r="M90" s="136" cm="1">
        <f t="array" ref="M90">Ikäryhmähinnat[Ikä 13–15]*Ikärakenne[[#This Row],[13–15-vuotiaat]]</f>
        <v>4297435.8600000003</v>
      </c>
      <c r="N90" s="136" cm="1">
        <f t="array" ref="N90">Ikäryhmähinnat[Ikä 16+]*Ikärakenne[[#This Row],[16 vuotta täyttäneet]]</f>
        <v>544262.40000000002</v>
      </c>
      <c r="O90" s="136" cm="1">
        <f t="array" ref="O90">Ikäryhmähinnat[Ikä 18-64]*Ikärakenne[[#This Row],[18–64-vuotiaat]]</f>
        <v>377533.54</v>
      </c>
      <c r="P90" s="178">
        <f>SUM(Ikärakenne[[#This Row],[Ikä 0–5]:[Ikä 18-64]])</f>
        <v>12685336.860000001</v>
      </c>
    </row>
    <row r="91" spans="1:16" x14ac:dyDescent="0.25">
      <c r="A91" s="127">
        <v>250</v>
      </c>
      <c r="B91" s="124" t="s">
        <v>96</v>
      </c>
      <c r="C91" s="38">
        <f>SUM(Ikärakenne[[#This Row],[0–5-vuotiaat]:[16 vuotta täyttäneet]])</f>
        <v>1703</v>
      </c>
      <c r="D91" s="41">
        <v>58</v>
      </c>
      <c r="E91" s="41">
        <v>9</v>
      </c>
      <c r="F91" s="41">
        <v>92</v>
      </c>
      <c r="G91" s="41">
        <v>58</v>
      </c>
      <c r="H91" s="41">
        <v>1486</v>
      </c>
      <c r="I91" s="41">
        <v>808</v>
      </c>
      <c r="J91" s="136" cm="1">
        <f t="array" ref="J91">Ikäryhmähinnat[Ikä 0–5]*Ikärakenne[[#This Row],[0–5-vuotiaat]]</f>
        <v>509217.38</v>
      </c>
      <c r="K91" s="136" cm="1">
        <f t="array" ref="K91">Ikäryhmähinnat[Ikä 6]*Ikärakenne[[#This Row],[6 vuotiaat]]</f>
        <v>84022.92</v>
      </c>
      <c r="L91" s="136" cm="1">
        <f t="array" ref="L91">Ikäryhmähinnat[Ikä 7–12]*Ikärakenne[[#This Row],[7–12-vuotiaat]]</f>
        <v>736103.96</v>
      </c>
      <c r="M91" s="136" cm="1">
        <f t="array" ref="M91">Ikäryhmähinnat[Ikä 13–15]*Ikärakenne[[#This Row],[13–15-vuotiaat]]</f>
        <v>786281.64</v>
      </c>
      <c r="N91" s="136" cm="1">
        <f t="array" ref="N91">Ikäryhmähinnat[Ikä 16+]*Ikärakenne[[#This Row],[16 vuotta täyttäneet]]</f>
        <v>102117.92</v>
      </c>
      <c r="O91" s="136" cm="1">
        <f t="array" ref="O91">Ikäryhmähinnat[Ikä 18-64]*Ikärakenne[[#This Row],[18–64-vuotiaat]]</f>
        <v>69997.039999999994</v>
      </c>
      <c r="P91" s="178">
        <f>SUM(Ikärakenne[[#This Row],[Ikä 0–5]:[Ikä 18-64]])</f>
        <v>2287740.86</v>
      </c>
    </row>
    <row r="92" spans="1:16" x14ac:dyDescent="0.25">
      <c r="A92" s="127">
        <v>256</v>
      </c>
      <c r="B92" s="124" t="s">
        <v>97</v>
      </c>
      <c r="C92" s="38">
        <f>SUM(Ikärakenne[[#This Row],[0–5-vuotiaat]:[16 vuotta täyttäneet]])</f>
        <v>1492</v>
      </c>
      <c r="D92" s="41">
        <v>83</v>
      </c>
      <c r="E92" s="41">
        <v>17</v>
      </c>
      <c r="F92" s="41">
        <v>124</v>
      </c>
      <c r="G92" s="41">
        <v>53</v>
      </c>
      <c r="H92" s="41">
        <v>1215</v>
      </c>
      <c r="I92" s="41">
        <v>639</v>
      </c>
      <c r="J92" s="136" cm="1">
        <f t="array" ref="J92">Ikäryhmähinnat[Ikä 0–5]*Ikärakenne[[#This Row],[0–5-vuotiaat]]</f>
        <v>728707.63</v>
      </c>
      <c r="K92" s="136" cm="1">
        <f t="array" ref="K92">Ikäryhmähinnat[Ikä 6]*Ikärakenne[[#This Row],[6 vuotiaat]]</f>
        <v>158709.96</v>
      </c>
      <c r="L92" s="136" cm="1">
        <f t="array" ref="L92">Ikäryhmähinnat[Ikä 7–12]*Ikärakenne[[#This Row],[7–12-vuotiaat]]</f>
        <v>992140.12</v>
      </c>
      <c r="M92" s="136" cm="1">
        <f t="array" ref="M92">Ikäryhmähinnat[Ikä 13–15]*Ikärakenne[[#This Row],[13–15-vuotiaat]]</f>
        <v>718498.74</v>
      </c>
      <c r="N92" s="136" cm="1">
        <f t="array" ref="N92">Ikäryhmähinnat[Ikä 16+]*Ikärakenne[[#This Row],[16 vuotta täyttäneet]]</f>
        <v>83494.8</v>
      </c>
      <c r="O92" s="136" cm="1">
        <f t="array" ref="O92">Ikäryhmähinnat[Ikä 18-64]*Ikärakenne[[#This Row],[18–64-vuotiaat]]</f>
        <v>55356.57</v>
      </c>
      <c r="P92" s="178">
        <f>SUM(Ikärakenne[[#This Row],[Ikä 0–5]:[Ikä 18-64]])</f>
        <v>2736907.82</v>
      </c>
    </row>
    <row r="93" spans="1:16" x14ac:dyDescent="0.25">
      <c r="A93" s="127">
        <v>257</v>
      </c>
      <c r="B93" s="124" t="s">
        <v>98</v>
      </c>
      <c r="C93" s="38">
        <f>SUM(Ikärakenne[[#This Row],[0–5-vuotiaat]:[16 vuotta täyttäneet]])</f>
        <v>41635</v>
      </c>
      <c r="D93" s="41">
        <v>2408</v>
      </c>
      <c r="E93" s="41">
        <v>447</v>
      </c>
      <c r="F93" s="41">
        <v>3065</v>
      </c>
      <c r="G93" s="41">
        <v>1780</v>
      </c>
      <c r="H93" s="41">
        <v>33935</v>
      </c>
      <c r="I93" s="41">
        <v>25119</v>
      </c>
      <c r="J93" s="136" cm="1">
        <f t="array" ref="J93">Ikäryhmähinnat[Ikä 0–5]*Ikärakenne[[#This Row],[0–5-vuotiaat]]</f>
        <v>21141300.880000003</v>
      </c>
      <c r="K93" s="136" cm="1">
        <f t="array" ref="K93">Ikäryhmähinnat[Ikä 6]*Ikärakenne[[#This Row],[6 vuotiaat]]</f>
        <v>4173138.36</v>
      </c>
      <c r="L93" s="136" cm="1">
        <f t="array" ref="L93">Ikäryhmähinnat[Ikä 7–12]*Ikärakenne[[#This Row],[7–12-vuotiaat]]</f>
        <v>24523463.449999999</v>
      </c>
      <c r="M93" s="136" cm="1">
        <f t="array" ref="M93">Ikäryhmähinnat[Ikä 13–15]*Ikärakenne[[#This Row],[13–15-vuotiaat]]</f>
        <v>24130712.399999999</v>
      </c>
      <c r="N93" s="136" cm="1">
        <f t="array" ref="N93">Ikäryhmähinnat[Ikä 16+]*Ikärakenne[[#This Row],[16 vuotta täyttäneet]]</f>
        <v>2332013.2000000002</v>
      </c>
      <c r="O93" s="136" cm="1">
        <f t="array" ref="O93">Ikäryhmähinnat[Ikä 18-64]*Ikärakenne[[#This Row],[18–64-vuotiaat]]</f>
        <v>2176058.9699999997</v>
      </c>
      <c r="P93" s="178">
        <f>SUM(Ikärakenne[[#This Row],[Ikä 0–5]:[Ikä 18-64]])</f>
        <v>78476687.260000005</v>
      </c>
    </row>
    <row r="94" spans="1:16" x14ac:dyDescent="0.25">
      <c r="A94" s="127">
        <v>260</v>
      </c>
      <c r="B94" s="124" t="s">
        <v>99</v>
      </c>
      <c r="C94" s="38">
        <f>SUM(Ikärakenne[[#This Row],[0–5-vuotiaat]:[16 vuotta täyttäneet]])</f>
        <v>9566</v>
      </c>
      <c r="D94" s="41">
        <v>261</v>
      </c>
      <c r="E94" s="41">
        <v>54</v>
      </c>
      <c r="F94" s="41">
        <v>486</v>
      </c>
      <c r="G94" s="41">
        <v>278</v>
      </c>
      <c r="H94" s="41">
        <v>8487</v>
      </c>
      <c r="I94" s="41">
        <v>4377</v>
      </c>
      <c r="J94" s="136" cm="1">
        <f t="array" ref="J94">Ikäryhmähinnat[Ikä 0–5]*Ikärakenne[[#This Row],[0–5-vuotiaat]]</f>
        <v>2291478.21</v>
      </c>
      <c r="K94" s="136" cm="1">
        <f t="array" ref="K94">Ikäryhmähinnat[Ikä 6]*Ikärakenne[[#This Row],[6 vuotiaat]]</f>
        <v>504137.51999999996</v>
      </c>
      <c r="L94" s="136" cm="1">
        <f t="array" ref="L94">Ikäryhmähinnat[Ikä 7–12]*Ikärakenne[[#This Row],[7–12-vuotiaat]]</f>
        <v>3888549.18</v>
      </c>
      <c r="M94" s="136" cm="1">
        <f t="array" ref="M94">Ikäryhmähinnat[Ikä 13–15]*Ikärakenne[[#This Row],[13–15-vuotiaat]]</f>
        <v>3768729.2399999998</v>
      </c>
      <c r="N94" s="136" cm="1">
        <f t="array" ref="N94">Ikäryhmähinnat[Ikä 16+]*Ikärakenne[[#This Row],[16 vuotta täyttäneet]]</f>
        <v>583226.64</v>
      </c>
      <c r="O94" s="136" cm="1">
        <f t="array" ref="O94">Ikäryhmähinnat[Ikä 18-64]*Ikärakenne[[#This Row],[18–64-vuotiaat]]</f>
        <v>379179.50999999995</v>
      </c>
      <c r="P94" s="178">
        <f>SUM(Ikärakenne[[#This Row],[Ikä 0–5]:[Ikä 18-64]])</f>
        <v>11415300.300000001</v>
      </c>
    </row>
    <row r="95" spans="1:16" x14ac:dyDescent="0.25">
      <c r="A95" s="127">
        <v>261</v>
      </c>
      <c r="B95" s="124" t="s">
        <v>100</v>
      </c>
      <c r="C95" s="38">
        <f>SUM(Ikärakenne[[#This Row],[0–5-vuotiaat]:[16 vuotta täyttäneet]])</f>
        <v>6837</v>
      </c>
      <c r="D95" s="41">
        <v>348</v>
      </c>
      <c r="E95" s="41">
        <v>48</v>
      </c>
      <c r="F95" s="41">
        <v>434</v>
      </c>
      <c r="G95" s="41">
        <v>213</v>
      </c>
      <c r="H95" s="41">
        <v>5794</v>
      </c>
      <c r="I95" s="41">
        <v>4168</v>
      </c>
      <c r="J95" s="136" cm="1">
        <f t="array" ref="J95">Ikäryhmähinnat[Ikä 0–5]*Ikärakenne[[#This Row],[0–5-vuotiaat]]</f>
        <v>3055304.2800000003</v>
      </c>
      <c r="K95" s="136" cm="1">
        <f t="array" ref="K95">Ikäryhmähinnat[Ikä 6]*Ikärakenne[[#This Row],[6 vuotiaat]]</f>
        <v>448122.24</v>
      </c>
      <c r="L95" s="136" cm="1">
        <f t="array" ref="L95">Ikäryhmähinnat[Ikä 7–12]*Ikärakenne[[#This Row],[7–12-vuotiaat]]</f>
        <v>3472490.42</v>
      </c>
      <c r="M95" s="136" cm="1">
        <f t="array" ref="M95">Ikäryhmähinnat[Ikä 13–15]*Ikärakenne[[#This Row],[13–15-vuotiaat]]</f>
        <v>2887551.54</v>
      </c>
      <c r="N95" s="136" cm="1">
        <f t="array" ref="N95">Ikäryhmähinnat[Ikä 16+]*Ikärakenne[[#This Row],[16 vuotta täyttäneet]]</f>
        <v>398163.68</v>
      </c>
      <c r="O95" s="136" cm="1">
        <f t="array" ref="O95">Ikäryhmähinnat[Ikä 18-64]*Ikärakenne[[#This Row],[18–64-vuotiaat]]</f>
        <v>361073.83999999997</v>
      </c>
      <c r="P95" s="178">
        <f>SUM(Ikärakenne[[#This Row],[Ikä 0–5]:[Ikä 18-64]])</f>
        <v>10622706</v>
      </c>
    </row>
    <row r="96" spans="1:16" x14ac:dyDescent="0.25">
      <c r="A96" s="127">
        <v>263</v>
      </c>
      <c r="B96" s="124" t="s">
        <v>101</v>
      </c>
      <c r="C96" s="38">
        <f>SUM(Ikärakenne[[#This Row],[0–5-vuotiaat]:[16 vuotta täyttäneet]])</f>
        <v>7354</v>
      </c>
      <c r="D96" s="41">
        <v>344</v>
      </c>
      <c r="E96" s="41">
        <v>69</v>
      </c>
      <c r="F96" s="41">
        <v>451</v>
      </c>
      <c r="G96" s="41">
        <v>248</v>
      </c>
      <c r="H96" s="41">
        <v>6242</v>
      </c>
      <c r="I96" s="41">
        <v>3600</v>
      </c>
      <c r="J96" s="136" cm="1">
        <f t="array" ref="J96">Ikäryhmähinnat[Ikä 0–5]*Ikärakenne[[#This Row],[0–5-vuotiaat]]</f>
        <v>3020185.8400000003</v>
      </c>
      <c r="K96" s="136" cm="1">
        <f t="array" ref="K96">Ikäryhmähinnat[Ikä 6]*Ikärakenne[[#This Row],[6 vuotiaat]]</f>
        <v>644175.72</v>
      </c>
      <c r="L96" s="136" cm="1">
        <f t="array" ref="L96">Ikäryhmähinnat[Ikä 7–12]*Ikärakenne[[#This Row],[7–12-vuotiaat]]</f>
        <v>3608509.63</v>
      </c>
      <c r="M96" s="136" cm="1">
        <f t="array" ref="M96">Ikäryhmähinnat[Ikä 13–15]*Ikärakenne[[#This Row],[13–15-vuotiaat]]</f>
        <v>3362031.84</v>
      </c>
      <c r="N96" s="136" cm="1">
        <f t="array" ref="N96">Ikäryhmähinnat[Ikä 16+]*Ikärakenne[[#This Row],[16 vuotta täyttäneet]]</f>
        <v>428950.24</v>
      </c>
      <c r="O96" s="136" cm="1">
        <f t="array" ref="O96">Ikäryhmähinnat[Ikä 18-64]*Ikärakenne[[#This Row],[18–64-vuotiaat]]</f>
        <v>311868</v>
      </c>
      <c r="P96" s="178">
        <f>SUM(Ikärakenne[[#This Row],[Ikä 0–5]:[Ikä 18-64]])</f>
        <v>11375721.270000001</v>
      </c>
    </row>
    <row r="97" spans="1:16" x14ac:dyDescent="0.25">
      <c r="A97" s="127">
        <v>265</v>
      </c>
      <c r="B97" s="124" t="s">
        <v>102</v>
      </c>
      <c r="C97" s="38">
        <f>SUM(Ikärakenne[[#This Row],[0–5-vuotiaat]:[16 vuotta täyttäneet]])</f>
        <v>1011</v>
      </c>
      <c r="D97" s="41">
        <v>41</v>
      </c>
      <c r="E97" s="41">
        <v>12</v>
      </c>
      <c r="F97" s="41">
        <v>53</v>
      </c>
      <c r="G97" s="41">
        <v>24</v>
      </c>
      <c r="H97" s="41">
        <v>881</v>
      </c>
      <c r="I97" s="41">
        <v>454</v>
      </c>
      <c r="J97" s="136" cm="1">
        <f t="array" ref="J97">Ikäryhmähinnat[Ikä 0–5]*Ikärakenne[[#This Row],[0–5-vuotiaat]]</f>
        <v>359964.01</v>
      </c>
      <c r="K97" s="136" cm="1">
        <f t="array" ref="K97">Ikäryhmähinnat[Ikä 6]*Ikärakenne[[#This Row],[6 vuotiaat]]</f>
        <v>112030.56</v>
      </c>
      <c r="L97" s="136" cm="1">
        <f t="array" ref="L97">Ikäryhmähinnat[Ikä 7–12]*Ikärakenne[[#This Row],[7–12-vuotiaat]]</f>
        <v>424059.89</v>
      </c>
      <c r="M97" s="136" cm="1">
        <f t="array" ref="M97">Ikäryhmähinnat[Ikä 13–15]*Ikärakenne[[#This Row],[13–15-vuotiaat]]</f>
        <v>325357.92</v>
      </c>
      <c r="N97" s="136" cm="1">
        <f t="array" ref="N97">Ikäryhmähinnat[Ikä 16+]*Ikärakenne[[#This Row],[16 vuotta täyttäneet]]</f>
        <v>60542.32</v>
      </c>
      <c r="O97" s="136" cm="1">
        <f t="array" ref="O97">Ikäryhmähinnat[Ikä 18-64]*Ikärakenne[[#This Row],[18–64-vuotiaat]]</f>
        <v>39330.019999999997</v>
      </c>
      <c r="P97" s="178">
        <f>SUM(Ikärakenne[[#This Row],[Ikä 0–5]:[Ikä 18-64]])</f>
        <v>1321284.72</v>
      </c>
    </row>
    <row r="98" spans="1:16" x14ac:dyDescent="0.25">
      <c r="A98" s="127">
        <v>271</v>
      </c>
      <c r="B98" s="124" t="s">
        <v>103</v>
      </c>
      <c r="C98" s="38">
        <f>SUM(Ikärakenne[[#This Row],[0–5-vuotiaat]:[16 vuotta täyttäneet]])</f>
        <v>6668</v>
      </c>
      <c r="D98" s="41">
        <v>246</v>
      </c>
      <c r="E98" s="41">
        <v>52</v>
      </c>
      <c r="F98" s="41">
        <v>355</v>
      </c>
      <c r="G98" s="41">
        <v>195</v>
      </c>
      <c r="H98" s="41">
        <v>5820</v>
      </c>
      <c r="I98" s="41">
        <v>3449</v>
      </c>
      <c r="J98" s="136" cm="1">
        <f t="array" ref="J98">Ikäryhmähinnat[Ikä 0–5]*Ikärakenne[[#This Row],[0–5-vuotiaat]]</f>
        <v>2159784.06</v>
      </c>
      <c r="K98" s="136" cm="1">
        <f t="array" ref="K98">Ikäryhmähinnat[Ikä 6]*Ikärakenne[[#This Row],[6 vuotiaat]]</f>
        <v>485465.75999999995</v>
      </c>
      <c r="L98" s="136" cm="1">
        <f t="array" ref="L98">Ikäryhmähinnat[Ikä 7–12]*Ikärakenne[[#This Row],[7–12-vuotiaat]]</f>
        <v>2840401.15</v>
      </c>
      <c r="M98" s="136" cm="1">
        <f t="array" ref="M98">Ikäryhmähinnat[Ikä 13–15]*Ikärakenne[[#This Row],[13–15-vuotiaat]]</f>
        <v>2643533.1</v>
      </c>
      <c r="N98" s="136" cm="1">
        <f t="array" ref="N98">Ikäryhmähinnat[Ikä 16+]*Ikärakenne[[#This Row],[16 vuotta täyttäneet]]</f>
        <v>399950.39999999997</v>
      </c>
      <c r="O98" s="136" cm="1">
        <f t="array" ref="O98">Ikäryhmähinnat[Ikä 18-64]*Ikärakenne[[#This Row],[18–64-vuotiaat]]</f>
        <v>298786.87</v>
      </c>
      <c r="P98" s="178">
        <f>SUM(Ikärakenne[[#This Row],[Ikä 0–5]:[Ikä 18-64]])</f>
        <v>8827921.3399999999</v>
      </c>
    </row>
    <row r="99" spans="1:16" x14ac:dyDescent="0.25">
      <c r="A99" s="127">
        <v>272</v>
      </c>
      <c r="B99" s="124" t="s">
        <v>104</v>
      </c>
      <c r="C99" s="38">
        <f>SUM(Ikärakenne[[#This Row],[0–5-vuotiaat]:[16 vuotta täyttäneet]])</f>
        <v>48367</v>
      </c>
      <c r="D99" s="41">
        <v>2912</v>
      </c>
      <c r="E99" s="41">
        <v>536</v>
      </c>
      <c r="F99" s="41">
        <v>3737</v>
      </c>
      <c r="G99" s="41">
        <v>1991</v>
      </c>
      <c r="H99" s="41">
        <v>39191</v>
      </c>
      <c r="I99" s="41">
        <v>26626</v>
      </c>
      <c r="J99" s="136" cm="1">
        <f t="array" ref="J99">Ikäryhmähinnat[Ikä 0–5]*Ikärakenne[[#This Row],[0–5-vuotiaat]]</f>
        <v>25566224.32</v>
      </c>
      <c r="K99" s="136" cm="1">
        <f t="array" ref="K99">Ikäryhmähinnat[Ikä 6]*Ikärakenne[[#This Row],[6 vuotiaat]]</f>
        <v>5004031.68</v>
      </c>
      <c r="L99" s="136" cm="1">
        <f t="array" ref="L99">Ikäryhmähinnat[Ikä 7–12]*Ikärakenne[[#This Row],[7–12-vuotiaat]]</f>
        <v>29900222.809999999</v>
      </c>
      <c r="M99" s="136" cm="1">
        <f t="array" ref="M99">Ikäryhmähinnat[Ikä 13–15]*Ikärakenne[[#This Row],[13–15-vuotiaat]]</f>
        <v>26991150.780000001</v>
      </c>
      <c r="N99" s="136" cm="1">
        <f t="array" ref="N99">Ikäryhmähinnat[Ikä 16+]*Ikärakenne[[#This Row],[16 vuotta täyttäneet]]</f>
        <v>2693205.52</v>
      </c>
      <c r="O99" s="136" cm="1">
        <f t="array" ref="O99">Ikäryhmähinnat[Ikä 18-64]*Ikärakenne[[#This Row],[18–64-vuotiaat]]</f>
        <v>2306610.38</v>
      </c>
      <c r="P99" s="178">
        <f>SUM(Ikärakenne[[#This Row],[Ikä 0–5]:[Ikä 18-64]])</f>
        <v>92461445.489999995</v>
      </c>
    </row>
    <row r="100" spans="1:16" x14ac:dyDescent="0.25">
      <c r="A100" s="127">
        <v>273</v>
      </c>
      <c r="B100" s="124" t="s">
        <v>105</v>
      </c>
      <c r="C100" s="38">
        <f>SUM(Ikärakenne[[#This Row],[0–5-vuotiaat]:[16 vuotta täyttäneet]])</f>
        <v>3987</v>
      </c>
      <c r="D100" s="41">
        <v>189</v>
      </c>
      <c r="E100" s="41">
        <v>33</v>
      </c>
      <c r="F100" s="41">
        <v>279</v>
      </c>
      <c r="G100" s="41">
        <v>151</v>
      </c>
      <c r="H100" s="41">
        <v>3335</v>
      </c>
      <c r="I100" s="41">
        <v>2133</v>
      </c>
      <c r="J100" s="136" cm="1">
        <f t="array" ref="J100">Ikäryhmähinnat[Ikä 0–5]*Ikärakenne[[#This Row],[0–5-vuotiaat]]</f>
        <v>1659346.29</v>
      </c>
      <c r="K100" s="136" cm="1">
        <f t="array" ref="K100">Ikäryhmähinnat[Ikä 6]*Ikärakenne[[#This Row],[6 vuotiaat]]</f>
        <v>308084.03999999998</v>
      </c>
      <c r="L100" s="136" cm="1">
        <f t="array" ref="L100">Ikäryhmähinnat[Ikä 7–12]*Ikärakenne[[#This Row],[7–12-vuotiaat]]</f>
        <v>2232315.27</v>
      </c>
      <c r="M100" s="136" cm="1">
        <f t="array" ref="M100">Ikäryhmähinnat[Ikä 13–15]*Ikärakenne[[#This Row],[13–15-vuotiaat]]</f>
        <v>2047043.58</v>
      </c>
      <c r="N100" s="136" cm="1">
        <f t="array" ref="N100">Ikäryhmähinnat[Ikä 16+]*Ikärakenne[[#This Row],[16 vuotta täyttäneet]]</f>
        <v>229181.19999999998</v>
      </c>
      <c r="O100" s="136" cm="1">
        <f t="array" ref="O100">Ikäryhmähinnat[Ikä 18-64]*Ikärakenne[[#This Row],[18–64-vuotiaat]]</f>
        <v>184781.78999999998</v>
      </c>
      <c r="P100" s="178">
        <f>SUM(Ikärakenne[[#This Row],[Ikä 0–5]:[Ikä 18-64]])</f>
        <v>6660752.1699999999</v>
      </c>
    </row>
    <row r="101" spans="1:16" x14ac:dyDescent="0.25">
      <c r="A101" s="127">
        <v>275</v>
      </c>
      <c r="B101" s="124" t="s">
        <v>106</v>
      </c>
      <c r="C101" s="38">
        <f>SUM(Ikärakenne[[#This Row],[0–5-vuotiaat]:[16 vuotta täyttäneet]])</f>
        <v>2441</v>
      </c>
      <c r="D101" s="41">
        <v>89</v>
      </c>
      <c r="E101" s="41">
        <v>20</v>
      </c>
      <c r="F101" s="41">
        <v>132</v>
      </c>
      <c r="G101" s="41">
        <v>88</v>
      </c>
      <c r="H101" s="41">
        <v>2112</v>
      </c>
      <c r="I101" s="41">
        <v>1154</v>
      </c>
      <c r="J101" s="136" cm="1">
        <f t="array" ref="J101">Ikäryhmähinnat[Ikä 0–5]*Ikärakenne[[#This Row],[0–5-vuotiaat]]</f>
        <v>781385.29</v>
      </c>
      <c r="K101" s="136" cm="1">
        <f t="array" ref="K101">Ikäryhmähinnat[Ikä 6]*Ikärakenne[[#This Row],[6 vuotiaat]]</f>
        <v>186717.59999999998</v>
      </c>
      <c r="L101" s="136" cm="1">
        <f t="array" ref="L101">Ikäryhmähinnat[Ikä 7–12]*Ikärakenne[[#This Row],[7–12-vuotiaat]]</f>
        <v>1056149.1599999999</v>
      </c>
      <c r="M101" s="136" cm="1">
        <f t="array" ref="M101">Ikäryhmähinnat[Ikä 13–15]*Ikärakenne[[#This Row],[13–15-vuotiaat]]</f>
        <v>1192979.04</v>
      </c>
      <c r="N101" s="136" cm="1">
        <f t="array" ref="N101">Ikäryhmähinnat[Ikä 16+]*Ikärakenne[[#This Row],[16 vuotta täyttäneet]]</f>
        <v>145136.63999999998</v>
      </c>
      <c r="O101" s="136" cm="1">
        <f t="array" ref="O101">Ikäryhmähinnat[Ikä 18-64]*Ikärakenne[[#This Row],[18–64-vuotiaat]]</f>
        <v>99971.01999999999</v>
      </c>
      <c r="P101" s="178">
        <f>SUM(Ikärakenne[[#This Row],[Ikä 0–5]:[Ikä 18-64]])</f>
        <v>3462338.75</v>
      </c>
    </row>
    <row r="102" spans="1:16" x14ac:dyDescent="0.25">
      <c r="A102" s="127">
        <v>276</v>
      </c>
      <c r="B102" s="124" t="s">
        <v>107</v>
      </c>
      <c r="C102" s="38">
        <f>SUM(Ikärakenne[[#This Row],[0–5-vuotiaat]:[16 vuotta täyttäneet]])</f>
        <v>15071</v>
      </c>
      <c r="D102" s="41">
        <v>1009</v>
      </c>
      <c r="E102" s="41">
        <v>182</v>
      </c>
      <c r="F102" s="41">
        <v>1309</v>
      </c>
      <c r="G102" s="41">
        <v>696</v>
      </c>
      <c r="H102" s="41">
        <v>11875</v>
      </c>
      <c r="I102" s="41">
        <v>8484</v>
      </c>
      <c r="J102" s="136" cm="1">
        <f t="array" ref="J102">Ikäryhmähinnat[Ikä 0–5]*Ikärakenne[[#This Row],[0–5-vuotiaat]]</f>
        <v>8858626.4900000002</v>
      </c>
      <c r="K102" s="136" cm="1">
        <f t="array" ref="K102">Ikäryhmähinnat[Ikä 6]*Ikärakenne[[#This Row],[6 vuotiaat]]</f>
        <v>1699130.16</v>
      </c>
      <c r="L102" s="136" cm="1">
        <f t="array" ref="L102">Ikäryhmähinnat[Ikä 7–12]*Ikärakenne[[#This Row],[7–12-vuotiaat]]</f>
        <v>10473479.17</v>
      </c>
      <c r="M102" s="136" cm="1">
        <f t="array" ref="M102">Ikäryhmähinnat[Ikä 13–15]*Ikärakenne[[#This Row],[13–15-vuotiaat]]</f>
        <v>9435379.6799999997</v>
      </c>
      <c r="N102" s="136" cm="1">
        <f t="array" ref="N102">Ikäryhmähinnat[Ikä 16+]*Ikärakenne[[#This Row],[16 vuotta täyttäneet]]</f>
        <v>816050</v>
      </c>
      <c r="O102" s="136" cm="1">
        <f t="array" ref="O102">Ikäryhmähinnat[Ikä 18-64]*Ikärakenne[[#This Row],[18–64-vuotiaat]]</f>
        <v>734968.91999999993</v>
      </c>
      <c r="P102" s="178">
        <f>SUM(Ikärakenne[[#This Row],[Ikä 0–5]:[Ikä 18-64]])</f>
        <v>32017634.420000002</v>
      </c>
    </row>
    <row r="103" spans="1:16" x14ac:dyDescent="0.25">
      <c r="A103" s="127">
        <v>280</v>
      </c>
      <c r="B103" s="124" t="s">
        <v>108</v>
      </c>
      <c r="C103" s="38">
        <f>SUM(Ikärakenne[[#This Row],[0–5-vuotiaat]:[16 vuotta täyttäneet]])</f>
        <v>1986</v>
      </c>
      <c r="D103" s="41">
        <v>73</v>
      </c>
      <c r="E103" s="41">
        <v>16</v>
      </c>
      <c r="F103" s="41">
        <v>130</v>
      </c>
      <c r="G103" s="41">
        <v>75</v>
      </c>
      <c r="H103" s="41">
        <v>1692</v>
      </c>
      <c r="I103" s="41">
        <v>1034</v>
      </c>
      <c r="J103" s="136" cm="1">
        <f t="array" ref="J103">Ikäryhmähinnat[Ikä 0–5]*Ikärakenne[[#This Row],[0–5-vuotiaat]]</f>
        <v>640911.53</v>
      </c>
      <c r="K103" s="136" cm="1">
        <f t="array" ref="K103">Ikäryhmähinnat[Ikä 6]*Ikärakenne[[#This Row],[6 vuotiaat]]</f>
        <v>149374.07999999999</v>
      </c>
      <c r="L103" s="136" cm="1">
        <f t="array" ref="L103">Ikäryhmähinnat[Ikä 7–12]*Ikärakenne[[#This Row],[7–12-vuotiaat]]</f>
        <v>1040146.9</v>
      </c>
      <c r="M103" s="136" cm="1">
        <f t="array" ref="M103">Ikäryhmähinnat[Ikä 13–15]*Ikärakenne[[#This Row],[13–15-vuotiaat]]</f>
        <v>1016743.5</v>
      </c>
      <c r="N103" s="136" cm="1">
        <f t="array" ref="N103">Ikäryhmähinnat[Ikä 16+]*Ikärakenne[[#This Row],[16 vuotta täyttäneet]]</f>
        <v>116274.24000000001</v>
      </c>
      <c r="O103" s="136" cm="1">
        <f t="array" ref="O103">Ikäryhmähinnat[Ikä 18-64]*Ikärakenne[[#This Row],[18–64-vuotiaat]]</f>
        <v>89575.42</v>
      </c>
      <c r="P103" s="178">
        <f>SUM(Ikärakenne[[#This Row],[Ikä 0–5]:[Ikä 18-64]])</f>
        <v>3053025.67</v>
      </c>
    </row>
    <row r="104" spans="1:16" x14ac:dyDescent="0.25">
      <c r="A104" s="127">
        <v>284</v>
      </c>
      <c r="B104" s="124" t="s">
        <v>109</v>
      </c>
      <c r="C104" s="38">
        <f>SUM(Ikärakenne[[#This Row],[0–5-vuotiaat]:[16 vuotta täyttäneet]])</f>
        <v>2186</v>
      </c>
      <c r="D104" s="41">
        <v>90</v>
      </c>
      <c r="E104" s="41">
        <v>21</v>
      </c>
      <c r="F104" s="41">
        <v>117</v>
      </c>
      <c r="G104" s="41">
        <v>70</v>
      </c>
      <c r="H104" s="41">
        <v>1888</v>
      </c>
      <c r="I104" s="41">
        <v>1094</v>
      </c>
      <c r="J104" s="136" cm="1">
        <f t="array" ref="J104">Ikäryhmähinnat[Ikä 0–5]*Ikärakenne[[#This Row],[0–5-vuotiaat]]</f>
        <v>790164.9</v>
      </c>
      <c r="K104" s="136" cm="1">
        <f t="array" ref="K104">Ikäryhmähinnat[Ikä 6]*Ikärakenne[[#This Row],[6 vuotiaat]]</f>
        <v>196053.47999999998</v>
      </c>
      <c r="L104" s="136" cm="1">
        <f t="array" ref="L104">Ikäryhmähinnat[Ikä 7–12]*Ikärakenne[[#This Row],[7–12-vuotiaat]]</f>
        <v>936132.21</v>
      </c>
      <c r="M104" s="136" cm="1">
        <f t="array" ref="M104">Ikäryhmähinnat[Ikä 13–15]*Ikärakenne[[#This Row],[13–15-vuotiaat]]</f>
        <v>948960.6</v>
      </c>
      <c r="N104" s="136" cm="1">
        <f t="array" ref="N104">Ikäryhmähinnat[Ikä 16+]*Ikärakenne[[#This Row],[16 vuotta täyttäneet]]</f>
        <v>129743.36</v>
      </c>
      <c r="O104" s="136" cm="1">
        <f t="array" ref="O104">Ikäryhmähinnat[Ikä 18-64]*Ikärakenne[[#This Row],[18–64-vuotiaat]]</f>
        <v>94773.22</v>
      </c>
      <c r="P104" s="178">
        <f>SUM(Ikärakenne[[#This Row],[Ikä 0–5]:[Ikä 18-64]])</f>
        <v>3095827.77</v>
      </c>
    </row>
    <row r="105" spans="1:16" x14ac:dyDescent="0.25">
      <c r="A105" s="127">
        <v>285</v>
      </c>
      <c r="B105" s="124" t="s">
        <v>110</v>
      </c>
      <c r="C105" s="38">
        <f>SUM(Ikärakenne[[#This Row],[0–5-vuotiaat]:[16 vuotta täyttäneet]])</f>
        <v>50210</v>
      </c>
      <c r="D105" s="41">
        <v>1826</v>
      </c>
      <c r="E105" s="41">
        <v>372</v>
      </c>
      <c r="F105" s="41">
        <v>2695</v>
      </c>
      <c r="G105" s="41">
        <v>1583</v>
      </c>
      <c r="H105" s="41">
        <v>43734</v>
      </c>
      <c r="I105" s="41">
        <v>27902</v>
      </c>
      <c r="J105" s="136" cm="1">
        <f t="array" ref="J105">Ikäryhmähinnat[Ikä 0–5]*Ikärakenne[[#This Row],[0–5-vuotiaat]]</f>
        <v>16031567.860000001</v>
      </c>
      <c r="K105" s="136" cm="1">
        <f t="array" ref="K105">Ikäryhmähinnat[Ikä 6]*Ikärakenne[[#This Row],[6 vuotiaat]]</f>
        <v>3472947.36</v>
      </c>
      <c r="L105" s="136" cm="1">
        <f t="array" ref="L105">Ikäryhmähinnat[Ikä 7–12]*Ikärakenne[[#This Row],[7–12-vuotiaat]]</f>
        <v>21563045.350000001</v>
      </c>
      <c r="M105" s="136" cm="1">
        <f t="array" ref="M105">Ikäryhmähinnat[Ikä 13–15]*Ikärakenne[[#This Row],[13–15-vuotiaat]]</f>
        <v>21460066.140000001</v>
      </c>
      <c r="N105" s="136" cm="1">
        <f t="array" ref="N105">Ikäryhmähinnat[Ikä 16+]*Ikärakenne[[#This Row],[16 vuotta täyttäneet]]</f>
        <v>3005400.48</v>
      </c>
      <c r="O105" s="136" cm="1">
        <f t="array" ref="O105">Ikäryhmähinnat[Ikä 18-64]*Ikärakenne[[#This Row],[18–64-vuotiaat]]</f>
        <v>2417150.2599999998</v>
      </c>
      <c r="P105" s="178">
        <f>SUM(Ikärakenne[[#This Row],[Ikä 0–5]:[Ikä 18-64]])</f>
        <v>67950177.450000003</v>
      </c>
    </row>
    <row r="106" spans="1:16" x14ac:dyDescent="0.25">
      <c r="A106" s="127">
        <v>286</v>
      </c>
      <c r="B106" s="124" t="s">
        <v>111</v>
      </c>
      <c r="C106" s="38">
        <f>SUM(Ikärakenne[[#This Row],[0–5-vuotiaat]:[16 vuotta täyttäneet]])</f>
        <v>78386</v>
      </c>
      <c r="D106" s="41">
        <v>2939</v>
      </c>
      <c r="E106" s="41">
        <v>557</v>
      </c>
      <c r="F106" s="41">
        <v>4355</v>
      </c>
      <c r="G106" s="41">
        <v>2379</v>
      </c>
      <c r="H106" s="41">
        <v>68156</v>
      </c>
      <c r="I106" s="41">
        <v>42524</v>
      </c>
      <c r="J106" s="136" cm="1">
        <f t="array" ref="J106">Ikäryhmähinnat[Ikä 0–5]*Ikärakenne[[#This Row],[0–5-vuotiaat]]</f>
        <v>25803273.790000003</v>
      </c>
      <c r="K106" s="136" cm="1">
        <f t="array" ref="K106">Ikäryhmähinnat[Ikä 6]*Ikärakenne[[#This Row],[6 vuotiaat]]</f>
        <v>5200085.1599999992</v>
      </c>
      <c r="L106" s="136" cm="1">
        <f t="array" ref="L106">Ikäryhmähinnat[Ikä 7–12]*Ikärakenne[[#This Row],[7–12-vuotiaat]]</f>
        <v>34844921.149999999</v>
      </c>
      <c r="M106" s="136" cm="1">
        <f t="array" ref="M106">Ikäryhmähinnat[Ikä 13–15]*Ikärakenne[[#This Row],[13–15-vuotiaat]]</f>
        <v>32251103.82</v>
      </c>
      <c r="N106" s="136" cm="1">
        <f t="array" ref="N106">Ikäryhmähinnat[Ikä 16+]*Ikärakenne[[#This Row],[16 vuotta täyttäneet]]</f>
        <v>4683680.32</v>
      </c>
      <c r="O106" s="136" cm="1">
        <f t="array" ref="O106">Ikäryhmähinnat[Ikä 18-64]*Ikärakenne[[#This Row],[18–64-vuotiaat]]</f>
        <v>3683854.1199999996</v>
      </c>
      <c r="P106" s="178">
        <f>SUM(Ikärakenne[[#This Row],[Ikä 0–5]:[Ikä 18-64]])</f>
        <v>106466918.36000001</v>
      </c>
    </row>
    <row r="107" spans="1:16" x14ac:dyDescent="0.25">
      <c r="A107" s="127">
        <v>287</v>
      </c>
      <c r="B107" s="124" t="s">
        <v>112</v>
      </c>
      <c r="C107" s="38">
        <f>SUM(Ikärakenne[[#This Row],[0–5-vuotiaat]:[16 vuotta täyttäneet]])</f>
        <v>6121</v>
      </c>
      <c r="D107" s="41">
        <v>250</v>
      </c>
      <c r="E107" s="41">
        <v>42</v>
      </c>
      <c r="F107" s="41">
        <v>332</v>
      </c>
      <c r="G107" s="41">
        <v>193</v>
      </c>
      <c r="H107" s="41">
        <v>5304</v>
      </c>
      <c r="I107" s="41">
        <v>2839</v>
      </c>
      <c r="J107" s="136" cm="1">
        <f t="array" ref="J107">Ikäryhmähinnat[Ikä 0–5]*Ikärakenne[[#This Row],[0–5-vuotiaat]]</f>
        <v>2194902.5</v>
      </c>
      <c r="K107" s="136" cm="1">
        <f t="array" ref="K107">Ikäryhmähinnat[Ikä 6]*Ikärakenne[[#This Row],[6 vuotiaat]]</f>
        <v>392106.95999999996</v>
      </c>
      <c r="L107" s="136" cm="1">
        <f t="array" ref="L107">Ikäryhmähinnat[Ikä 7–12]*Ikärakenne[[#This Row],[7–12-vuotiaat]]</f>
        <v>2656375.16</v>
      </c>
      <c r="M107" s="136" cm="1">
        <f t="array" ref="M107">Ikäryhmähinnat[Ikä 13–15]*Ikärakenne[[#This Row],[13–15-vuotiaat]]</f>
        <v>2616419.94</v>
      </c>
      <c r="N107" s="136" cm="1">
        <f t="array" ref="N107">Ikäryhmähinnat[Ikä 16+]*Ikärakenne[[#This Row],[16 vuotta täyttäneet]]</f>
        <v>364490.88</v>
      </c>
      <c r="O107" s="136" cm="1">
        <f t="array" ref="O107">Ikäryhmähinnat[Ikä 18-64]*Ikärakenne[[#This Row],[18–64-vuotiaat]]</f>
        <v>245942.56999999998</v>
      </c>
      <c r="P107" s="178">
        <f>SUM(Ikärakenne[[#This Row],[Ikä 0–5]:[Ikä 18-64]])</f>
        <v>8470238.0099999998</v>
      </c>
    </row>
    <row r="108" spans="1:16" x14ac:dyDescent="0.25">
      <c r="A108" s="127">
        <v>288</v>
      </c>
      <c r="B108" s="124" t="s">
        <v>113</v>
      </c>
      <c r="C108" s="38">
        <f>SUM(Ikärakenne[[#This Row],[0–5-vuotiaat]:[16 vuotta täyttäneet]])</f>
        <v>6342</v>
      </c>
      <c r="D108" s="41">
        <v>356</v>
      </c>
      <c r="E108" s="41">
        <v>60</v>
      </c>
      <c r="F108" s="41">
        <v>433</v>
      </c>
      <c r="G108" s="41">
        <v>261</v>
      </c>
      <c r="H108" s="41">
        <v>5232</v>
      </c>
      <c r="I108" s="41">
        <v>3334</v>
      </c>
      <c r="J108" s="136" cm="1">
        <f t="array" ref="J108">Ikäryhmähinnat[Ikä 0–5]*Ikärakenne[[#This Row],[0–5-vuotiaat]]</f>
        <v>3125541.16</v>
      </c>
      <c r="K108" s="136" cm="1">
        <f t="array" ref="K108">Ikäryhmähinnat[Ikä 6]*Ikärakenne[[#This Row],[6 vuotiaat]]</f>
        <v>560152.79999999993</v>
      </c>
      <c r="L108" s="136" cm="1">
        <f t="array" ref="L108">Ikäryhmähinnat[Ikä 7–12]*Ikärakenne[[#This Row],[7–12-vuotiaat]]</f>
        <v>3464489.29</v>
      </c>
      <c r="M108" s="136" cm="1">
        <f t="array" ref="M108">Ikäryhmähinnat[Ikä 13–15]*Ikärakenne[[#This Row],[13–15-vuotiaat]]</f>
        <v>3538267.38</v>
      </c>
      <c r="N108" s="136" cm="1">
        <f t="array" ref="N108">Ikäryhmähinnat[Ikä 16+]*Ikärakenne[[#This Row],[16 vuotta täyttäneet]]</f>
        <v>359543.03999999998</v>
      </c>
      <c r="O108" s="136" cm="1">
        <f t="array" ref="O108">Ikäryhmähinnat[Ikä 18-64]*Ikärakenne[[#This Row],[18–64-vuotiaat]]</f>
        <v>288824.42</v>
      </c>
      <c r="P108" s="178">
        <f>SUM(Ikärakenne[[#This Row],[Ikä 0–5]:[Ikä 18-64]])</f>
        <v>11336818.089999998</v>
      </c>
    </row>
    <row r="109" spans="1:16" x14ac:dyDescent="0.25">
      <c r="A109" s="127">
        <v>290</v>
      </c>
      <c r="B109" s="124" t="s">
        <v>114</v>
      </c>
      <c r="C109" s="38">
        <f>SUM(Ikärakenne[[#This Row],[0–5-vuotiaat]:[16 vuotta täyttäneet]])</f>
        <v>7483</v>
      </c>
      <c r="D109" s="41">
        <v>221</v>
      </c>
      <c r="E109" s="41">
        <v>36</v>
      </c>
      <c r="F109" s="41">
        <v>325</v>
      </c>
      <c r="G109" s="41">
        <v>226</v>
      </c>
      <c r="H109" s="41">
        <v>6675</v>
      </c>
      <c r="I109" s="41">
        <v>3474</v>
      </c>
      <c r="J109" s="136" cm="1">
        <f t="array" ref="J109">Ikäryhmähinnat[Ikä 0–5]*Ikärakenne[[#This Row],[0–5-vuotiaat]]</f>
        <v>1940293.81</v>
      </c>
      <c r="K109" s="136" cm="1">
        <f t="array" ref="K109">Ikäryhmähinnat[Ikä 6]*Ikärakenne[[#This Row],[6 vuotiaat]]</f>
        <v>336091.68</v>
      </c>
      <c r="L109" s="136" cm="1">
        <f t="array" ref="L109">Ikäryhmähinnat[Ikä 7–12]*Ikärakenne[[#This Row],[7–12-vuotiaat]]</f>
        <v>2600367.25</v>
      </c>
      <c r="M109" s="136" cm="1">
        <f t="array" ref="M109">Ikäryhmähinnat[Ikä 13–15]*Ikärakenne[[#This Row],[13–15-vuotiaat]]</f>
        <v>3063787.08</v>
      </c>
      <c r="N109" s="136" cm="1">
        <f t="array" ref="N109">Ikäryhmähinnat[Ikä 16+]*Ikärakenne[[#This Row],[16 vuotta täyttäneet]]</f>
        <v>458706</v>
      </c>
      <c r="O109" s="136" cm="1">
        <f t="array" ref="O109">Ikäryhmähinnat[Ikä 18-64]*Ikärakenne[[#This Row],[18–64-vuotiaat]]</f>
        <v>300952.62</v>
      </c>
      <c r="P109" s="178">
        <f>SUM(Ikärakenne[[#This Row],[Ikä 0–5]:[Ikä 18-64]])</f>
        <v>8700198.4399999995</v>
      </c>
    </row>
    <row r="110" spans="1:16" x14ac:dyDescent="0.25">
      <c r="A110" s="127">
        <v>291</v>
      </c>
      <c r="B110" s="124" t="s">
        <v>115</v>
      </c>
      <c r="C110" s="38">
        <f>SUM(Ikärakenne[[#This Row],[0–5-vuotiaat]:[16 vuotta täyttäneet]])</f>
        <v>2038</v>
      </c>
      <c r="D110" s="41">
        <v>47</v>
      </c>
      <c r="E110" s="41">
        <v>15</v>
      </c>
      <c r="F110" s="41">
        <v>71</v>
      </c>
      <c r="G110" s="41">
        <v>48</v>
      </c>
      <c r="H110" s="41">
        <v>1857</v>
      </c>
      <c r="I110" s="41">
        <v>861</v>
      </c>
      <c r="J110" s="136" cm="1">
        <f t="array" ref="J110">Ikäryhmähinnat[Ikä 0–5]*Ikärakenne[[#This Row],[0–5-vuotiaat]]</f>
        <v>412641.67000000004</v>
      </c>
      <c r="K110" s="136" cm="1">
        <f t="array" ref="K110">Ikäryhmähinnat[Ikä 6]*Ikärakenne[[#This Row],[6 vuotiaat]]</f>
        <v>140038.19999999998</v>
      </c>
      <c r="L110" s="136" cm="1">
        <f t="array" ref="L110">Ikäryhmähinnat[Ikä 7–12]*Ikärakenne[[#This Row],[7–12-vuotiaat]]</f>
        <v>568080.23</v>
      </c>
      <c r="M110" s="136" cm="1">
        <f t="array" ref="M110">Ikäryhmähinnat[Ikä 13–15]*Ikärakenne[[#This Row],[13–15-vuotiaat]]</f>
        <v>650715.84</v>
      </c>
      <c r="N110" s="136" cm="1">
        <f t="array" ref="N110">Ikäryhmähinnat[Ikä 16+]*Ikärakenne[[#This Row],[16 vuotta täyttäneet]]</f>
        <v>127613.04</v>
      </c>
      <c r="O110" s="136" cm="1">
        <f t="array" ref="O110">Ikäryhmähinnat[Ikä 18-64]*Ikärakenne[[#This Row],[18–64-vuotiaat]]</f>
        <v>74588.429999999993</v>
      </c>
      <c r="P110" s="178">
        <f>SUM(Ikärakenne[[#This Row],[Ikä 0–5]:[Ikä 18-64]])</f>
        <v>1973677.41</v>
      </c>
    </row>
    <row r="111" spans="1:16" x14ac:dyDescent="0.25">
      <c r="A111" s="127">
        <v>297</v>
      </c>
      <c r="B111" s="124" t="s">
        <v>116</v>
      </c>
      <c r="C111" s="38">
        <f>SUM(Ikärakenne[[#This Row],[0–5-vuotiaat]:[16 vuotta täyttäneet]])</f>
        <v>125666</v>
      </c>
      <c r="D111" s="41">
        <v>6301</v>
      </c>
      <c r="E111" s="41">
        <v>1084</v>
      </c>
      <c r="F111" s="41">
        <v>7479</v>
      </c>
      <c r="G111" s="41">
        <v>3863</v>
      </c>
      <c r="H111" s="41">
        <v>106939</v>
      </c>
      <c r="I111" s="41">
        <v>75954</v>
      </c>
      <c r="J111" s="136" cm="1">
        <f t="array" ref="J111">Ikäryhmähinnat[Ikä 0–5]*Ikärakenne[[#This Row],[0–5-vuotiaat]]</f>
        <v>55320322.610000007</v>
      </c>
      <c r="K111" s="136" cm="1">
        <f t="array" ref="K111">Ikäryhmähinnat[Ikä 6]*Ikärakenne[[#This Row],[6 vuotiaat]]</f>
        <v>10120093.92</v>
      </c>
      <c r="L111" s="136" cm="1">
        <f t="array" ref="L111">Ikäryhmähinnat[Ikä 7–12]*Ikärakenne[[#This Row],[7–12-vuotiaat]]</f>
        <v>59840451.270000003</v>
      </c>
      <c r="M111" s="136" cm="1">
        <f t="array" ref="M111">Ikäryhmähinnat[Ikä 13–15]*Ikärakenne[[#This Row],[13–15-vuotiaat]]</f>
        <v>52369068.539999999</v>
      </c>
      <c r="N111" s="136" cm="1">
        <f t="array" ref="N111">Ikäryhmähinnat[Ikä 16+]*Ikärakenne[[#This Row],[16 vuotta täyttäneet]]</f>
        <v>7348848.0800000001</v>
      </c>
      <c r="O111" s="136" cm="1">
        <f t="array" ref="O111">Ikäryhmähinnat[Ikä 18-64]*Ikärakenne[[#This Row],[18–64-vuotiaat]]</f>
        <v>6579895.0199999996</v>
      </c>
      <c r="P111" s="178">
        <f>SUM(Ikärakenne[[#This Row],[Ikä 0–5]:[Ikä 18-64]])</f>
        <v>191578679.44000003</v>
      </c>
    </row>
    <row r="112" spans="1:16" x14ac:dyDescent="0.25">
      <c r="A112" s="124">
        <v>300</v>
      </c>
      <c r="B112" s="124" t="s">
        <v>117</v>
      </c>
      <c r="C112" s="38">
        <f>SUM(Ikärakenne[[#This Row],[0–5-vuotiaat]:[16 vuotta täyttäneet]])</f>
        <v>3335</v>
      </c>
      <c r="D112" s="38">
        <v>124</v>
      </c>
      <c r="E112" s="38">
        <v>25</v>
      </c>
      <c r="F112" s="38">
        <v>186</v>
      </c>
      <c r="G112" s="38">
        <v>111</v>
      </c>
      <c r="H112" s="38">
        <v>2889</v>
      </c>
      <c r="I112" s="41">
        <v>1659</v>
      </c>
      <c r="J112" s="136" cm="1">
        <f t="array" ref="J112">Ikäryhmähinnat[Ikä 0–5]*Ikärakenne[[#This Row],[0–5-vuotiaat]]</f>
        <v>1088671.6400000001</v>
      </c>
      <c r="K112" s="136" cm="1">
        <f t="array" ref="K112">Ikäryhmähinnat[Ikä 6]*Ikärakenne[[#This Row],[6 vuotiaat]]</f>
        <v>233396.99999999997</v>
      </c>
      <c r="L112" s="136" cm="1">
        <f t="array" ref="L112">Ikäryhmähinnat[Ikä 7–12]*Ikärakenne[[#This Row],[7–12-vuotiaat]]</f>
        <v>1488210.18</v>
      </c>
      <c r="M112" s="136" cm="1">
        <f t="array" ref="M112">Ikäryhmähinnat[Ikä 13–15]*Ikärakenne[[#This Row],[13–15-vuotiaat]]</f>
        <v>1504780.38</v>
      </c>
      <c r="N112" s="136" cm="1">
        <f t="array" ref="N112">Ikäryhmähinnat[Ikä 16+]*Ikärakenne[[#This Row],[16 vuotta täyttäneet]]</f>
        <v>198532.08</v>
      </c>
      <c r="O112" s="136" cm="1">
        <f t="array" ref="O112">Ikäryhmähinnat[Ikä 18-64]*Ikärakenne[[#This Row],[18–64-vuotiaat]]</f>
        <v>143719.16999999998</v>
      </c>
      <c r="P112" s="178">
        <f>SUM(Ikärakenne[[#This Row],[Ikä 0–5]:[Ikä 18-64]])</f>
        <v>4657310.45</v>
      </c>
    </row>
    <row r="113" spans="1:16" x14ac:dyDescent="0.25">
      <c r="A113" s="127">
        <v>301</v>
      </c>
      <c r="B113" s="124" t="s">
        <v>118</v>
      </c>
      <c r="C113" s="38">
        <f>SUM(Ikärakenne[[#This Row],[0–5-vuotiaat]:[16 vuotta täyttäneet]])</f>
        <v>19509</v>
      </c>
      <c r="D113" s="41">
        <v>806</v>
      </c>
      <c r="E113" s="41">
        <v>162</v>
      </c>
      <c r="F113" s="41">
        <v>1253</v>
      </c>
      <c r="G113" s="41">
        <v>716</v>
      </c>
      <c r="H113" s="41">
        <v>16572</v>
      </c>
      <c r="I113" s="41">
        <v>9759</v>
      </c>
      <c r="J113" s="136" cm="1">
        <f t="array" ref="J113">Ikäryhmähinnat[Ikä 0–5]*Ikärakenne[[#This Row],[0–5-vuotiaat]]</f>
        <v>7076365.6600000001</v>
      </c>
      <c r="K113" s="136" cm="1">
        <f t="array" ref="K113">Ikäryhmähinnat[Ikä 6]*Ikärakenne[[#This Row],[6 vuotiaat]]</f>
        <v>1512412.5599999998</v>
      </c>
      <c r="L113" s="136" cm="1">
        <f t="array" ref="L113">Ikäryhmähinnat[Ikä 7–12]*Ikärakenne[[#This Row],[7–12-vuotiaat]]</f>
        <v>10025415.890000001</v>
      </c>
      <c r="M113" s="136" cm="1">
        <f t="array" ref="M113">Ikäryhmähinnat[Ikä 13–15]*Ikärakenne[[#This Row],[13–15-vuotiaat]]</f>
        <v>9706511.2799999993</v>
      </c>
      <c r="N113" s="136" cm="1">
        <f t="array" ref="N113">Ikäryhmähinnat[Ikä 16+]*Ikärakenne[[#This Row],[16 vuotta täyttäneet]]</f>
        <v>1138827.8400000001</v>
      </c>
      <c r="O113" s="136" cm="1">
        <f t="array" ref="O113">Ikäryhmähinnat[Ikä 18-64]*Ikärakenne[[#This Row],[18–64-vuotiaat]]</f>
        <v>845422.16999999993</v>
      </c>
      <c r="P113" s="178">
        <f>SUM(Ikärakenne[[#This Row],[Ikä 0–5]:[Ikä 18-64]])</f>
        <v>30304955.399999999</v>
      </c>
    </row>
    <row r="114" spans="1:16" x14ac:dyDescent="0.25">
      <c r="A114" s="127">
        <v>304</v>
      </c>
      <c r="B114" s="124" t="s">
        <v>119</v>
      </c>
      <c r="C114" s="38">
        <f>SUM(Ikärakenne[[#This Row],[0–5-vuotiaat]:[16 vuotta täyttäneet]])</f>
        <v>970</v>
      </c>
      <c r="D114" s="38">
        <v>19</v>
      </c>
      <c r="E114" s="135">
        <v>5</v>
      </c>
      <c r="F114" s="135">
        <v>35</v>
      </c>
      <c r="G114" s="135">
        <v>16</v>
      </c>
      <c r="H114" s="135">
        <v>895</v>
      </c>
      <c r="I114" s="41">
        <v>465</v>
      </c>
      <c r="J114" s="136" cm="1">
        <f t="array" ref="J114">Ikäryhmähinnat[Ikä 0–5]*Ikärakenne[[#This Row],[0–5-vuotiaat]]</f>
        <v>166812.59000000003</v>
      </c>
      <c r="K114" s="136" cm="1">
        <f t="array" ref="K114">Ikäryhmähinnat[Ikä 6]*Ikärakenne[[#This Row],[6 vuotiaat]]</f>
        <v>46679.399999999994</v>
      </c>
      <c r="L114" s="136" cm="1">
        <f t="array" ref="L114">Ikäryhmähinnat[Ikä 7–12]*Ikärakenne[[#This Row],[7–12-vuotiaat]]</f>
        <v>280039.55</v>
      </c>
      <c r="M114" s="136" cm="1">
        <f t="array" ref="M114">Ikäryhmähinnat[Ikä 13–15]*Ikärakenne[[#This Row],[13–15-vuotiaat]]</f>
        <v>216905.28</v>
      </c>
      <c r="N114" s="136" cm="1">
        <f t="array" ref="N114">Ikäryhmähinnat[Ikä 16+]*Ikärakenne[[#This Row],[16 vuotta täyttäneet]]</f>
        <v>61504.4</v>
      </c>
      <c r="O114" s="136" cm="1">
        <f t="array" ref="O114">Ikäryhmähinnat[Ikä 18-64]*Ikärakenne[[#This Row],[18–64-vuotiaat]]</f>
        <v>40282.949999999997</v>
      </c>
      <c r="P114" s="178">
        <f>SUM(Ikärakenne[[#This Row],[Ikä 0–5]:[Ikä 18-64]])</f>
        <v>812224.17</v>
      </c>
    </row>
    <row r="115" spans="1:16" x14ac:dyDescent="0.25">
      <c r="A115" s="127">
        <v>305</v>
      </c>
      <c r="B115" s="124" t="s">
        <v>120</v>
      </c>
      <c r="C115" s="38">
        <f>SUM(Ikärakenne[[#This Row],[0–5-vuotiaat]:[16 vuotta täyttäneet]])</f>
        <v>14876</v>
      </c>
      <c r="D115" s="41">
        <v>602</v>
      </c>
      <c r="E115" s="41">
        <v>106</v>
      </c>
      <c r="F115" s="41">
        <v>963</v>
      </c>
      <c r="G115" s="41">
        <v>553</v>
      </c>
      <c r="H115" s="41">
        <v>12652</v>
      </c>
      <c r="I115" s="41">
        <v>7661</v>
      </c>
      <c r="J115" s="136" cm="1">
        <f t="array" ref="J115">Ikäryhmähinnat[Ikä 0–5]*Ikärakenne[[#This Row],[0–5-vuotiaat]]</f>
        <v>5285325.2200000007</v>
      </c>
      <c r="K115" s="136" cm="1">
        <f t="array" ref="K115">Ikäryhmähinnat[Ikä 6]*Ikärakenne[[#This Row],[6 vuotiaat]]</f>
        <v>989603.27999999991</v>
      </c>
      <c r="L115" s="136" cm="1">
        <f t="array" ref="L115">Ikäryhmähinnat[Ikä 7–12]*Ikärakenne[[#This Row],[7–12-vuotiaat]]</f>
        <v>7705088.1900000004</v>
      </c>
      <c r="M115" s="136" cm="1">
        <f t="array" ref="M115">Ikäryhmähinnat[Ikä 13–15]*Ikärakenne[[#This Row],[13–15-vuotiaat]]</f>
        <v>7496788.7400000002</v>
      </c>
      <c r="N115" s="136" cm="1">
        <f t="array" ref="N115">Ikäryhmähinnat[Ikä 16+]*Ikärakenne[[#This Row],[16 vuotta täyttäneet]]</f>
        <v>869445.44</v>
      </c>
      <c r="O115" s="136" cm="1">
        <f t="array" ref="O115">Ikäryhmähinnat[Ikä 18-64]*Ikärakenne[[#This Row],[18–64-vuotiaat]]</f>
        <v>663672.42999999993</v>
      </c>
      <c r="P115" s="178">
        <f>SUM(Ikärakenne[[#This Row],[Ikä 0–5]:[Ikä 18-64]])</f>
        <v>23009923.300000001</v>
      </c>
    </row>
    <row r="116" spans="1:16" x14ac:dyDescent="0.25">
      <c r="A116" s="127">
        <v>309</v>
      </c>
      <c r="B116" s="124" t="s">
        <v>121</v>
      </c>
      <c r="C116" s="38">
        <f>SUM(Ikärakenne[[#This Row],[0–5-vuotiaat]:[16 vuotta täyttäneet]])</f>
        <v>6444</v>
      </c>
      <c r="D116" s="41">
        <v>213</v>
      </c>
      <c r="E116" s="41">
        <v>46</v>
      </c>
      <c r="F116" s="41">
        <v>395</v>
      </c>
      <c r="G116" s="41">
        <v>226</v>
      </c>
      <c r="H116" s="41">
        <v>5564</v>
      </c>
      <c r="I116" s="41">
        <v>3162</v>
      </c>
      <c r="J116" s="136" cm="1">
        <f t="array" ref="J116">Ikäryhmähinnat[Ikä 0–5]*Ikärakenne[[#This Row],[0–5-vuotiaat]]</f>
        <v>1870056.9300000002</v>
      </c>
      <c r="K116" s="136" cm="1">
        <f t="array" ref="K116">Ikäryhmähinnat[Ikä 6]*Ikärakenne[[#This Row],[6 vuotiaat]]</f>
        <v>429450.48</v>
      </c>
      <c r="L116" s="136" cm="1">
        <f t="array" ref="L116">Ikäryhmähinnat[Ikä 7–12]*Ikärakenne[[#This Row],[7–12-vuotiaat]]</f>
        <v>3160446.35</v>
      </c>
      <c r="M116" s="136" cm="1">
        <f t="array" ref="M116">Ikäryhmähinnat[Ikä 13–15]*Ikärakenne[[#This Row],[13–15-vuotiaat]]</f>
        <v>3063787.08</v>
      </c>
      <c r="N116" s="136" cm="1">
        <f t="array" ref="N116">Ikäryhmähinnat[Ikä 16+]*Ikärakenne[[#This Row],[16 vuotta täyttäneet]]</f>
        <v>382358.08</v>
      </c>
      <c r="O116" s="136" cm="1">
        <f t="array" ref="O116">Ikäryhmähinnat[Ikä 18-64]*Ikärakenne[[#This Row],[18–64-vuotiaat]]</f>
        <v>273924.06</v>
      </c>
      <c r="P116" s="178">
        <f>SUM(Ikärakenne[[#This Row],[Ikä 0–5]:[Ikä 18-64]])</f>
        <v>9180022.9800000004</v>
      </c>
    </row>
    <row r="117" spans="1:16" x14ac:dyDescent="0.25">
      <c r="A117" s="127">
        <v>312</v>
      </c>
      <c r="B117" s="124" t="s">
        <v>122</v>
      </c>
      <c r="C117" s="38">
        <f>SUM(Ikärakenne[[#This Row],[0–5-vuotiaat]:[16 vuotta täyttäneet]])</f>
        <v>1155</v>
      </c>
      <c r="D117" s="41">
        <v>45</v>
      </c>
      <c r="E117" s="41">
        <v>14</v>
      </c>
      <c r="F117" s="41">
        <v>85</v>
      </c>
      <c r="G117" s="41">
        <v>49</v>
      </c>
      <c r="H117" s="41">
        <v>962</v>
      </c>
      <c r="I117" s="41">
        <v>469</v>
      </c>
      <c r="J117" s="136" cm="1">
        <f t="array" ref="J117">Ikäryhmähinnat[Ikä 0–5]*Ikärakenne[[#This Row],[0–5-vuotiaat]]</f>
        <v>395082.45</v>
      </c>
      <c r="K117" s="136" cm="1">
        <f t="array" ref="K117">Ikäryhmähinnat[Ikä 6]*Ikärakenne[[#This Row],[6 vuotiaat]]</f>
        <v>130702.31999999999</v>
      </c>
      <c r="L117" s="136" cm="1">
        <f t="array" ref="L117">Ikäryhmähinnat[Ikä 7–12]*Ikärakenne[[#This Row],[7–12-vuotiaat]]</f>
        <v>680096.05</v>
      </c>
      <c r="M117" s="136" cm="1">
        <f t="array" ref="M117">Ikäryhmähinnat[Ikä 13–15]*Ikärakenne[[#This Row],[13–15-vuotiaat]]</f>
        <v>664272.42000000004</v>
      </c>
      <c r="N117" s="136" cm="1">
        <f t="array" ref="N117">Ikäryhmähinnat[Ikä 16+]*Ikärakenne[[#This Row],[16 vuotta täyttäneet]]</f>
        <v>66108.639999999999</v>
      </c>
      <c r="O117" s="136" cm="1">
        <f t="array" ref="O117">Ikäryhmähinnat[Ikä 18-64]*Ikärakenne[[#This Row],[18–64-vuotiaat]]</f>
        <v>40629.47</v>
      </c>
      <c r="P117" s="178">
        <f>SUM(Ikärakenne[[#This Row],[Ikä 0–5]:[Ikä 18-64]])</f>
        <v>1976891.35</v>
      </c>
    </row>
    <row r="118" spans="1:16" x14ac:dyDescent="0.25">
      <c r="A118" s="127">
        <v>316</v>
      </c>
      <c r="B118" s="124" t="s">
        <v>123</v>
      </c>
      <c r="C118" s="38">
        <f>SUM(Ikärakenne[[#This Row],[0–5-vuotiaat]:[16 vuotta täyttäneet]])</f>
        <v>4093</v>
      </c>
      <c r="D118" s="41">
        <v>136</v>
      </c>
      <c r="E118" s="41">
        <v>33</v>
      </c>
      <c r="F118" s="41">
        <v>233</v>
      </c>
      <c r="G118" s="41">
        <v>133</v>
      </c>
      <c r="H118" s="41">
        <v>3558</v>
      </c>
      <c r="I118" s="41">
        <v>2247</v>
      </c>
      <c r="J118" s="136" cm="1">
        <f t="array" ref="J118">Ikäryhmähinnat[Ikä 0–5]*Ikärakenne[[#This Row],[0–5-vuotiaat]]</f>
        <v>1194026.96</v>
      </c>
      <c r="K118" s="136" cm="1">
        <f t="array" ref="K118">Ikäryhmähinnat[Ikä 6]*Ikärakenne[[#This Row],[6 vuotiaat]]</f>
        <v>308084.03999999998</v>
      </c>
      <c r="L118" s="136" cm="1">
        <f t="array" ref="L118">Ikäryhmähinnat[Ikä 7–12]*Ikärakenne[[#This Row],[7–12-vuotiaat]]</f>
        <v>1864263.29</v>
      </c>
      <c r="M118" s="136" cm="1">
        <f t="array" ref="M118">Ikäryhmähinnat[Ikä 13–15]*Ikärakenne[[#This Row],[13–15-vuotiaat]]</f>
        <v>1803025.14</v>
      </c>
      <c r="N118" s="136" cm="1">
        <f t="array" ref="N118">Ikäryhmähinnat[Ikä 16+]*Ikärakenne[[#This Row],[16 vuotta täyttäneet]]</f>
        <v>244505.76</v>
      </c>
      <c r="O118" s="136" cm="1">
        <f t="array" ref="O118">Ikäryhmähinnat[Ikä 18-64]*Ikärakenne[[#This Row],[18–64-vuotiaat]]</f>
        <v>194657.61</v>
      </c>
      <c r="P118" s="178">
        <f>SUM(Ikärakenne[[#This Row],[Ikä 0–5]:[Ikä 18-64]])</f>
        <v>5608562.7999999998</v>
      </c>
    </row>
    <row r="119" spans="1:16" x14ac:dyDescent="0.25">
      <c r="A119" s="127">
        <v>317</v>
      </c>
      <c r="B119" s="124" t="s">
        <v>124</v>
      </c>
      <c r="C119" s="38">
        <f>SUM(Ikärakenne[[#This Row],[0–5-vuotiaat]:[16 vuotta täyttäneet]])</f>
        <v>2373</v>
      </c>
      <c r="D119" s="41">
        <v>122</v>
      </c>
      <c r="E119" s="41">
        <v>24</v>
      </c>
      <c r="F119" s="41">
        <v>176</v>
      </c>
      <c r="G119" s="41">
        <v>111</v>
      </c>
      <c r="H119" s="41">
        <v>1940</v>
      </c>
      <c r="I119" s="41">
        <v>1134</v>
      </c>
      <c r="J119" s="136" cm="1">
        <f t="array" ref="J119">Ikäryhmähinnat[Ikä 0–5]*Ikärakenne[[#This Row],[0–5-vuotiaat]]</f>
        <v>1071112.4200000002</v>
      </c>
      <c r="K119" s="136" cm="1">
        <f t="array" ref="K119">Ikäryhmähinnat[Ikä 6]*Ikärakenne[[#This Row],[6 vuotiaat]]</f>
        <v>224061.12</v>
      </c>
      <c r="L119" s="136" cm="1">
        <f t="array" ref="L119">Ikäryhmähinnat[Ikä 7–12]*Ikärakenne[[#This Row],[7–12-vuotiaat]]</f>
        <v>1408198.8800000001</v>
      </c>
      <c r="M119" s="136" cm="1">
        <f t="array" ref="M119">Ikäryhmähinnat[Ikä 13–15]*Ikärakenne[[#This Row],[13–15-vuotiaat]]</f>
        <v>1504780.38</v>
      </c>
      <c r="N119" s="136" cm="1">
        <f t="array" ref="N119">Ikäryhmähinnat[Ikä 16+]*Ikärakenne[[#This Row],[16 vuotta täyttäneet]]</f>
        <v>133316.79999999999</v>
      </c>
      <c r="O119" s="136" cm="1">
        <f t="array" ref="O119">Ikäryhmähinnat[Ikä 18-64]*Ikärakenne[[#This Row],[18–64-vuotiaat]]</f>
        <v>98238.42</v>
      </c>
      <c r="P119" s="178">
        <f>SUM(Ikärakenne[[#This Row],[Ikä 0–5]:[Ikä 18-64]])</f>
        <v>4439708.0199999996</v>
      </c>
    </row>
    <row r="120" spans="1:16" x14ac:dyDescent="0.25">
      <c r="A120" s="127">
        <v>320</v>
      </c>
      <c r="B120" s="124" t="s">
        <v>125</v>
      </c>
      <c r="C120" s="38">
        <f>SUM(Ikärakenne[[#This Row],[0–5-vuotiaat]:[16 vuotta täyttäneet]])</f>
        <v>6954</v>
      </c>
      <c r="D120" s="41">
        <v>218</v>
      </c>
      <c r="E120" s="41">
        <v>37</v>
      </c>
      <c r="F120" s="41">
        <v>289</v>
      </c>
      <c r="G120" s="41">
        <v>167</v>
      </c>
      <c r="H120" s="41">
        <v>6243</v>
      </c>
      <c r="I120" s="41">
        <v>3226</v>
      </c>
      <c r="J120" s="136" cm="1">
        <f t="array" ref="J120">Ikäryhmähinnat[Ikä 0–5]*Ikärakenne[[#This Row],[0–5-vuotiaat]]</f>
        <v>1913954.9800000002</v>
      </c>
      <c r="K120" s="136" cm="1">
        <f t="array" ref="K120">Ikäryhmähinnat[Ikä 6]*Ikärakenne[[#This Row],[6 vuotiaat]]</f>
        <v>345427.56</v>
      </c>
      <c r="L120" s="136" cm="1">
        <f t="array" ref="L120">Ikäryhmähinnat[Ikä 7–12]*Ikärakenne[[#This Row],[7–12-vuotiaat]]</f>
        <v>2312326.5699999998</v>
      </c>
      <c r="M120" s="136" cm="1">
        <f t="array" ref="M120">Ikäryhmähinnat[Ikä 13–15]*Ikärakenne[[#This Row],[13–15-vuotiaat]]</f>
        <v>2263948.86</v>
      </c>
      <c r="N120" s="136" cm="1">
        <f t="array" ref="N120">Ikäryhmähinnat[Ikä 16+]*Ikärakenne[[#This Row],[16 vuotta täyttäneet]]</f>
        <v>429018.96</v>
      </c>
      <c r="O120" s="136" cm="1">
        <f t="array" ref="O120">Ikäryhmähinnat[Ikä 18-64]*Ikärakenne[[#This Row],[18–64-vuotiaat]]</f>
        <v>279468.38</v>
      </c>
      <c r="P120" s="178">
        <f>SUM(Ikärakenne[[#This Row],[Ikä 0–5]:[Ikä 18-64]])</f>
        <v>7544145.3099999987</v>
      </c>
    </row>
    <row r="121" spans="1:16" x14ac:dyDescent="0.25">
      <c r="A121" s="127">
        <v>322</v>
      </c>
      <c r="B121" s="124" t="s">
        <v>126</v>
      </c>
      <c r="C121" s="38">
        <f>SUM(Ikärakenne[[#This Row],[0–5-vuotiaat]:[16 vuotta täyttäneet]])</f>
        <v>6371</v>
      </c>
      <c r="D121" s="41">
        <v>223</v>
      </c>
      <c r="E121" s="41">
        <v>53</v>
      </c>
      <c r="F121" s="41">
        <v>321</v>
      </c>
      <c r="G121" s="41">
        <v>193</v>
      </c>
      <c r="H121" s="41">
        <v>5581</v>
      </c>
      <c r="I121" s="41">
        <v>3111</v>
      </c>
      <c r="J121" s="136" cm="1">
        <f t="array" ref="J121">Ikäryhmähinnat[Ikä 0–5]*Ikärakenne[[#This Row],[0–5-vuotiaat]]</f>
        <v>1957853.03</v>
      </c>
      <c r="K121" s="136" cm="1">
        <f t="array" ref="K121">Ikäryhmähinnat[Ikä 6]*Ikärakenne[[#This Row],[6 vuotiaat]]</f>
        <v>494801.63999999996</v>
      </c>
      <c r="L121" s="136" cm="1">
        <f t="array" ref="L121">Ikäryhmähinnat[Ikä 7–12]*Ikärakenne[[#This Row],[7–12-vuotiaat]]</f>
        <v>2568362.73</v>
      </c>
      <c r="M121" s="136" cm="1">
        <f t="array" ref="M121">Ikäryhmähinnat[Ikä 13–15]*Ikärakenne[[#This Row],[13–15-vuotiaat]]</f>
        <v>2616419.94</v>
      </c>
      <c r="N121" s="136" cm="1">
        <f t="array" ref="N121">Ikäryhmähinnat[Ikä 16+]*Ikärakenne[[#This Row],[16 vuotta täyttäneet]]</f>
        <v>383526.32</v>
      </c>
      <c r="O121" s="136" cm="1">
        <f t="array" ref="O121">Ikäryhmähinnat[Ikä 18-64]*Ikärakenne[[#This Row],[18–64-vuotiaat]]</f>
        <v>269505.93</v>
      </c>
      <c r="P121" s="178">
        <f>SUM(Ikärakenne[[#This Row],[Ikä 0–5]:[Ikä 18-64]])</f>
        <v>8290469.5899999999</v>
      </c>
    </row>
    <row r="122" spans="1:16" x14ac:dyDescent="0.25">
      <c r="A122" s="127">
        <v>398</v>
      </c>
      <c r="B122" s="124" t="s">
        <v>127</v>
      </c>
      <c r="C122" s="38">
        <f>SUM(Ikärakenne[[#This Row],[0–5-vuotiaat]:[16 vuotta täyttäneet]])</f>
        <v>121337</v>
      </c>
      <c r="D122" s="41">
        <v>5541</v>
      </c>
      <c r="E122" s="41">
        <v>1057</v>
      </c>
      <c r="F122" s="41">
        <v>7002</v>
      </c>
      <c r="G122" s="41">
        <v>3931</v>
      </c>
      <c r="H122" s="41">
        <v>103806</v>
      </c>
      <c r="I122" s="41">
        <v>69925</v>
      </c>
      <c r="J122" s="136" cm="1">
        <f t="array" ref="J122">Ikäryhmähinnat[Ikä 0–5]*Ikärakenne[[#This Row],[0–5-vuotiaat]]</f>
        <v>48647819.010000005</v>
      </c>
      <c r="K122" s="136" cm="1">
        <f t="array" ref="K122">Ikäryhmähinnat[Ikä 6]*Ikärakenne[[#This Row],[6 vuotiaat]]</f>
        <v>9868025.1599999983</v>
      </c>
      <c r="L122" s="136" cm="1">
        <f t="array" ref="L122">Ikäryhmähinnat[Ikä 7–12]*Ikärakenne[[#This Row],[7–12-vuotiaat]]</f>
        <v>56023912.259999998</v>
      </c>
      <c r="M122" s="136" cm="1">
        <f t="array" ref="M122">Ikäryhmähinnat[Ikä 13–15]*Ikärakenne[[#This Row],[13–15-vuotiaat]]</f>
        <v>53290915.979999997</v>
      </c>
      <c r="N122" s="136" cm="1">
        <f t="array" ref="N122">Ikäryhmähinnat[Ikä 16+]*Ikärakenne[[#This Row],[16 vuotta täyttäneet]]</f>
        <v>7133548.3200000003</v>
      </c>
      <c r="O122" s="136" cm="1">
        <f t="array" ref="O122">Ikäryhmähinnat[Ikä 18-64]*Ikärakenne[[#This Row],[18–64-vuotiaat]]</f>
        <v>6057602.75</v>
      </c>
      <c r="P122" s="178">
        <f>SUM(Ikärakenne[[#This Row],[Ikä 0–5]:[Ikä 18-64]])</f>
        <v>181021823.47999999</v>
      </c>
    </row>
    <row r="123" spans="1:16" x14ac:dyDescent="0.25">
      <c r="A123" s="127">
        <v>399</v>
      </c>
      <c r="B123" s="124" t="s">
        <v>128</v>
      </c>
      <c r="C123" s="38">
        <f>SUM(Ikärakenne[[#This Row],[0–5-vuotiaat]:[16 vuotta täyttäneet]])</f>
        <v>7656</v>
      </c>
      <c r="D123" s="38">
        <v>358</v>
      </c>
      <c r="E123" s="135">
        <v>62</v>
      </c>
      <c r="F123" s="135">
        <v>663</v>
      </c>
      <c r="G123" s="135">
        <v>382</v>
      </c>
      <c r="H123" s="135">
        <v>6191</v>
      </c>
      <c r="I123" s="41">
        <v>4040</v>
      </c>
      <c r="J123" s="136" cm="1">
        <f t="array" ref="J123">Ikäryhmähinnat[Ikä 0–5]*Ikärakenne[[#This Row],[0–5-vuotiaat]]</f>
        <v>3143100.3800000004</v>
      </c>
      <c r="K123" s="136" cm="1">
        <f t="array" ref="K123">Ikäryhmähinnat[Ikä 6]*Ikärakenne[[#This Row],[6 vuotiaat]]</f>
        <v>578824.55999999994</v>
      </c>
      <c r="L123" s="136" cm="1">
        <f t="array" ref="L123">Ikäryhmähinnat[Ikä 7–12]*Ikärakenne[[#This Row],[7–12-vuotiaat]]</f>
        <v>5304749.1900000004</v>
      </c>
      <c r="M123" s="136" cm="1">
        <f t="array" ref="M123">Ikäryhmähinnat[Ikä 13–15]*Ikärakenne[[#This Row],[13–15-vuotiaat]]</f>
        <v>5178613.5599999996</v>
      </c>
      <c r="N123" s="136" cm="1">
        <f t="array" ref="N123">Ikäryhmähinnat[Ikä 16+]*Ikärakenne[[#This Row],[16 vuotta täyttäneet]]</f>
        <v>425445.52</v>
      </c>
      <c r="O123" s="136" cm="1">
        <f t="array" ref="O123">Ikäryhmähinnat[Ikä 18-64]*Ikärakenne[[#This Row],[18–64-vuotiaat]]</f>
        <v>349985.19999999995</v>
      </c>
      <c r="P123" s="178">
        <f>SUM(Ikärakenne[[#This Row],[Ikä 0–5]:[Ikä 18-64]])</f>
        <v>14980718.41</v>
      </c>
    </row>
    <row r="124" spans="1:16" x14ac:dyDescent="0.25">
      <c r="A124" s="127">
        <v>400</v>
      </c>
      <c r="B124" s="124" t="s">
        <v>129</v>
      </c>
      <c r="C124" s="38">
        <f>SUM(Ikärakenne[[#This Row],[0–5-vuotiaat]:[16 vuotta täyttäneet]])</f>
        <v>8479</v>
      </c>
      <c r="D124" s="41">
        <v>392</v>
      </c>
      <c r="E124" s="41">
        <v>76</v>
      </c>
      <c r="F124" s="41">
        <v>614</v>
      </c>
      <c r="G124" s="41">
        <v>350</v>
      </c>
      <c r="H124" s="41">
        <v>7047</v>
      </c>
      <c r="I124" s="41">
        <v>4638</v>
      </c>
      <c r="J124" s="136" cm="1">
        <f t="array" ref="J124">Ikäryhmähinnat[Ikä 0–5]*Ikärakenne[[#This Row],[0–5-vuotiaat]]</f>
        <v>3441607.12</v>
      </c>
      <c r="K124" s="136" cm="1">
        <f t="array" ref="K124">Ikäryhmähinnat[Ikä 6]*Ikärakenne[[#This Row],[6 vuotiaat]]</f>
        <v>709526.87999999989</v>
      </c>
      <c r="L124" s="136" cm="1">
        <f t="array" ref="L124">Ikäryhmähinnat[Ikä 7–12]*Ikärakenne[[#This Row],[7–12-vuotiaat]]</f>
        <v>4912693.82</v>
      </c>
      <c r="M124" s="136" cm="1">
        <f t="array" ref="M124">Ikäryhmähinnat[Ikä 13–15]*Ikärakenne[[#This Row],[13–15-vuotiaat]]</f>
        <v>4744803</v>
      </c>
      <c r="N124" s="136" cm="1">
        <f t="array" ref="N124">Ikäryhmähinnat[Ikä 16+]*Ikärakenne[[#This Row],[16 vuotta täyttäneet]]</f>
        <v>484269.83999999997</v>
      </c>
      <c r="O124" s="136" cm="1">
        <f t="array" ref="O124">Ikäryhmähinnat[Ikä 18-64]*Ikärakenne[[#This Row],[18–64-vuotiaat]]</f>
        <v>401789.94</v>
      </c>
      <c r="P124" s="178">
        <f>SUM(Ikärakenne[[#This Row],[Ikä 0–5]:[Ikä 18-64]])</f>
        <v>14694690.6</v>
      </c>
    </row>
    <row r="125" spans="1:16" x14ac:dyDescent="0.25">
      <c r="A125" s="127">
        <v>402</v>
      </c>
      <c r="B125" s="124" t="s">
        <v>130</v>
      </c>
      <c r="C125" s="38">
        <f>SUM(Ikärakenne[[#This Row],[0–5-vuotiaat]:[16 vuotta täyttäneet]])</f>
        <v>8865</v>
      </c>
      <c r="D125" s="41">
        <v>374</v>
      </c>
      <c r="E125" s="41">
        <v>61</v>
      </c>
      <c r="F125" s="41">
        <v>536</v>
      </c>
      <c r="G125" s="41">
        <v>331</v>
      </c>
      <c r="H125" s="41">
        <v>7563</v>
      </c>
      <c r="I125" s="41">
        <v>4600</v>
      </c>
      <c r="J125" s="136" cm="1">
        <f t="array" ref="J125">Ikäryhmähinnat[Ikä 0–5]*Ikärakenne[[#This Row],[0–5-vuotiaat]]</f>
        <v>3283574.14</v>
      </c>
      <c r="K125" s="136" cm="1">
        <f t="array" ref="K125">Ikäryhmähinnat[Ikä 6]*Ikärakenne[[#This Row],[6 vuotiaat]]</f>
        <v>569488.67999999993</v>
      </c>
      <c r="L125" s="136" cm="1">
        <f t="array" ref="L125">Ikäryhmähinnat[Ikä 7–12]*Ikärakenne[[#This Row],[7–12-vuotiaat]]</f>
        <v>4288605.68</v>
      </c>
      <c r="M125" s="136" cm="1">
        <f t="array" ref="M125">Ikäryhmähinnat[Ikä 13–15]*Ikärakenne[[#This Row],[13–15-vuotiaat]]</f>
        <v>4487227.9799999995</v>
      </c>
      <c r="N125" s="136" cm="1">
        <f t="array" ref="N125">Ikäryhmähinnat[Ikä 16+]*Ikärakenne[[#This Row],[16 vuotta täyttäneet]]</f>
        <v>519729.36</v>
      </c>
      <c r="O125" s="136" cm="1">
        <f t="array" ref="O125">Ikäryhmähinnat[Ikä 18-64]*Ikärakenne[[#This Row],[18–64-vuotiaat]]</f>
        <v>398498</v>
      </c>
      <c r="P125" s="178">
        <f>SUM(Ikärakenne[[#This Row],[Ikä 0–5]:[Ikä 18-64]])</f>
        <v>13547123.84</v>
      </c>
    </row>
    <row r="126" spans="1:16" x14ac:dyDescent="0.25">
      <c r="A126" s="127">
        <v>403</v>
      </c>
      <c r="B126" s="124" t="s">
        <v>131</v>
      </c>
      <c r="C126" s="38">
        <f>SUM(Ikärakenne[[#This Row],[0–5-vuotiaat]:[16 vuotta täyttäneet]])</f>
        <v>2758</v>
      </c>
      <c r="D126" s="41">
        <v>102</v>
      </c>
      <c r="E126" s="41">
        <v>26</v>
      </c>
      <c r="F126" s="41">
        <v>188</v>
      </c>
      <c r="G126" s="41">
        <v>87</v>
      </c>
      <c r="H126" s="41">
        <v>2355</v>
      </c>
      <c r="I126" s="41">
        <v>1208</v>
      </c>
      <c r="J126" s="136" cm="1">
        <f t="array" ref="J126">Ikäryhmähinnat[Ikä 0–5]*Ikärakenne[[#This Row],[0–5-vuotiaat]]</f>
        <v>895520.22000000009</v>
      </c>
      <c r="K126" s="136" cm="1">
        <f t="array" ref="K126">Ikäryhmähinnat[Ikä 6]*Ikärakenne[[#This Row],[6 vuotiaat]]</f>
        <v>242732.87999999998</v>
      </c>
      <c r="L126" s="136" cm="1">
        <f t="array" ref="L126">Ikäryhmähinnat[Ikä 7–12]*Ikärakenne[[#This Row],[7–12-vuotiaat]]</f>
        <v>1504212.44</v>
      </c>
      <c r="M126" s="136" cm="1">
        <f t="array" ref="M126">Ikäryhmähinnat[Ikä 13–15]*Ikärakenne[[#This Row],[13–15-vuotiaat]]</f>
        <v>1179422.46</v>
      </c>
      <c r="N126" s="136" cm="1">
        <f t="array" ref="N126">Ikäryhmähinnat[Ikä 16+]*Ikärakenne[[#This Row],[16 vuotta täyttäneet]]</f>
        <v>161835.6</v>
      </c>
      <c r="O126" s="136" cm="1">
        <f t="array" ref="O126">Ikäryhmähinnat[Ikä 18-64]*Ikärakenne[[#This Row],[18–64-vuotiaat]]</f>
        <v>104649.04</v>
      </c>
      <c r="P126" s="178">
        <f>SUM(Ikärakenne[[#This Row],[Ikä 0–5]:[Ikä 18-64]])</f>
        <v>4088372.64</v>
      </c>
    </row>
    <row r="127" spans="1:16" x14ac:dyDescent="0.25">
      <c r="A127" s="127">
        <v>405</v>
      </c>
      <c r="B127" s="124" t="s">
        <v>132</v>
      </c>
      <c r="C127" s="38">
        <f>SUM(Ikärakenne[[#This Row],[0–5-vuotiaat]:[16 vuotta täyttäneet]])</f>
        <v>73327</v>
      </c>
      <c r="D127" s="41">
        <v>2994</v>
      </c>
      <c r="E127" s="41">
        <v>548</v>
      </c>
      <c r="F127" s="41">
        <v>4163</v>
      </c>
      <c r="G127" s="41">
        <v>2270</v>
      </c>
      <c r="H127" s="41">
        <v>63352</v>
      </c>
      <c r="I127" s="41">
        <v>43157</v>
      </c>
      <c r="J127" s="136" cm="1">
        <f t="array" ref="J127">Ikäryhmähinnat[Ikä 0–5]*Ikärakenne[[#This Row],[0–5-vuotiaat]]</f>
        <v>26286152.340000004</v>
      </c>
      <c r="K127" s="136" cm="1">
        <f t="array" ref="K127">Ikäryhmähinnat[Ikä 6]*Ikärakenne[[#This Row],[6 vuotiaat]]</f>
        <v>5116062.2399999993</v>
      </c>
      <c r="L127" s="136" cm="1">
        <f t="array" ref="L127">Ikäryhmähinnat[Ikä 7–12]*Ikärakenne[[#This Row],[7–12-vuotiaat]]</f>
        <v>33308704.190000001</v>
      </c>
      <c r="M127" s="136" cm="1">
        <f t="array" ref="M127">Ikäryhmähinnat[Ikä 13–15]*Ikärakenne[[#This Row],[13–15-vuotiaat]]</f>
        <v>30773436.600000001</v>
      </c>
      <c r="N127" s="136" cm="1">
        <f t="array" ref="N127">Ikäryhmähinnat[Ikä 16+]*Ikärakenne[[#This Row],[16 vuotta täyttäneet]]</f>
        <v>4353549.4399999995</v>
      </c>
      <c r="O127" s="136" cm="1">
        <f t="array" ref="O127">Ikäryhmähinnat[Ikä 18-64]*Ikärakenne[[#This Row],[18–64-vuotiaat]]</f>
        <v>3738690.9099999997</v>
      </c>
      <c r="P127" s="178">
        <f>SUM(Ikärakenne[[#This Row],[Ikä 0–5]:[Ikä 18-64]])</f>
        <v>103576595.72</v>
      </c>
    </row>
    <row r="128" spans="1:16" x14ac:dyDescent="0.25">
      <c r="A128" s="127">
        <v>407</v>
      </c>
      <c r="B128" s="124" t="s">
        <v>133</v>
      </c>
      <c r="C128" s="38">
        <f>SUM(Ikärakenne[[#This Row],[0–5-vuotiaat]:[16 vuotta täyttäneet]])</f>
        <v>2429</v>
      </c>
      <c r="D128" s="41">
        <v>92</v>
      </c>
      <c r="E128" s="41">
        <v>21</v>
      </c>
      <c r="F128" s="41">
        <v>142</v>
      </c>
      <c r="G128" s="41">
        <v>70</v>
      </c>
      <c r="H128" s="41">
        <v>2104</v>
      </c>
      <c r="I128" s="41">
        <v>1265</v>
      </c>
      <c r="J128" s="136" cm="1">
        <f t="array" ref="J128">Ikäryhmähinnat[Ikä 0–5]*Ikärakenne[[#This Row],[0–5-vuotiaat]]</f>
        <v>807724.12000000011</v>
      </c>
      <c r="K128" s="136" cm="1">
        <f t="array" ref="K128">Ikäryhmähinnat[Ikä 6]*Ikärakenne[[#This Row],[6 vuotiaat]]</f>
        <v>196053.47999999998</v>
      </c>
      <c r="L128" s="136" cm="1">
        <f t="array" ref="L128">Ikäryhmähinnat[Ikä 7–12]*Ikärakenne[[#This Row],[7–12-vuotiaat]]</f>
        <v>1136160.46</v>
      </c>
      <c r="M128" s="136" cm="1">
        <f t="array" ref="M128">Ikäryhmähinnat[Ikä 13–15]*Ikärakenne[[#This Row],[13–15-vuotiaat]]</f>
        <v>948960.6</v>
      </c>
      <c r="N128" s="136" cm="1">
        <f t="array" ref="N128">Ikäryhmähinnat[Ikä 16+]*Ikärakenne[[#This Row],[16 vuotta täyttäneet]]</f>
        <v>144586.88</v>
      </c>
      <c r="O128" s="136" cm="1">
        <f t="array" ref="O128">Ikäryhmähinnat[Ikä 18-64]*Ikärakenne[[#This Row],[18–64-vuotiaat]]</f>
        <v>109586.95</v>
      </c>
      <c r="P128" s="178">
        <f>SUM(Ikärakenne[[#This Row],[Ikä 0–5]:[Ikä 18-64]])</f>
        <v>3343072.49</v>
      </c>
    </row>
    <row r="129" spans="1:16" x14ac:dyDescent="0.25">
      <c r="A129" s="127">
        <v>408</v>
      </c>
      <c r="B129" s="124" t="s">
        <v>134</v>
      </c>
      <c r="C129" s="38">
        <f>SUM(Ikärakenne[[#This Row],[0–5-vuotiaat]:[16 vuotta täyttäneet]])</f>
        <v>14028</v>
      </c>
      <c r="D129" s="41">
        <v>682</v>
      </c>
      <c r="E129" s="41">
        <v>147</v>
      </c>
      <c r="F129" s="41">
        <v>1060</v>
      </c>
      <c r="G129" s="41">
        <v>579</v>
      </c>
      <c r="H129" s="41">
        <v>11560</v>
      </c>
      <c r="I129" s="41">
        <v>7518</v>
      </c>
      <c r="J129" s="136" cm="1">
        <f t="array" ref="J129">Ikäryhmähinnat[Ikä 0–5]*Ikärakenne[[#This Row],[0–5-vuotiaat]]</f>
        <v>5987694.0200000005</v>
      </c>
      <c r="K129" s="136" cm="1">
        <f t="array" ref="K129">Ikäryhmähinnat[Ikä 6]*Ikärakenne[[#This Row],[6 vuotiaat]]</f>
        <v>1372374.3599999999</v>
      </c>
      <c r="L129" s="136" cm="1">
        <f t="array" ref="L129">Ikäryhmähinnat[Ikä 7–12]*Ikärakenne[[#This Row],[7–12-vuotiaat]]</f>
        <v>8481197.8000000007</v>
      </c>
      <c r="M129" s="136" cm="1">
        <f t="array" ref="M129">Ikäryhmähinnat[Ikä 13–15]*Ikärakenne[[#This Row],[13–15-vuotiaat]]</f>
        <v>7849259.8200000003</v>
      </c>
      <c r="N129" s="136" cm="1">
        <f t="array" ref="N129">Ikäryhmähinnat[Ikä 16+]*Ikärakenne[[#This Row],[16 vuotta täyttäneet]]</f>
        <v>794403.2</v>
      </c>
      <c r="O129" s="136" cm="1">
        <f t="array" ref="O129">Ikäryhmähinnat[Ikä 18-64]*Ikärakenne[[#This Row],[18–64-vuotiaat]]</f>
        <v>651284.34</v>
      </c>
      <c r="P129" s="178">
        <f>SUM(Ikärakenne[[#This Row],[Ikä 0–5]:[Ikä 18-64]])</f>
        <v>25136213.539999999</v>
      </c>
    </row>
    <row r="130" spans="1:16" x14ac:dyDescent="0.25">
      <c r="A130" s="127">
        <v>410</v>
      </c>
      <c r="B130" s="124" t="s">
        <v>135</v>
      </c>
      <c r="C130" s="38">
        <f>SUM(Ikärakenne[[#This Row],[0–5-vuotiaat]:[16 vuotta täyttäneet]])</f>
        <v>18878</v>
      </c>
      <c r="D130" s="41">
        <v>1208</v>
      </c>
      <c r="E130" s="41">
        <v>228</v>
      </c>
      <c r="F130" s="41">
        <v>1839</v>
      </c>
      <c r="G130" s="41">
        <v>970</v>
      </c>
      <c r="H130" s="41">
        <v>14633</v>
      </c>
      <c r="I130" s="41">
        <v>9877</v>
      </c>
      <c r="J130" s="136" cm="1">
        <f t="array" ref="J130">Ikäryhmähinnat[Ikä 0–5]*Ikärakenne[[#This Row],[0–5-vuotiaat]]</f>
        <v>10605768.880000001</v>
      </c>
      <c r="K130" s="136" cm="1">
        <f t="array" ref="K130">Ikäryhmähinnat[Ikä 6]*Ikärakenne[[#This Row],[6 vuotiaat]]</f>
        <v>2128580.6399999997</v>
      </c>
      <c r="L130" s="136" cm="1">
        <f t="array" ref="L130">Ikäryhmähinnat[Ikä 7–12]*Ikärakenne[[#This Row],[7–12-vuotiaat]]</f>
        <v>14714078.07</v>
      </c>
      <c r="M130" s="136" cm="1">
        <f t="array" ref="M130">Ikäryhmähinnat[Ikä 13–15]*Ikärakenne[[#This Row],[13–15-vuotiaat]]</f>
        <v>13149882.6</v>
      </c>
      <c r="N130" s="136" cm="1">
        <f t="array" ref="N130">Ikäryhmähinnat[Ikä 16+]*Ikärakenne[[#This Row],[16 vuotta täyttäneet]]</f>
        <v>1005579.76</v>
      </c>
      <c r="O130" s="136" cm="1">
        <f t="array" ref="O130">Ikäryhmähinnat[Ikä 18-64]*Ikärakenne[[#This Row],[18–64-vuotiaat]]</f>
        <v>855644.51</v>
      </c>
      <c r="P130" s="178">
        <f>SUM(Ikärakenne[[#This Row],[Ikä 0–5]:[Ikä 18-64]])</f>
        <v>42459534.459999993</v>
      </c>
    </row>
    <row r="131" spans="1:16" x14ac:dyDescent="0.25">
      <c r="A131" s="127">
        <v>416</v>
      </c>
      <c r="B131" s="124" t="s">
        <v>136</v>
      </c>
      <c r="C131" s="38">
        <f>SUM(Ikärakenne[[#This Row],[0–5-vuotiaat]:[16 vuotta täyttäneet]])</f>
        <v>2849</v>
      </c>
      <c r="D131" s="41">
        <v>136</v>
      </c>
      <c r="E131" s="41">
        <v>27</v>
      </c>
      <c r="F131" s="41">
        <v>216</v>
      </c>
      <c r="G131" s="41">
        <v>122</v>
      </c>
      <c r="H131" s="41">
        <v>2348</v>
      </c>
      <c r="I131" s="41">
        <v>1503</v>
      </c>
      <c r="J131" s="136" cm="1">
        <f t="array" ref="J131">Ikäryhmähinnat[Ikä 0–5]*Ikärakenne[[#This Row],[0–5-vuotiaat]]</f>
        <v>1194026.96</v>
      </c>
      <c r="K131" s="136" cm="1">
        <f t="array" ref="K131">Ikäryhmähinnat[Ikä 6]*Ikärakenne[[#This Row],[6 vuotiaat]]</f>
        <v>252068.75999999998</v>
      </c>
      <c r="L131" s="136" cm="1">
        <f t="array" ref="L131">Ikäryhmähinnat[Ikä 7–12]*Ikärakenne[[#This Row],[7–12-vuotiaat]]</f>
        <v>1728244.08</v>
      </c>
      <c r="M131" s="136" cm="1">
        <f t="array" ref="M131">Ikäryhmähinnat[Ikä 13–15]*Ikärakenne[[#This Row],[13–15-vuotiaat]]</f>
        <v>1653902.76</v>
      </c>
      <c r="N131" s="136" cm="1">
        <f t="array" ref="N131">Ikäryhmähinnat[Ikä 16+]*Ikärakenne[[#This Row],[16 vuotta täyttäneet]]</f>
        <v>161354.56</v>
      </c>
      <c r="O131" s="136" cm="1">
        <f t="array" ref="O131">Ikäryhmähinnat[Ikä 18-64]*Ikärakenne[[#This Row],[18–64-vuotiaat]]</f>
        <v>130204.89</v>
      </c>
      <c r="P131" s="178">
        <f>SUM(Ikärakenne[[#This Row],[Ikä 0–5]:[Ikä 18-64]])</f>
        <v>5119802.0099999988</v>
      </c>
    </row>
    <row r="132" spans="1:16" x14ac:dyDescent="0.25">
      <c r="A132" s="127">
        <v>418</v>
      </c>
      <c r="B132" s="124" t="s">
        <v>137</v>
      </c>
      <c r="C132" s="38">
        <f>SUM(Ikärakenne[[#This Row],[0–5-vuotiaat]:[16 vuotta täyttäneet]])</f>
        <v>24854</v>
      </c>
      <c r="D132" s="41">
        <v>1730</v>
      </c>
      <c r="E132" s="41">
        <v>299</v>
      </c>
      <c r="F132" s="41">
        <v>2157</v>
      </c>
      <c r="G132" s="41">
        <v>1211</v>
      </c>
      <c r="H132" s="41">
        <v>19457</v>
      </c>
      <c r="I132" s="41">
        <v>14226</v>
      </c>
      <c r="J132" s="136" cm="1">
        <f t="array" ref="J132">Ikäryhmähinnat[Ikä 0–5]*Ikärakenne[[#This Row],[0–5-vuotiaat]]</f>
        <v>15188725.300000001</v>
      </c>
      <c r="K132" s="136" cm="1">
        <f t="array" ref="K132">Ikäryhmähinnat[Ikä 6]*Ikärakenne[[#This Row],[6 vuotiaat]]</f>
        <v>2791428.1199999996</v>
      </c>
      <c r="L132" s="136" cm="1">
        <f t="array" ref="L132">Ikäryhmähinnat[Ikä 7–12]*Ikärakenne[[#This Row],[7–12-vuotiaat]]</f>
        <v>17258437.41</v>
      </c>
      <c r="M132" s="136" cm="1">
        <f t="array" ref="M132">Ikäryhmähinnat[Ikä 13–15]*Ikärakenne[[#This Row],[13–15-vuotiaat]]</f>
        <v>16417018.380000001</v>
      </c>
      <c r="N132" s="136" cm="1">
        <f t="array" ref="N132">Ikäryhmähinnat[Ikä 16+]*Ikärakenne[[#This Row],[16 vuotta täyttäneet]]</f>
        <v>1337085.04</v>
      </c>
      <c r="O132" s="136" cm="1">
        <f t="array" ref="O132">Ikäryhmähinnat[Ikä 18-64]*Ikärakenne[[#This Row],[18–64-vuotiaat]]</f>
        <v>1232398.3799999999</v>
      </c>
      <c r="P132" s="178">
        <f>SUM(Ikärakenne[[#This Row],[Ikä 0–5]:[Ikä 18-64]])</f>
        <v>54225092.630000003</v>
      </c>
    </row>
    <row r="133" spans="1:16" x14ac:dyDescent="0.25">
      <c r="A133" s="127">
        <v>420</v>
      </c>
      <c r="B133" s="124" t="s">
        <v>138</v>
      </c>
      <c r="C133" s="38">
        <f>SUM(Ikärakenne[[#This Row],[0–5-vuotiaat]:[16 vuotta täyttäneet]])</f>
        <v>8971</v>
      </c>
      <c r="D133" s="41">
        <v>390</v>
      </c>
      <c r="E133" s="41">
        <v>85</v>
      </c>
      <c r="F133" s="41">
        <v>472</v>
      </c>
      <c r="G133" s="41">
        <v>293</v>
      </c>
      <c r="H133" s="41">
        <v>7731</v>
      </c>
      <c r="I133" s="41">
        <v>4501</v>
      </c>
      <c r="J133" s="136" cm="1">
        <f t="array" ref="J133">Ikäryhmähinnat[Ikä 0–5]*Ikärakenne[[#This Row],[0–5-vuotiaat]]</f>
        <v>3424047.9000000004</v>
      </c>
      <c r="K133" s="136" cm="1">
        <f t="array" ref="K133">Ikäryhmähinnat[Ikä 6]*Ikärakenne[[#This Row],[6 vuotiaat]]</f>
        <v>793549.79999999993</v>
      </c>
      <c r="L133" s="136" cm="1">
        <f t="array" ref="L133">Ikäryhmähinnat[Ikä 7–12]*Ikärakenne[[#This Row],[7–12-vuotiaat]]</f>
        <v>3776533.36</v>
      </c>
      <c r="M133" s="136" cm="1">
        <f t="array" ref="M133">Ikäryhmähinnat[Ikä 13–15]*Ikärakenne[[#This Row],[13–15-vuotiaat]]</f>
        <v>3972077.94</v>
      </c>
      <c r="N133" s="136" cm="1">
        <f t="array" ref="N133">Ikäryhmähinnat[Ikä 16+]*Ikärakenne[[#This Row],[16 vuotta täyttäneet]]</f>
        <v>531274.31999999995</v>
      </c>
      <c r="O133" s="136" cm="1">
        <f t="array" ref="O133">Ikäryhmähinnat[Ikä 18-64]*Ikärakenne[[#This Row],[18–64-vuotiaat]]</f>
        <v>389921.63</v>
      </c>
      <c r="P133" s="178">
        <f>SUM(Ikärakenne[[#This Row],[Ikä 0–5]:[Ikä 18-64]])</f>
        <v>12887404.950000001</v>
      </c>
    </row>
    <row r="134" spans="1:16" x14ac:dyDescent="0.25">
      <c r="A134" s="127">
        <v>421</v>
      </c>
      <c r="B134" s="124" t="s">
        <v>139</v>
      </c>
      <c r="C134" s="38">
        <f>SUM(Ikärakenne[[#This Row],[0–5-vuotiaat]:[16 vuotta täyttäneet]])</f>
        <v>665</v>
      </c>
      <c r="D134" s="41">
        <v>39</v>
      </c>
      <c r="E134" s="41">
        <v>4</v>
      </c>
      <c r="F134" s="41">
        <v>45</v>
      </c>
      <c r="G134" s="41">
        <v>18</v>
      </c>
      <c r="H134" s="41">
        <v>559</v>
      </c>
      <c r="I134" s="41">
        <v>308</v>
      </c>
      <c r="J134" s="136" cm="1">
        <f t="array" ref="J134">Ikäryhmähinnat[Ikä 0–5]*Ikärakenne[[#This Row],[0–5-vuotiaat]]</f>
        <v>342404.79000000004</v>
      </c>
      <c r="K134" s="136" cm="1">
        <f t="array" ref="K134">Ikäryhmähinnat[Ikä 6]*Ikärakenne[[#This Row],[6 vuotiaat]]</f>
        <v>37343.519999999997</v>
      </c>
      <c r="L134" s="136" cm="1">
        <f t="array" ref="L134">Ikäryhmähinnat[Ikä 7–12]*Ikärakenne[[#This Row],[7–12-vuotiaat]]</f>
        <v>360050.85</v>
      </c>
      <c r="M134" s="136" cm="1">
        <f t="array" ref="M134">Ikäryhmähinnat[Ikä 13–15]*Ikärakenne[[#This Row],[13–15-vuotiaat]]</f>
        <v>244018.44</v>
      </c>
      <c r="N134" s="136" cm="1">
        <f t="array" ref="N134">Ikäryhmähinnat[Ikä 16+]*Ikärakenne[[#This Row],[16 vuotta täyttäneet]]</f>
        <v>38414.479999999996</v>
      </c>
      <c r="O134" s="136" cm="1">
        <f t="array" ref="O134">Ikäryhmähinnat[Ikä 18-64]*Ikärakenne[[#This Row],[18–64-vuotiaat]]</f>
        <v>26682.039999999997</v>
      </c>
      <c r="P134" s="178">
        <f>SUM(Ikärakenne[[#This Row],[Ikä 0–5]:[Ikä 18-64]])</f>
        <v>1048914.1200000001</v>
      </c>
    </row>
    <row r="135" spans="1:16" x14ac:dyDescent="0.25">
      <c r="A135" s="127">
        <v>422</v>
      </c>
      <c r="B135" s="124" t="s">
        <v>140</v>
      </c>
      <c r="C135" s="38">
        <f>SUM(Ikärakenne[[#This Row],[0–5-vuotiaat]:[16 vuotta täyttäneet]])</f>
        <v>10049</v>
      </c>
      <c r="D135" s="41">
        <v>266</v>
      </c>
      <c r="E135" s="41">
        <v>47</v>
      </c>
      <c r="F135" s="41">
        <v>449</v>
      </c>
      <c r="G135" s="41">
        <v>238</v>
      </c>
      <c r="H135" s="41">
        <v>9049</v>
      </c>
      <c r="I135" s="41">
        <v>4650</v>
      </c>
      <c r="J135" s="136" cm="1">
        <f t="array" ref="J135">Ikäryhmähinnat[Ikä 0–5]*Ikärakenne[[#This Row],[0–5-vuotiaat]]</f>
        <v>2335376.2600000002</v>
      </c>
      <c r="K135" s="136" cm="1">
        <f t="array" ref="K135">Ikäryhmähinnat[Ikä 6]*Ikärakenne[[#This Row],[6 vuotiaat]]</f>
        <v>438786.36</v>
      </c>
      <c r="L135" s="136" cm="1">
        <f t="array" ref="L135">Ikäryhmähinnat[Ikä 7–12]*Ikärakenne[[#This Row],[7–12-vuotiaat]]</f>
        <v>3592507.37</v>
      </c>
      <c r="M135" s="136" cm="1">
        <f t="array" ref="M135">Ikäryhmähinnat[Ikä 13–15]*Ikärakenne[[#This Row],[13–15-vuotiaat]]</f>
        <v>3226466.04</v>
      </c>
      <c r="N135" s="136" cm="1">
        <f t="array" ref="N135">Ikäryhmähinnat[Ikä 16+]*Ikärakenne[[#This Row],[16 vuotta täyttäneet]]</f>
        <v>621847.28</v>
      </c>
      <c r="O135" s="136" cm="1">
        <f t="array" ref="O135">Ikäryhmähinnat[Ikä 18-64]*Ikärakenne[[#This Row],[18–64-vuotiaat]]</f>
        <v>402829.5</v>
      </c>
      <c r="P135" s="178">
        <f>SUM(Ikärakenne[[#This Row],[Ikä 0–5]:[Ikä 18-64]])</f>
        <v>10617812.810000001</v>
      </c>
    </row>
    <row r="136" spans="1:16" x14ac:dyDescent="0.25">
      <c r="A136" s="127">
        <v>423</v>
      </c>
      <c r="B136" s="124" t="s">
        <v>141</v>
      </c>
      <c r="C136" s="38">
        <f>SUM(Ikärakenne[[#This Row],[0–5-vuotiaat]:[16 vuotta täyttäneet]])</f>
        <v>20666</v>
      </c>
      <c r="D136" s="41">
        <v>1253</v>
      </c>
      <c r="E136" s="41">
        <v>220</v>
      </c>
      <c r="F136" s="41">
        <v>1674</v>
      </c>
      <c r="G136" s="41">
        <v>944</v>
      </c>
      <c r="H136" s="41">
        <v>16575</v>
      </c>
      <c r="I136" s="41">
        <v>11690</v>
      </c>
      <c r="J136" s="136" cm="1">
        <f t="array" ref="J136">Ikäryhmähinnat[Ikä 0–5]*Ikärakenne[[#This Row],[0–5-vuotiaat]]</f>
        <v>11000851.33</v>
      </c>
      <c r="K136" s="136" cm="1">
        <f t="array" ref="K136">Ikäryhmähinnat[Ikä 6]*Ikärakenne[[#This Row],[6 vuotiaat]]</f>
        <v>2053893.5999999999</v>
      </c>
      <c r="L136" s="136" cm="1">
        <f t="array" ref="L136">Ikäryhmähinnat[Ikä 7–12]*Ikärakenne[[#This Row],[7–12-vuotiaat]]</f>
        <v>13393891.620000001</v>
      </c>
      <c r="M136" s="136" cm="1">
        <f t="array" ref="M136">Ikäryhmähinnat[Ikä 13–15]*Ikärakenne[[#This Row],[13–15-vuotiaat]]</f>
        <v>12797411.52</v>
      </c>
      <c r="N136" s="136" cm="1">
        <f t="array" ref="N136">Ikäryhmähinnat[Ikä 16+]*Ikärakenne[[#This Row],[16 vuotta täyttäneet]]</f>
        <v>1139034</v>
      </c>
      <c r="O136" s="136" cm="1">
        <f t="array" ref="O136">Ikäryhmähinnat[Ikä 18-64]*Ikärakenne[[#This Row],[18–64-vuotiaat]]</f>
        <v>1012704.7</v>
      </c>
      <c r="P136" s="178">
        <f>SUM(Ikärakenne[[#This Row],[Ikä 0–5]:[Ikä 18-64]])</f>
        <v>41397786.770000003</v>
      </c>
    </row>
    <row r="137" spans="1:16" x14ac:dyDescent="0.25">
      <c r="A137" s="124">
        <v>425</v>
      </c>
      <c r="B137" s="124" t="s">
        <v>142</v>
      </c>
      <c r="C137" s="38">
        <f>SUM(Ikärakenne[[#This Row],[0–5-vuotiaat]:[16 vuotta täyttäneet]])</f>
        <v>10190</v>
      </c>
      <c r="D137" s="38">
        <v>922</v>
      </c>
      <c r="E137" s="38">
        <v>171</v>
      </c>
      <c r="F137" s="38">
        <v>1345</v>
      </c>
      <c r="G137" s="38">
        <v>728</v>
      </c>
      <c r="H137" s="38">
        <v>7024</v>
      </c>
      <c r="I137" s="41">
        <v>5412</v>
      </c>
      <c r="J137" s="136" cm="1">
        <f t="array" ref="J137">Ikäryhmähinnat[Ikä 0–5]*Ikärakenne[[#This Row],[0–5-vuotiaat]]</f>
        <v>8094800.4200000009</v>
      </c>
      <c r="K137" s="136" cm="1">
        <f t="array" ref="K137">Ikäryhmähinnat[Ikä 6]*Ikärakenne[[#This Row],[6 vuotiaat]]</f>
        <v>1596435.4799999997</v>
      </c>
      <c r="L137" s="136" cm="1">
        <f t="array" ref="L137">Ikäryhmähinnat[Ikä 7–12]*Ikärakenne[[#This Row],[7–12-vuotiaat]]</f>
        <v>10761519.85</v>
      </c>
      <c r="M137" s="136" cm="1">
        <f t="array" ref="M137">Ikäryhmähinnat[Ikä 13–15]*Ikärakenne[[#This Row],[13–15-vuotiaat]]</f>
        <v>9869190.2400000002</v>
      </c>
      <c r="N137" s="136" cm="1">
        <f t="array" ref="N137">Ikäryhmähinnat[Ikä 16+]*Ikärakenne[[#This Row],[16 vuotta täyttäneet]]</f>
        <v>482689.27999999997</v>
      </c>
      <c r="O137" s="136" cm="1">
        <f t="array" ref="O137">Ikäryhmähinnat[Ikä 18-64]*Ikärakenne[[#This Row],[18–64-vuotiaat]]</f>
        <v>468841.56</v>
      </c>
      <c r="P137" s="178">
        <f>SUM(Ikärakenne[[#This Row],[Ikä 0–5]:[Ikä 18-64]])</f>
        <v>31273476.830000002</v>
      </c>
    </row>
    <row r="138" spans="1:16" x14ac:dyDescent="0.25">
      <c r="A138" s="127">
        <v>426</v>
      </c>
      <c r="B138" s="124" t="s">
        <v>143</v>
      </c>
      <c r="C138" s="38">
        <f>SUM(Ikärakenne[[#This Row],[0–5-vuotiaat]:[16 vuotta täyttäneet]])</f>
        <v>11913</v>
      </c>
      <c r="D138" s="41">
        <v>610</v>
      </c>
      <c r="E138" s="41">
        <v>126</v>
      </c>
      <c r="F138" s="41">
        <v>915</v>
      </c>
      <c r="G138" s="41">
        <v>514</v>
      </c>
      <c r="H138" s="41">
        <v>9748</v>
      </c>
      <c r="I138" s="41">
        <v>6513</v>
      </c>
      <c r="J138" s="136" cm="1">
        <f t="array" ref="J138">Ikäryhmähinnat[Ikä 0–5]*Ikärakenne[[#This Row],[0–5-vuotiaat]]</f>
        <v>5355562.1000000006</v>
      </c>
      <c r="K138" s="136" cm="1">
        <f t="array" ref="K138">Ikäryhmähinnat[Ikä 6]*Ikärakenne[[#This Row],[6 vuotiaat]]</f>
        <v>1176320.8799999999</v>
      </c>
      <c r="L138" s="136" cm="1">
        <f t="array" ref="L138">Ikäryhmähinnat[Ikä 7–12]*Ikärakenne[[#This Row],[7–12-vuotiaat]]</f>
        <v>7321033.9500000002</v>
      </c>
      <c r="M138" s="136" cm="1">
        <f t="array" ref="M138">Ikäryhmähinnat[Ikä 13–15]*Ikärakenne[[#This Row],[13–15-vuotiaat]]</f>
        <v>6968082.1200000001</v>
      </c>
      <c r="N138" s="136" cm="1">
        <f t="array" ref="N138">Ikäryhmähinnat[Ikä 16+]*Ikärakenne[[#This Row],[16 vuotta täyttäneet]]</f>
        <v>669882.55999999994</v>
      </c>
      <c r="O138" s="136" cm="1">
        <f t="array" ref="O138">Ikäryhmähinnat[Ikä 18-64]*Ikärakenne[[#This Row],[18–64-vuotiaat]]</f>
        <v>564221.18999999994</v>
      </c>
      <c r="P138" s="178">
        <f>SUM(Ikärakenne[[#This Row],[Ikä 0–5]:[Ikä 18-64]])</f>
        <v>22055102.800000001</v>
      </c>
    </row>
    <row r="139" spans="1:16" x14ac:dyDescent="0.25">
      <c r="A139" s="127">
        <v>430</v>
      </c>
      <c r="B139" s="124" t="s">
        <v>144</v>
      </c>
      <c r="C139" s="38">
        <f>SUM(Ikärakenne[[#This Row],[0–5-vuotiaat]:[16 vuotta täyttäneet]])</f>
        <v>15295</v>
      </c>
      <c r="D139" s="41">
        <v>635</v>
      </c>
      <c r="E139" s="41">
        <v>106</v>
      </c>
      <c r="F139" s="41">
        <v>867</v>
      </c>
      <c r="G139" s="41">
        <v>498</v>
      </c>
      <c r="H139" s="41">
        <v>13189</v>
      </c>
      <c r="I139" s="41">
        <v>7789</v>
      </c>
      <c r="J139" s="136" cm="1">
        <f t="array" ref="J139">Ikäryhmähinnat[Ikä 0–5]*Ikärakenne[[#This Row],[0–5-vuotiaat]]</f>
        <v>5575052.3500000006</v>
      </c>
      <c r="K139" s="136" cm="1">
        <f t="array" ref="K139">Ikäryhmähinnat[Ikä 6]*Ikärakenne[[#This Row],[6 vuotiaat]]</f>
        <v>989603.27999999991</v>
      </c>
      <c r="L139" s="136" cm="1">
        <f t="array" ref="L139">Ikäryhmähinnat[Ikä 7–12]*Ikärakenne[[#This Row],[7–12-vuotiaat]]</f>
        <v>6936979.71</v>
      </c>
      <c r="M139" s="136" cm="1">
        <f t="array" ref="M139">Ikäryhmähinnat[Ikä 13–15]*Ikärakenne[[#This Row],[13–15-vuotiaat]]</f>
        <v>6751176.8399999999</v>
      </c>
      <c r="N139" s="136" cm="1">
        <f t="array" ref="N139">Ikäryhmähinnat[Ikä 16+]*Ikärakenne[[#This Row],[16 vuotta täyttäneet]]</f>
        <v>906348.08</v>
      </c>
      <c r="O139" s="136" cm="1">
        <f t="array" ref="O139">Ikäryhmähinnat[Ikä 18-64]*Ikärakenne[[#This Row],[18–64-vuotiaat]]</f>
        <v>674761.07</v>
      </c>
      <c r="P139" s="178">
        <f>SUM(Ikärakenne[[#This Row],[Ikä 0–5]:[Ikä 18-64]])</f>
        <v>21833921.329999998</v>
      </c>
    </row>
    <row r="140" spans="1:16" x14ac:dyDescent="0.25">
      <c r="A140" s="127">
        <v>433</v>
      </c>
      <c r="B140" s="124" t="s">
        <v>145</v>
      </c>
      <c r="C140" s="38">
        <f>SUM(Ikärakenne[[#This Row],[0–5-vuotiaat]:[16 vuotta täyttäneet]])</f>
        <v>7657</v>
      </c>
      <c r="D140" s="41">
        <v>348</v>
      </c>
      <c r="E140" s="41">
        <v>58</v>
      </c>
      <c r="F140" s="41">
        <v>499</v>
      </c>
      <c r="G140" s="41">
        <v>317</v>
      </c>
      <c r="H140" s="41">
        <v>6435</v>
      </c>
      <c r="I140" s="41">
        <v>4138</v>
      </c>
      <c r="J140" s="136" cm="1">
        <f t="array" ref="J140">Ikäryhmähinnat[Ikä 0–5]*Ikärakenne[[#This Row],[0–5-vuotiaat]]</f>
        <v>3055304.2800000003</v>
      </c>
      <c r="K140" s="136" cm="1">
        <f t="array" ref="K140">Ikäryhmähinnat[Ikä 6]*Ikärakenne[[#This Row],[6 vuotiaat]]</f>
        <v>541481.03999999992</v>
      </c>
      <c r="L140" s="136" cm="1">
        <f t="array" ref="L140">Ikäryhmähinnat[Ikä 7–12]*Ikärakenne[[#This Row],[7–12-vuotiaat]]</f>
        <v>3992563.87</v>
      </c>
      <c r="M140" s="136" cm="1">
        <f t="array" ref="M140">Ikäryhmähinnat[Ikä 13–15]*Ikärakenne[[#This Row],[13–15-vuotiaat]]</f>
        <v>4297435.8600000003</v>
      </c>
      <c r="N140" s="136" cm="1">
        <f t="array" ref="N140">Ikäryhmähinnat[Ikä 16+]*Ikärakenne[[#This Row],[16 vuotta täyttäneet]]</f>
        <v>442213.2</v>
      </c>
      <c r="O140" s="136" cm="1">
        <f t="array" ref="O140">Ikäryhmähinnat[Ikä 18-64]*Ikärakenne[[#This Row],[18–64-vuotiaat]]</f>
        <v>358474.94</v>
      </c>
      <c r="P140" s="178">
        <f>SUM(Ikärakenne[[#This Row],[Ikä 0–5]:[Ikä 18-64]])</f>
        <v>12687473.189999999</v>
      </c>
    </row>
    <row r="141" spans="1:16" x14ac:dyDescent="0.25">
      <c r="A141" s="127">
        <v>434</v>
      </c>
      <c r="B141" s="124" t="s">
        <v>146</v>
      </c>
      <c r="C141" s="38">
        <f>SUM(Ikärakenne[[#This Row],[0–5-vuotiaat]:[16 vuotta täyttäneet]])</f>
        <v>14352</v>
      </c>
      <c r="D141" s="41">
        <v>549</v>
      </c>
      <c r="E141" s="41">
        <v>98</v>
      </c>
      <c r="F141" s="41">
        <v>828</v>
      </c>
      <c r="G141" s="41">
        <v>462</v>
      </c>
      <c r="H141" s="41">
        <v>12415</v>
      </c>
      <c r="I141" s="41">
        <v>7591</v>
      </c>
      <c r="J141" s="136" cm="1">
        <f t="array" ref="J141">Ikäryhmähinnat[Ikä 0–5]*Ikärakenne[[#This Row],[0–5-vuotiaat]]</f>
        <v>4820005.8900000006</v>
      </c>
      <c r="K141" s="136" cm="1">
        <f t="array" ref="K141">Ikäryhmähinnat[Ikä 6]*Ikärakenne[[#This Row],[6 vuotiaat]]</f>
        <v>914916.23999999987</v>
      </c>
      <c r="L141" s="136" cm="1">
        <f t="array" ref="L141">Ikäryhmähinnat[Ikä 7–12]*Ikärakenne[[#This Row],[7–12-vuotiaat]]</f>
        <v>6624935.6399999997</v>
      </c>
      <c r="M141" s="136" cm="1">
        <f t="array" ref="M141">Ikäryhmähinnat[Ikä 13–15]*Ikärakenne[[#This Row],[13–15-vuotiaat]]</f>
        <v>6263139.96</v>
      </c>
      <c r="N141" s="136" cm="1">
        <f t="array" ref="N141">Ikäryhmähinnat[Ikä 16+]*Ikärakenne[[#This Row],[16 vuotta täyttäneet]]</f>
        <v>853158.79999999993</v>
      </c>
      <c r="O141" s="136" cm="1">
        <f t="array" ref="O141">Ikäryhmähinnat[Ikä 18-64]*Ikärakenne[[#This Row],[18–64-vuotiaat]]</f>
        <v>657608.32999999996</v>
      </c>
      <c r="P141" s="178">
        <f>SUM(Ikärakenne[[#This Row],[Ikä 0–5]:[Ikä 18-64]])</f>
        <v>20133764.859999999</v>
      </c>
    </row>
    <row r="142" spans="1:16" x14ac:dyDescent="0.25">
      <c r="A142" s="127">
        <v>435</v>
      </c>
      <c r="B142" s="124" t="s">
        <v>147</v>
      </c>
      <c r="C142" s="38">
        <f>SUM(Ikärakenne[[#This Row],[0–5-vuotiaat]:[16 vuotta täyttäneet]])</f>
        <v>711</v>
      </c>
      <c r="D142" s="41">
        <v>19</v>
      </c>
      <c r="E142" s="41">
        <v>1</v>
      </c>
      <c r="F142" s="41">
        <v>32</v>
      </c>
      <c r="G142" s="41">
        <v>21</v>
      </c>
      <c r="H142" s="41">
        <v>638</v>
      </c>
      <c r="I142" s="41">
        <v>316</v>
      </c>
      <c r="J142" s="136" cm="1">
        <f t="array" ref="J142">Ikäryhmähinnat[Ikä 0–5]*Ikärakenne[[#This Row],[0–5-vuotiaat]]</f>
        <v>166812.59000000003</v>
      </c>
      <c r="K142" s="136" cm="1">
        <f t="array" ref="K142">Ikäryhmähinnat[Ikä 6]*Ikärakenne[[#This Row],[6 vuotiaat]]</f>
        <v>9335.8799999999992</v>
      </c>
      <c r="L142" s="136" cm="1">
        <f t="array" ref="L142">Ikäryhmähinnat[Ikä 7–12]*Ikärakenne[[#This Row],[7–12-vuotiaat]]</f>
        <v>256036.16</v>
      </c>
      <c r="M142" s="136" cm="1">
        <f t="array" ref="M142">Ikäryhmähinnat[Ikä 13–15]*Ikärakenne[[#This Row],[13–15-vuotiaat]]</f>
        <v>284688.18</v>
      </c>
      <c r="N142" s="136" cm="1">
        <f t="array" ref="N142">Ikäryhmähinnat[Ikä 16+]*Ikärakenne[[#This Row],[16 vuotta täyttäneet]]</f>
        <v>43843.360000000001</v>
      </c>
      <c r="O142" s="136" cm="1">
        <f t="array" ref="O142">Ikäryhmähinnat[Ikä 18-64]*Ikärakenne[[#This Row],[18–64-vuotiaat]]</f>
        <v>27375.079999999998</v>
      </c>
      <c r="P142" s="178">
        <f>SUM(Ikärakenne[[#This Row],[Ikä 0–5]:[Ikä 18-64]])</f>
        <v>788091.25</v>
      </c>
    </row>
    <row r="143" spans="1:16" x14ac:dyDescent="0.25">
      <c r="A143" s="127">
        <v>436</v>
      </c>
      <c r="B143" s="124" t="s">
        <v>148</v>
      </c>
      <c r="C143" s="38">
        <f>SUM(Ikärakenne[[#This Row],[0–5-vuotiaat]:[16 vuotta täyttäneet]])</f>
        <v>2008</v>
      </c>
      <c r="D143" s="41">
        <v>155</v>
      </c>
      <c r="E143" s="41">
        <v>25</v>
      </c>
      <c r="F143" s="41">
        <v>210</v>
      </c>
      <c r="G143" s="41">
        <v>132</v>
      </c>
      <c r="H143" s="41">
        <v>1486</v>
      </c>
      <c r="I143" s="41">
        <v>1003</v>
      </c>
      <c r="J143" s="136" cm="1">
        <f t="array" ref="J143">Ikäryhmähinnat[Ikä 0–5]*Ikärakenne[[#This Row],[0–5-vuotiaat]]</f>
        <v>1360839.55</v>
      </c>
      <c r="K143" s="136" cm="1">
        <f t="array" ref="K143">Ikäryhmähinnat[Ikä 6]*Ikärakenne[[#This Row],[6 vuotiaat]]</f>
        <v>233396.99999999997</v>
      </c>
      <c r="L143" s="136" cm="1">
        <f t="array" ref="L143">Ikäryhmähinnat[Ikä 7–12]*Ikärakenne[[#This Row],[7–12-vuotiaat]]</f>
        <v>1680237.3</v>
      </c>
      <c r="M143" s="136" cm="1">
        <f t="array" ref="M143">Ikäryhmähinnat[Ikä 13–15]*Ikärakenne[[#This Row],[13–15-vuotiaat]]</f>
        <v>1789468.56</v>
      </c>
      <c r="N143" s="136" cm="1">
        <f t="array" ref="N143">Ikäryhmähinnat[Ikä 16+]*Ikärakenne[[#This Row],[16 vuotta täyttäneet]]</f>
        <v>102117.92</v>
      </c>
      <c r="O143" s="136" cm="1">
        <f t="array" ref="O143">Ikäryhmähinnat[Ikä 18-64]*Ikärakenne[[#This Row],[18–64-vuotiaat]]</f>
        <v>86889.89</v>
      </c>
      <c r="P143" s="178">
        <f>SUM(Ikärakenne[[#This Row],[Ikä 0–5]:[Ikä 18-64]])</f>
        <v>5252950.22</v>
      </c>
    </row>
    <row r="144" spans="1:16" x14ac:dyDescent="0.25">
      <c r="A144" s="127">
        <v>440</v>
      </c>
      <c r="B144" s="124" t="s">
        <v>149</v>
      </c>
      <c r="C144" s="38">
        <f>SUM(Ikärakenne[[#This Row],[0–5-vuotiaat]:[16 vuotta täyttäneet]])</f>
        <v>5884</v>
      </c>
      <c r="D144" s="41">
        <v>737</v>
      </c>
      <c r="E144" s="41">
        <v>118</v>
      </c>
      <c r="F144" s="41">
        <v>659</v>
      </c>
      <c r="G144" s="41">
        <v>324</v>
      </c>
      <c r="H144" s="41">
        <v>4046</v>
      </c>
      <c r="I144" s="41">
        <v>2991</v>
      </c>
      <c r="J144" s="136" cm="1">
        <f t="array" ref="J144">Ikäryhmähinnat[Ikä 0–5]*Ikärakenne[[#This Row],[0–5-vuotiaat]]</f>
        <v>6470572.5700000003</v>
      </c>
      <c r="K144" s="136" cm="1">
        <f t="array" ref="K144">Ikäryhmähinnat[Ikä 6]*Ikärakenne[[#This Row],[6 vuotiaat]]</f>
        <v>1101633.8399999999</v>
      </c>
      <c r="L144" s="136" cm="1">
        <f t="array" ref="L144">Ikäryhmähinnat[Ikä 7–12]*Ikärakenne[[#This Row],[7–12-vuotiaat]]</f>
        <v>5272744.67</v>
      </c>
      <c r="M144" s="136" cm="1">
        <f t="array" ref="M144">Ikäryhmähinnat[Ikä 13–15]*Ikärakenne[[#This Row],[13–15-vuotiaat]]</f>
        <v>4392331.92</v>
      </c>
      <c r="N144" s="136" cm="1">
        <f t="array" ref="N144">Ikäryhmähinnat[Ikä 16+]*Ikärakenne[[#This Row],[16 vuotta täyttäneet]]</f>
        <v>278041.12</v>
      </c>
      <c r="O144" s="136" cm="1">
        <f t="array" ref="O144">Ikäryhmähinnat[Ikä 18-64]*Ikärakenne[[#This Row],[18–64-vuotiaat]]</f>
        <v>259110.33</v>
      </c>
      <c r="P144" s="178">
        <f>SUM(Ikärakenne[[#This Row],[Ikä 0–5]:[Ikä 18-64]])</f>
        <v>17774434.449999999</v>
      </c>
    </row>
    <row r="145" spans="1:16" x14ac:dyDescent="0.25">
      <c r="A145" s="127">
        <v>441</v>
      </c>
      <c r="B145" s="124" t="s">
        <v>150</v>
      </c>
      <c r="C145" s="38">
        <f>SUM(Ikärakenne[[#This Row],[0–5-vuotiaat]:[16 vuotta täyttäneet]])</f>
        <v>4358</v>
      </c>
      <c r="D145" s="41">
        <v>151</v>
      </c>
      <c r="E145" s="41">
        <v>23</v>
      </c>
      <c r="F145" s="41">
        <v>217</v>
      </c>
      <c r="G145" s="41">
        <v>133</v>
      </c>
      <c r="H145" s="41">
        <v>3834</v>
      </c>
      <c r="I145" s="41">
        <v>2143</v>
      </c>
      <c r="J145" s="136" cm="1">
        <f t="array" ref="J145">Ikäryhmähinnat[Ikä 0–5]*Ikärakenne[[#This Row],[0–5-vuotiaat]]</f>
        <v>1325721.1100000001</v>
      </c>
      <c r="K145" s="136" cm="1">
        <f t="array" ref="K145">Ikäryhmähinnat[Ikä 6]*Ikärakenne[[#This Row],[6 vuotiaat]]</f>
        <v>214725.24</v>
      </c>
      <c r="L145" s="136" cm="1">
        <f t="array" ref="L145">Ikäryhmähinnat[Ikä 7–12]*Ikärakenne[[#This Row],[7–12-vuotiaat]]</f>
        <v>1736245.21</v>
      </c>
      <c r="M145" s="136" cm="1">
        <f t="array" ref="M145">Ikäryhmähinnat[Ikä 13–15]*Ikärakenne[[#This Row],[13–15-vuotiaat]]</f>
        <v>1803025.14</v>
      </c>
      <c r="N145" s="136" cm="1">
        <f t="array" ref="N145">Ikäryhmähinnat[Ikä 16+]*Ikärakenne[[#This Row],[16 vuotta täyttäneet]]</f>
        <v>263472.48</v>
      </c>
      <c r="O145" s="136" cm="1">
        <f t="array" ref="O145">Ikäryhmähinnat[Ikä 18-64]*Ikärakenne[[#This Row],[18–64-vuotiaat]]</f>
        <v>185648.09</v>
      </c>
      <c r="P145" s="178">
        <f>SUM(Ikärakenne[[#This Row],[Ikä 0–5]:[Ikä 18-64]])</f>
        <v>5528837.2699999996</v>
      </c>
    </row>
    <row r="146" spans="1:16" x14ac:dyDescent="0.25">
      <c r="A146" s="127">
        <v>444</v>
      </c>
      <c r="B146" s="124" t="s">
        <v>151</v>
      </c>
      <c r="C146" s="38">
        <f>SUM(Ikärakenne[[#This Row],[0–5-vuotiaat]:[16 vuotta täyttäneet]])</f>
        <v>45687</v>
      </c>
      <c r="D146" s="41">
        <v>1946</v>
      </c>
      <c r="E146" s="41">
        <v>411</v>
      </c>
      <c r="F146" s="41">
        <v>2900</v>
      </c>
      <c r="G146" s="41">
        <v>1774</v>
      </c>
      <c r="H146" s="41">
        <v>38656</v>
      </c>
      <c r="I146" s="41">
        <v>25279</v>
      </c>
      <c r="J146" s="136" cm="1">
        <f t="array" ref="J146">Ikäryhmähinnat[Ikä 0–5]*Ikärakenne[[#This Row],[0–5-vuotiaat]]</f>
        <v>17085121.060000002</v>
      </c>
      <c r="K146" s="136" cm="1">
        <f t="array" ref="K146">Ikäryhmähinnat[Ikä 6]*Ikärakenne[[#This Row],[6 vuotiaat]]</f>
        <v>3837046.6799999997</v>
      </c>
      <c r="L146" s="136" cm="1">
        <f t="array" ref="L146">Ikäryhmähinnat[Ikä 7–12]*Ikärakenne[[#This Row],[7–12-vuotiaat]]</f>
        <v>23203277</v>
      </c>
      <c r="M146" s="136" cm="1">
        <f t="array" ref="M146">Ikäryhmähinnat[Ikä 13–15]*Ikärakenne[[#This Row],[13–15-vuotiaat]]</f>
        <v>24049372.919999998</v>
      </c>
      <c r="N146" s="136" cm="1">
        <f t="array" ref="N146">Ikäryhmähinnat[Ikä 16+]*Ikärakenne[[#This Row],[16 vuotta täyttäneet]]</f>
        <v>2656440.3199999998</v>
      </c>
      <c r="O146" s="136" cm="1">
        <f t="array" ref="O146">Ikäryhmähinnat[Ikä 18-64]*Ikärakenne[[#This Row],[18–64-vuotiaat]]</f>
        <v>2189919.77</v>
      </c>
      <c r="P146" s="178">
        <f>SUM(Ikärakenne[[#This Row],[Ikä 0–5]:[Ikä 18-64]])</f>
        <v>73021177.749999985</v>
      </c>
    </row>
    <row r="147" spans="1:16" x14ac:dyDescent="0.25">
      <c r="A147" s="127">
        <v>445</v>
      </c>
      <c r="B147" s="124" t="s">
        <v>152</v>
      </c>
      <c r="C147" s="38">
        <f>SUM(Ikärakenne[[#This Row],[0–5-vuotiaat]:[16 vuotta täyttäneet]])</f>
        <v>14868</v>
      </c>
      <c r="D147" s="41">
        <v>622</v>
      </c>
      <c r="E147" s="41">
        <v>109</v>
      </c>
      <c r="F147" s="41">
        <v>958</v>
      </c>
      <c r="G147" s="41">
        <v>575</v>
      </c>
      <c r="H147" s="41">
        <v>12604</v>
      </c>
      <c r="I147" s="41">
        <v>7800</v>
      </c>
      <c r="J147" s="136" cm="1">
        <f t="array" ref="J147">Ikäryhmähinnat[Ikä 0–5]*Ikärakenne[[#This Row],[0–5-vuotiaat]]</f>
        <v>5460917.4199999999</v>
      </c>
      <c r="K147" s="136" cm="1">
        <f t="array" ref="K147">Ikäryhmähinnat[Ikä 6]*Ikärakenne[[#This Row],[6 vuotiaat]]</f>
        <v>1017610.9199999999</v>
      </c>
      <c r="L147" s="136" cm="1">
        <f t="array" ref="L147">Ikäryhmähinnat[Ikä 7–12]*Ikärakenne[[#This Row],[7–12-vuotiaat]]</f>
        <v>7665082.54</v>
      </c>
      <c r="M147" s="136" cm="1">
        <f t="array" ref="M147">Ikäryhmähinnat[Ikä 13–15]*Ikärakenne[[#This Row],[13–15-vuotiaat]]</f>
        <v>7795033.5</v>
      </c>
      <c r="N147" s="136" cm="1">
        <f t="array" ref="N147">Ikäryhmähinnat[Ikä 16+]*Ikärakenne[[#This Row],[16 vuotta täyttäneet]]</f>
        <v>866146.88</v>
      </c>
      <c r="O147" s="136" cm="1">
        <f t="array" ref="O147">Ikäryhmähinnat[Ikä 18-64]*Ikärakenne[[#This Row],[18–64-vuotiaat]]</f>
        <v>675714</v>
      </c>
      <c r="P147" s="178">
        <f>SUM(Ikärakenne[[#This Row],[Ikä 0–5]:[Ikä 18-64]])</f>
        <v>23480505.259999998</v>
      </c>
    </row>
    <row r="148" spans="1:16" x14ac:dyDescent="0.25">
      <c r="A148" s="127">
        <v>475</v>
      </c>
      <c r="B148" s="124" t="s">
        <v>153</v>
      </c>
      <c r="C148" s="38">
        <f>SUM(Ikärakenne[[#This Row],[0–5-vuotiaat]:[16 vuotta täyttäneet]])</f>
        <v>5415</v>
      </c>
      <c r="D148" s="41">
        <v>312</v>
      </c>
      <c r="E148" s="41">
        <v>63</v>
      </c>
      <c r="F148" s="41">
        <v>317</v>
      </c>
      <c r="G148" s="41">
        <v>205</v>
      </c>
      <c r="H148" s="41">
        <v>4518</v>
      </c>
      <c r="I148" s="41">
        <v>2786</v>
      </c>
      <c r="J148" s="136" cm="1">
        <f t="array" ref="J148">Ikäryhmähinnat[Ikä 0–5]*Ikärakenne[[#This Row],[0–5-vuotiaat]]</f>
        <v>2739238.3200000003</v>
      </c>
      <c r="K148" s="136" cm="1">
        <f t="array" ref="K148">Ikäryhmähinnat[Ikä 6]*Ikärakenne[[#This Row],[6 vuotiaat]]</f>
        <v>588160.43999999994</v>
      </c>
      <c r="L148" s="136" cm="1">
        <f t="array" ref="L148">Ikäryhmähinnat[Ikä 7–12]*Ikärakenne[[#This Row],[7–12-vuotiaat]]</f>
        <v>2536358.21</v>
      </c>
      <c r="M148" s="136" cm="1">
        <f t="array" ref="M148">Ikäryhmähinnat[Ikä 13–15]*Ikärakenne[[#This Row],[13–15-vuotiaat]]</f>
        <v>2779098.9</v>
      </c>
      <c r="N148" s="136" cm="1">
        <f t="array" ref="N148">Ikäryhmähinnat[Ikä 16+]*Ikärakenne[[#This Row],[16 vuotta täyttäneet]]</f>
        <v>310476.96000000002</v>
      </c>
      <c r="O148" s="136" cm="1">
        <f t="array" ref="O148">Ikäryhmähinnat[Ikä 18-64]*Ikärakenne[[#This Row],[18–64-vuotiaat]]</f>
        <v>241351.18</v>
      </c>
      <c r="P148" s="178">
        <f>SUM(Ikärakenne[[#This Row],[Ikä 0–5]:[Ikä 18-64]])</f>
        <v>9194684.0100000016</v>
      </c>
    </row>
    <row r="149" spans="1:16" x14ac:dyDescent="0.25">
      <c r="A149" s="127">
        <v>480</v>
      </c>
      <c r="B149" s="124" t="s">
        <v>154</v>
      </c>
      <c r="C149" s="38">
        <f>SUM(Ikärakenne[[#This Row],[0–5-vuotiaat]:[16 vuotta täyttäneet]])</f>
        <v>1910</v>
      </c>
      <c r="D149" s="41">
        <v>86</v>
      </c>
      <c r="E149" s="41">
        <v>17</v>
      </c>
      <c r="F149" s="41">
        <v>135</v>
      </c>
      <c r="G149" s="41">
        <v>68</v>
      </c>
      <c r="H149" s="41">
        <v>1604</v>
      </c>
      <c r="I149" s="41">
        <v>1010</v>
      </c>
      <c r="J149" s="136" cm="1">
        <f t="array" ref="J149">Ikäryhmähinnat[Ikä 0–5]*Ikärakenne[[#This Row],[0–5-vuotiaat]]</f>
        <v>755046.46000000008</v>
      </c>
      <c r="K149" s="136" cm="1">
        <f t="array" ref="K149">Ikäryhmähinnat[Ikä 6]*Ikärakenne[[#This Row],[6 vuotiaat]]</f>
        <v>158709.96</v>
      </c>
      <c r="L149" s="136" cm="1">
        <f t="array" ref="L149">Ikäryhmähinnat[Ikä 7–12]*Ikärakenne[[#This Row],[7–12-vuotiaat]]</f>
        <v>1080152.55</v>
      </c>
      <c r="M149" s="136" cm="1">
        <f t="array" ref="M149">Ikäryhmähinnat[Ikä 13–15]*Ikärakenne[[#This Row],[13–15-vuotiaat]]</f>
        <v>921847.44</v>
      </c>
      <c r="N149" s="136" cm="1">
        <f t="array" ref="N149">Ikäryhmähinnat[Ikä 16+]*Ikärakenne[[#This Row],[16 vuotta täyttäneet]]</f>
        <v>110226.88</v>
      </c>
      <c r="O149" s="136" cm="1">
        <f t="array" ref="O149">Ikäryhmähinnat[Ikä 18-64]*Ikärakenne[[#This Row],[18–64-vuotiaat]]</f>
        <v>87496.299999999988</v>
      </c>
      <c r="P149" s="178">
        <f>SUM(Ikärakenne[[#This Row],[Ikä 0–5]:[Ikä 18-64]])</f>
        <v>3113479.59</v>
      </c>
    </row>
    <row r="150" spans="1:16" x14ac:dyDescent="0.25">
      <c r="A150" s="127">
        <v>481</v>
      </c>
      <c r="B150" s="124" t="s">
        <v>155</v>
      </c>
      <c r="C150" s="38">
        <f>SUM(Ikärakenne[[#This Row],[0–5-vuotiaat]:[16 vuotta täyttäneet]])</f>
        <v>9592</v>
      </c>
      <c r="D150" s="41">
        <v>553</v>
      </c>
      <c r="E150" s="41">
        <v>112</v>
      </c>
      <c r="F150" s="41">
        <v>788</v>
      </c>
      <c r="G150" s="41">
        <v>439</v>
      </c>
      <c r="H150" s="41">
        <v>7700</v>
      </c>
      <c r="I150" s="41">
        <v>5520</v>
      </c>
      <c r="J150" s="136" cm="1">
        <f t="array" ref="J150">Ikäryhmähinnat[Ikä 0–5]*Ikärakenne[[#This Row],[0–5-vuotiaat]]</f>
        <v>4855124.33</v>
      </c>
      <c r="K150" s="136" cm="1">
        <f t="array" ref="K150">Ikäryhmähinnat[Ikä 6]*Ikärakenne[[#This Row],[6 vuotiaat]]</f>
        <v>1045618.5599999999</v>
      </c>
      <c r="L150" s="136" cm="1">
        <f t="array" ref="L150">Ikäryhmähinnat[Ikä 7–12]*Ikärakenne[[#This Row],[7–12-vuotiaat]]</f>
        <v>6304890.4400000004</v>
      </c>
      <c r="M150" s="136" cm="1">
        <f t="array" ref="M150">Ikäryhmähinnat[Ikä 13–15]*Ikärakenne[[#This Row],[13–15-vuotiaat]]</f>
        <v>5951338.6200000001</v>
      </c>
      <c r="N150" s="136" cm="1">
        <f t="array" ref="N150">Ikäryhmähinnat[Ikä 16+]*Ikärakenne[[#This Row],[16 vuotta täyttäneet]]</f>
        <v>529144</v>
      </c>
      <c r="O150" s="136" cm="1">
        <f t="array" ref="O150">Ikäryhmähinnat[Ikä 18-64]*Ikärakenne[[#This Row],[18–64-vuotiaat]]</f>
        <v>478197.6</v>
      </c>
      <c r="P150" s="178">
        <f>SUM(Ikärakenne[[#This Row],[Ikä 0–5]:[Ikä 18-64]])</f>
        <v>19164313.550000001</v>
      </c>
    </row>
    <row r="151" spans="1:16" x14ac:dyDescent="0.25">
      <c r="A151" s="127">
        <v>483</v>
      </c>
      <c r="B151" s="124" t="s">
        <v>156</v>
      </c>
      <c r="C151" s="38">
        <f>SUM(Ikärakenne[[#This Row],[0–5-vuotiaat]:[16 vuotta täyttäneet]])</f>
        <v>1059</v>
      </c>
      <c r="D151" s="41">
        <v>88</v>
      </c>
      <c r="E151" s="41">
        <v>18</v>
      </c>
      <c r="F151" s="41">
        <v>122</v>
      </c>
      <c r="G151" s="41">
        <v>46</v>
      </c>
      <c r="H151" s="41">
        <v>785</v>
      </c>
      <c r="I151" s="41">
        <v>488</v>
      </c>
      <c r="J151" s="136" cm="1">
        <f t="array" ref="J151">Ikäryhmähinnat[Ikä 0–5]*Ikärakenne[[#This Row],[0–5-vuotiaat]]</f>
        <v>772605.68</v>
      </c>
      <c r="K151" s="136" cm="1">
        <f t="array" ref="K151">Ikäryhmähinnat[Ikä 6]*Ikärakenne[[#This Row],[6 vuotiaat]]</f>
        <v>168045.84</v>
      </c>
      <c r="L151" s="136" cm="1">
        <f t="array" ref="L151">Ikäryhmähinnat[Ikä 7–12]*Ikärakenne[[#This Row],[7–12-vuotiaat]]</f>
        <v>976137.86</v>
      </c>
      <c r="M151" s="136" cm="1">
        <f t="array" ref="M151">Ikäryhmähinnat[Ikä 13–15]*Ikärakenne[[#This Row],[13–15-vuotiaat]]</f>
        <v>623602.68000000005</v>
      </c>
      <c r="N151" s="136" cm="1">
        <f t="array" ref="N151">Ikäryhmähinnat[Ikä 16+]*Ikärakenne[[#This Row],[16 vuotta täyttäneet]]</f>
        <v>53945.2</v>
      </c>
      <c r="O151" s="136" cm="1">
        <f t="array" ref="O151">Ikäryhmähinnat[Ikä 18-64]*Ikärakenne[[#This Row],[18–64-vuotiaat]]</f>
        <v>42275.439999999995</v>
      </c>
      <c r="P151" s="178">
        <f>SUM(Ikärakenne[[#This Row],[Ikä 0–5]:[Ikä 18-64]])</f>
        <v>2636612.7000000002</v>
      </c>
    </row>
    <row r="152" spans="1:16" x14ac:dyDescent="0.25">
      <c r="A152" s="127">
        <v>484</v>
      </c>
      <c r="B152" s="124" t="s">
        <v>157</v>
      </c>
      <c r="C152" s="38">
        <f>SUM(Ikärakenne[[#This Row],[0–5-vuotiaat]:[16 vuotta täyttäneet]])</f>
        <v>2904</v>
      </c>
      <c r="D152" s="41">
        <v>128</v>
      </c>
      <c r="E152" s="41">
        <v>24</v>
      </c>
      <c r="F152" s="41">
        <v>218</v>
      </c>
      <c r="G152" s="41">
        <v>81</v>
      </c>
      <c r="H152" s="41">
        <v>2453</v>
      </c>
      <c r="I152" s="41">
        <v>1323</v>
      </c>
      <c r="J152" s="136" cm="1">
        <f t="array" ref="J152">Ikäryhmähinnat[Ikä 0–5]*Ikärakenne[[#This Row],[0–5-vuotiaat]]</f>
        <v>1123790.08</v>
      </c>
      <c r="K152" s="136" cm="1">
        <f t="array" ref="K152">Ikäryhmähinnat[Ikä 6]*Ikärakenne[[#This Row],[6 vuotiaat]]</f>
        <v>224061.12</v>
      </c>
      <c r="L152" s="136" cm="1">
        <f t="array" ref="L152">Ikäryhmähinnat[Ikä 7–12]*Ikärakenne[[#This Row],[7–12-vuotiaat]]</f>
        <v>1744246.34</v>
      </c>
      <c r="M152" s="136" cm="1">
        <f t="array" ref="M152">Ikäryhmähinnat[Ikä 13–15]*Ikärakenne[[#This Row],[13–15-vuotiaat]]</f>
        <v>1098082.98</v>
      </c>
      <c r="N152" s="136" cm="1">
        <f t="array" ref="N152">Ikäryhmähinnat[Ikä 16+]*Ikärakenne[[#This Row],[16 vuotta täyttäneet]]</f>
        <v>168570.16</v>
      </c>
      <c r="O152" s="136" cm="1">
        <f t="array" ref="O152">Ikäryhmähinnat[Ikä 18-64]*Ikärakenne[[#This Row],[18–64-vuotiaat]]</f>
        <v>114611.48999999999</v>
      </c>
      <c r="P152" s="178">
        <f>SUM(Ikärakenne[[#This Row],[Ikä 0–5]:[Ikä 18-64]])</f>
        <v>4473362.17</v>
      </c>
    </row>
    <row r="153" spans="1:16" x14ac:dyDescent="0.25">
      <c r="A153" s="127">
        <v>489</v>
      </c>
      <c r="B153" s="124" t="s">
        <v>158</v>
      </c>
      <c r="C153" s="38">
        <f>SUM(Ikärakenne[[#This Row],[0–5-vuotiaat]:[16 vuotta täyttäneet]])</f>
        <v>1703</v>
      </c>
      <c r="D153" s="41">
        <v>49</v>
      </c>
      <c r="E153" s="41">
        <v>8</v>
      </c>
      <c r="F153" s="41">
        <v>68</v>
      </c>
      <c r="G153" s="41">
        <v>47</v>
      </c>
      <c r="H153" s="41">
        <v>1531</v>
      </c>
      <c r="I153" s="41">
        <v>833</v>
      </c>
      <c r="J153" s="136" cm="1">
        <f t="array" ref="J153">Ikäryhmähinnat[Ikä 0–5]*Ikärakenne[[#This Row],[0–5-vuotiaat]]</f>
        <v>430200.89</v>
      </c>
      <c r="K153" s="136" cm="1">
        <f t="array" ref="K153">Ikäryhmähinnat[Ikä 6]*Ikärakenne[[#This Row],[6 vuotiaat]]</f>
        <v>74687.039999999994</v>
      </c>
      <c r="L153" s="136" cm="1">
        <f t="array" ref="L153">Ikäryhmähinnat[Ikä 7–12]*Ikärakenne[[#This Row],[7–12-vuotiaat]]</f>
        <v>544076.84</v>
      </c>
      <c r="M153" s="136" cm="1">
        <f t="array" ref="M153">Ikäryhmähinnat[Ikä 13–15]*Ikärakenne[[#This Row],[13–15-vuotiaat]]</f>
        <v>637159.26</v>
      </c>
      <c r="N153" s="136" cm="1">
        <f t="array" ref="N153">Ikäryhmähinnat[Ikä 16+]*Ikärakenne[[#This Row],[16 vuotta täyttäneet]]</f>
        <v>105210.31999999999</v>
      </c>
      <c r="O153" s="136" cm="1">
        <f t="array" ref="O153">Ikäryhmähinnat[Ikä 18-64]*Ikärakenne[[#This Row],[18–64-vuotiaat]]</f>
        <v>72162.789999999994</v>
      </c>
      <c r="P153" s="178">
        <f>SUM(Ikärakenne[[#This Row],[Ikä 0–5]:[Ikä 18-64]])</f>
        <v>1863497.1400000001</v>
      </c>
    </row>
    <row r="154" spans="1:16" x14ac:dyDescent="0.25">
      <c r="A154" s="127">
        <v>491</v>
      </c>
      <c r="B154" s="124" t="s">
        <v>159</v>
      </c>
      <c r="C154" s="38">
        <f>SUM(Ikärakenne[[#This Row],[0–5-vuotiaat]:[16 vuotta täyttäneet]])</f>
        <v>51890</v>
      </c>
      <c r="D154" s="41">
        <v>2175</v>
      </c>
      <c r="E154" s="41">
        <v>412</v>
      </c>
      <c r="F154" s="41">
        <v>3055</v>
      </c>
      <c r="G154" s="41">
        <v>1666</v>
      </c>
      <c r="H154" s="41">
        <v>44582</v>
      </c>
      <c r="I154" s="41">
        <v>28521</v>
      </c>
      <c r="J154" s="136" cm="1">
        <f t="array" ref="J154">Ikäryhmähinnat[Ikä 0–5]*Ikärakenne[[#This Row],[0–5-vuotiaat]]</f>
        <v>19095651.75</v>
      </c>
      <c r="K154" s="136" cm="1">
        <f t="array" ref="K154">Ikäryhmähinnat[Ikä 6]*Ikärakenne[[#This Row],[6 vuotiaat]]</f>
        <v>3846382.5599999996</v>
      </c>
      <c r="L154" s="136" cm="1">
        <f t="array" ref="L154">Ikäryhmähinnat[Ikä 7–12]*Ikärakenne[[#This Row],[7–12-vuotiaat]]</f>
        <v>24443452.149999999</v>
      </c>
      <c r="M154" s="136" cm="1">
        <f t="array" ref="M154">Ikäryhmähinnat[Ikä 13–15]*Ikärakenne[[#This Row],[13–15-vuotiaat]]</f>
        <v>22585262.280000001</v>
      </c>
      <c r="N154" s="136" cm="1">
        <f t="array" ref="N154">Ikäryhmähinnat[Ikä 16+]*Ikärakenne[[#This Row],[16 vuotta täyttäneet]]</f>
        <v>3063675.04</v>
      </c>
      <c r="O154" s="136" cm="1">
        <f t="array" ref="O154">Ikäryhmähinnat[Ikä 18-64]*Ikärakenne[[#This Row],[18–64-vuotiaat]]</f>
        <v>2470774.23</v>
      </c>
      <c r="P154" s="178">
        <f>SUM(Ikärakenne[[#This Row],[Ikä 0–5]:[Ikä 18-64]])</f>
        <v>75505198.010000005</v>
      </c>
    </row>
    <row r="155" spans="1:16" x14ac:dyDescent="0.25">
      <c r="A155" s="127">
        <v>494</v>
      </c>
      <c r="B155" s="124" t="s">
        <v>160</v>
      </c>
      <c r="C155" s="38">
        <f>SUM(Ikärakenne[[#This Row],[0–5-vuotiaat]:[16 vuotta täyttäneet]])</f>
        <v>8749</v>
      </c>
      <c r="D155" s="41">
        <v>594</v>
      </c>
      <c r="E155" s="41">
        <v>122</v>
      </c>
      <c r="F155" s="41">
        <v>856</v>
      </c>
      <c r="G155" s="41">
        <v>462</v>
      </c>
      <c r="H155" s="41">
        <v>6715</v>
      </c>
      <c r="I155" s="41">
        <v>4618</v>
      </c>
      <c r="J155" s="136" cm="1">
        <f t="array" ref="J155">Ikäryhmähinnat[Ikä 0–5]*Ikärakenne[[#This Row],[0–5-vuotiaat]]</f>
        <v>5215088.3400000008</v>
      </c>
      <c r="K155" s="136" cm="1">
        <f t="array" ref="K155">Ikäryhmähinnat[Ikä 6]*Ikärakenne[[#This Row],[6 vuotiaat]]</f>
        <v>1138977.3599999999</v>
      </c>
      <c r="L155" s="136" cm="1">
        <f t="array" ref="L155">Ikäryhmähinnat[Ikä 7–12]*Ikärakenne[[#This Row],[7–12-vuotiaat]]</f>
        <v>6848967.2800000003</v>
      </c>
      <c r="M155" s="136" cm="1">
        <f t="array" ref="M155">Ikäryhmähinnat[Ikä 13–15]*Ikärakenne[[#This Row],[13–15-vuotiaat]]</f>
        <v>6263139.96</v>
      </c>
      <c r="N155" s="136" cm="1">
        <f t="array" ref="N155">Ikäryhmähinnat[Ikä 16+]*Ikärakenne[[#This Row],[16 vuotta täyttäneet]]</f>
        <v>461454.8</v>
      </c>
      <c r="O155" s="136" cm="1">
        <f t="array" ref="O155">Ikäryhmähinnat[Ikä 18-64]*Ikärakenne[[#This Row],[18–64-vuotiaat]]</f>
        <v>400057.33999999997</v>
      </c>
      <c r="P155" s="178">
        <f>SUM(Ikärakenne[[#This Row],[Ikä 0–5]:[Ikä 18-64]])</f>
        <v>20327685.080000002</v>
      </c>
    </row>
    <row r="156" spans="1:16" x14ac:dyDescent="0.25">
      <c r="A156" s="127">
        <v>495</v>
      </c>
      <c r="B156" s="124" t="s">
        <v>161</v>
      </c>
      <c r="C156" s="38">
        <f>SUM(Ikärakenne[[#This Row],[0–5-vuotiaat]:[16 vuotta täyttäneet]])</f>
        <v>1393</v>
      </c>
      <c r="D156" s="41">
        <v>48</v>
      </c>
      <c r="E156" s="41">
        <v>10</v>
      </c>
      <c r="F156" s="41">
        <v>68</v>
      </c>
      <c r="G156" s="41">
        <v>47</v>
      </c>
      <c r="H156" s="41">
        <v>1220</v>
      </c>
      <c r="I156" s="41">
        <v>613</v>
      </c>
      <c r="J156" s="136" cm="1">
        <f t="array" ref="J156">Ikäryhmähinnat[Ikä 0–5]*Ikärakenne[[#This Row],[0–5-vuotiaat]]</f>
        <v>421421.28</v>
      </c>
      <c r="K156" s="136" cm="1">
        <f t="array" ref="K156">Ikäryhmähinnat[Ikä 6]*Ikärakenne[[#This Row],[6 vuotiaat]]</f>
        <v>93358.799999999988</v>
      </c>
      <c r="L156" s="136" cm="1">
        <f t="array" ref="L156">Ikäryhmähinnat[Ikä 7–12]*Ikärakenne[[#This Row],[7–12-vuotiaat]]</f>
        <v>544076.84</v>
      </c>
      <c r="M156" s="136" cm="1">
        <f t="array" ref="M156">Ikäryhmähinnat[Ikä 13–15]*Ikärakenne[[#This Row],[13–15-vuotiaat]]</f>
        <v>637159.26</v>
      </c>
      <c r="N156" s="136" cm="1">
        <f t="array" ref="N156">Ikäryhmähinnat[Ikä 16+]*Ikärakenne[[#This Row],[16 vuotta täyttäneet]]</f>
        <v>83838.399999999994</v>
      </c>
      <c r="O156" s="136" cm="1">
        <f t="array" ref="O156">Ikäryhmähinnat[Ikä 18-64]*Ikärakenne[[#This Row],[18–64-vuotiaat]]</f>
        <v>53104.189999999995</v>
      </c>
      <c r="P156" s="178">
        <f>SUM(Ikärakenne[[#This Row],[Ikä 0–5]:[Ikä 18-64]])</f>
        <v>1832958.7699999998</v>
      </c>
    </row>
    <row r="157" spans="1:16" x14ac:dyDescent="0.25">
      <c r="A157" s="127">
        <v>498</v>
      </c>
      <c r="B157" s="124" t="s">
        <v>162</v>
      </c>
      <c r="C157" s="38">
        <f>SUM(Ikärakenne[[#This Row],[0–5-vuotiaat]:[16 vuotta täyttäneet]])</f>
        <v>2313</v>
      </c>
      <c r="D157" s="41">
        <v>108</v>
      </c>
      <c r="E157" s="41">
        <v>15</v>
      </c>
      <c r="F157" s="41">
        <v>140</v>
      </c>
      <c r="G157" s="41">
        <v>93</v>
      </c>
      <c r="H157" s="41">
        <v>1957</v>
      </c>
      <c r="I157" s="41">
        <v>1271</v>
      </c>
      <c r="J157" s="136" cm="1">
        <f t="array" ref="J157">Ikäryhmähinnat[Ikä 0–5]*Ikärakenne[[#This Row],[0–5-vuotiaat]]</f>
        <v>948197.88000000012</v>
      </c>
      <c r="K157" s="136" cm="1">
        <f t="array" ref="K157">Ikäryhmähinnat[Ikä 6]*Ikärakenne[[#This Row],[6 vuotiaat]]</f>
        <v>140038.19999999998</v>
      </c>
      <c r="L157" s="136" cm="1">
        <f t="array" ref="L157">Ikäryhmähinnat[Ikä 7–12]*Ikärakenne[[#This Row],[7–12-vuotiaat]]</f>
        <v>1120158.2</v>
      </c>
      <c r="M157" s="136" cm="1">
        <f t="array" ref="M157">Ikäryhmähinnat[Ikä 13–15]*Ikärakenne[[#This Row],[13–15-vuotiaat]]</f>
        <v>1260761.94</v>
      </c>
      <c r="N157" s="136" cm="1">
        <f t="array" ref="N157">Ikäryhmähinnat[Ikä 16+]*Ikärakenne[[#This Row],[16 vuotta täyttäneet]]</f>
        <v>134485.04</v>
      </c>
      <c r="O157" s="136" cm="1">
        <f t="array" ref="O157">Ikäryhmähinnat[Ikä 18-64]*Ikärakenne[[#This Row],[18–64-vuotiaat]]</f>
        <v>110106.73</v>
      </c>
      <c r="P157" s="178">
        <f>SUM(Ikärakenne[[#This Row],[Ikä 0–5]:[Ikä 18-64]])</f>
        <v>3713747.99</v>
      </c>
    </row>
    <row r="158" spans="1:16" x14ac:dyDescent="0.25">
      <c r="A158" s="127">
        <v>499</v>
      </c>
      <c r="B158" s="124" t="s">
        <v>163</v>
      </c>
      <c r="C158" s="38">
        <f>SUM(Ikärakenne[[#This Row],[0–5-vuotiaat]:[16 vuotta täyttäneet]])</f>
        <v>19738</v>
      </c>
      <c r="D158" s="41">
        <v>1220</v>
      </c>
      <c r="E158" s="41">
        <v>225</v>
      </c>
      <c r="F158" s="41">
        <v>1624</v>
      </c>
      <c r="G158" s="41">
        <v>845</v>
      </c>
      <c r="H158" s="41">
        <v>15824</v>
      </c>
      <c r="I158" s="41">
        <v>10676</v>
      </c>
      <c r="J158" s="136" cm="1">
        <f t="array" ref="J158">Ikäryhmähinnat[Ikä 0–5]*Ikärakenne[[#This Row],[0–5-vuotiaat]]</f>
        <v>10711124.200000001</v>
      </c>
      <c r="K158" s="136" cm="1">
        <f t="array" ref="K158">Ikäryhmähinnat[Ikä 6]*Ikärakenne[[#This Row],[6 vuotiaat]]</f>
        <v>2100573</v>
      </c>
      <c r="L158" s="136" cm="1">
        <f t="array" ref="L158">Ikäryhmähinnat[Ikä 7–12]*Ikärakenne[[#This Row],[7–12-vuotiaat]]</f>
        <v>12993835.120000001</v>
      </c>
      <c r="M158" s="136" cm="1">
        <f t="array" ref="M158">Ikäryhmähinnat[Ikä 13–15]*Ikärakenne[[#This Row],[13–15-vuotiaat]]</f>
        <v>11455310.1</v>
      </c>
      <c r="N158" s="136" cm="1">
        <f t="array" ref="N158">Ikäryhmähinnat[Ikä 16+]*Ikärakenne[[#This Row],[16 vuotta täyttäneet]]</f>
        <v>1087425.28</v>
      </c>
      <c r="O158" s="136" cm="1">
        <f t="array" ref="O158">Ikäryhmähinnat[Ikä 18-64]*Ikärakenne[[#This Row],[18–64-vuotiaat]]</f>
        <v>924861.88</v>
      </c>
      <c r="P158" s="178">
        <f>SUM(Ikärakenne[[#This Row],[Ikä 0–5]:[Ikä 18-64]])</f>
        <v>39273129.580000006</v>
      </c>
    </row>
    <row r="159" spans="1:16" x14ac:dyDescent="0.25">
      <c r="A159" s="127">
        <v>500</v>
      </c>
      <c r="B159" s="124" t="s">
        <v>164</v>
      </c>
      <c r="C159" s="38">
        <f>SUM(Ikärakenne[[#This Row],[0–5-vuotiaat]:[16 vuotta täyttäneet]])</f>
        <v>10614</v>
      </c>
      <c r="D159" s="41">
        <v>670</v>
      </c>
      <c r="E159" s="41">
        <v>120</v>
      </c>
      <c r="F159" s="41">
        <v>981</v>
      </c>
      <c r="G159" s="41">
        <v>521</v>
      </c>
      <c r="H159" s="41">
        <v>8322</v>
      </c>
      <c r="I159" s="41">
        <v>5828</v>
      </c>
      <c r="J159" s="136" cm="1">
        <f t="array" ref="J159">Ikäryhmähinnat[Ikä 0–5]*Ikärakenne[[#This Row],[0–5-vuotiaat]]</f>
        <v>5882338.7000000002</v>
      </c>
      <c r="K159" s="136" cm="1">
        <f t="array" ref="K159">Ikäryhmähinnat[Ikä 6]*Ikärakenne[[#This Row],[6 vuotiaat]]</f>
        <v>1120305.5999999999</v>
      </c>
      <c r="L159" s="136" cm="1">
        <f t="array" ref="L159">Ikäryhmähinnat[Ikä 7–12]*Ikärakenne[[#This Row],[7–12-vuotiaat]]</f>
        <v>7849108.5300000003</v>
      </c>
      <c r="M159" s="136" cm="1">
        <f t="array" ref="M159">Ikäryhmähinnat[Ikä 13–15]*Ikärakenne[[#This Row],[13–15-vuotiaat]]</f>
        <v>7062978.1799999997</v>
      </c>
      <c r="N159" s="136" cm="1">
        <f t="array" ref="N159">Ikäryhmähinnat[Ikä 16+]*Ikärakenne[[#This Row],[16 vuotta täyttäneet]]</f>
        <v>571887.84</v>
      </c>
      <c r="O159" s="136" cm="1">
        <f t="array" ref="O159">Ikäryhmähinnat[Ikä 18-64]*Ikärakenne[[#This Row],[18–64-vuotiaat]]</f>
        <v>504879.63999999996</v>
      </c>
      <c r="P159" s="178">
        <f>SUM(Ikärakenne[[#This Row],[Ikä 0–5]:[Ikä 18-64]])</f>
        <v>22991498.489999998</v>
      </c>
    </row>
    <row r="160" spans="1:16" x14ac:dyDescent="0.25">
      <c r="A160" s="127">
        <v>503</v>
      </c>
      <c r="B160" s="124" t="s">
        <v>165</v>
      </c>
      <c r="C160" s="38">
        <f>SUM(Ikärakenne[[#This Row],[0–5-vuotiaat]:[16 vuotta täyttäneet]])</f>
        <v>7477</v>
      </c>
      <c r="D160" s="41">
        <v>360</v>
      </c>
      <c r="E160" s="41">
        <v>72</v>
      </c>
      <c r="F160" s="41">
        <v>464</v>
      </c>
      <c r="G160" s="41">
        <v>260</v>
      </c>
      <c r="H160" s="41">
        <v>6321</v>
      </c>
      <c r="I160" s="41">
        <v>3961</v>
      </c>
      <c r="J160" s="136" cm="1">
        <f t="array" ref="J160">Ikäryhmähinnat[Ikä 0–5]*Ikärakenne[[#This Row],[0–5-vuotiaat]]</f>
        <v>3160659.6</v>
      </c>
      <c r="K160" s="136" cm="1">
        <f t="array" ref="K160">Ikäryhmähinnat[Ikä 6]*Ikärakenne[[#This Row],[6 vuotiaat]]</f>
        <v>672183.36</v>
      </c>
      <c r="L160" s="136" cm="1">
        <f t="array" ref="L160">Ikäryhmähinnat[Ikä 7–12]*Ikärakenne[[#This Row],[7–12-vuotiaat]]</f>
        <v>3712524.32</v>
      </c>
      <c r="M160" s="136" cm="1">
        <f t="array" ref="M160">Ikäryhmähinnat[Ikä 13–15]*Ikärakenne[[#This Row],[13–15-vuotiaat]]</f>
        <v>3524710.8</v>
      </c>
      <c r="N160" s="136" cm="1">
        <f t="array" ref="N160">Ikäryhmähinnat[Ikä 16+]*Ikärakenne[[#This Row],[16 vuotta täyttäneet]]</f>
        <v>434379.12</v>
      </c>
      <c r="O160" s="136" cm="1">
        <f t="array" ref="O160">Ikäryhmähinnat[Ikä 18-64]*Ikärakenne[[#This Row],[18–64-vuotiaat]]</f>
        <v>343141.43</v>
      </c>
      <c r="P160" s="178">
        <f>SUM(Ikärakenne[[#This Row],[Ikä 0–5]:[Ikä 18-64]])</f>
        <v>11847598.629999997</v>
      </c>
    </row>
    <row r="161" spans="1:16" x14ac:dyDescent="0.25">
      <c r="A161" s="127">
        <v>504</v>
      </c>
      <c r="B161" s="124" t="s">
        <v>166</v>
      </c>
      <c r="C161" s="38">
        <f>SUM(Ikärakenne[[#This Row],[0–5-vuotiaat]:[16 vuotta täyttäneet]])</f>
        <v>1677</v>
      </c>
      <c r="D161" s="41">
        <v>60</v>
      </c>
      <c r="E161" s="41">
        <v>12</v>
      </c>
      <c r="F161" s="41">
        <v>105</v>
      </c>
      <c r="G161" s="41">
        <v>56</v>
      </c>
      <c r="H161" s="41">
        <v>1444</v>
      </c>
      <c r="I161" s="41">
        <v>888</v>
      </c>
      <c r="J161" s="136" cm="1">
        <f t="array" ref="J161">Ikäryhmähinnat[Ikä 0–5]*Ikärakenne[[#This Row],[0–5-vuotiaat]]</f>
        <v>526776.60000000009</v>
      </c>
      <c r="K161" s="136" cm="1">
        <f t="array" ref="K161">Ikäryhmähinnat[Ikä 6]*Ikärakenne[[#This Row],[6 vuotiaat]]</f>
        <v>112030.56</v>
      </c>
      <c r="L161" s="136" cm="1">
        <f t="array" ref="L161">Ikäryhmähinnat[Ikä 7–12]*Ikärakenne[[#This Row],[7–12-vuotiaat]]</f>
        <v>840118.65</v>
      </c>
      <c r="M161" s="136" cm="1">
        <f t="array" ref="M161">Ikäryhmähinnat[Ikä 13–15]*Ikärakenne[[#This Row],[13–15-vuotiaat]]</f>
        <v>759168.48</v>
      </c>
      <c r="N161" s="136" cm="1">
        <f t="array" ref="N161">Ikäryhmähinnat[Ikä 16+]*Ikärakenne[[#This Row],[16 vuotta täyttäneet]]</f>
        <v>99231.679999999993</v>
      </c>
      <c r="O161" s="136" cm="1">
        <f t="array" ref="O161">Ikäryhmähinnat[Ikä 18-64]*Ikärakenne[[#This Row],[18–64-vuotiaat]]</f>
        <v>76927.44</v>
      </c>
      <c r="P161" s="178">
        <f>SUM(Ikärakenne[[#This Row],[Ikä 0–5]:[Ikä 18-64]])</f>
        <v>2414253.41</v>
      </c>
    </row>
    <row r="162" spans="1:16" x14ac:dyDescent="0.25">
      <c r="A162" s="127">
        <v>505</v>
      </c>
      <c r="B162" s="124" t="s">
        <v>167</v>
      </c>
      <c r="C162" s="38">
        <f>SUM(Ikärakenne[[#This Row],[0–5-vuotiaat]:[16 vuotta täyttäneet]])</f>
        <v>20934</v>
      </c>
      <c r="D162" s="41">
        <v>1139</v>
      </c>
      <c r="E162" s="41">
        <v>216</v>
      </c>
      <c r="F162" s="41">
        <v>1649</v>
      </c>
      <c r="G162" s="41">
        <v>950</v>
      </c>
      <c r="H162" s="41">
        <v>16980</v>
      </c>
      <c r="I162" s="41">
        <v>11907</v>
      </c>
      <c r="J162" s="136" cm="1">
        <f t="array" ref="J162">Ikäryhmähinnat[Ikä 0–5]*Ikärakenne[[#This Row],[0–5-vuotiaat]]</f>
        <v>9999975.790000001</v>
      </c>
      <c r="K162" s="136" cm="1">
        <f t="array" ref="K162">Ikäryhmähinnat[Ikä 6]*Ikärakenne[[#This Row],[6 vuotiaat]]</f>
        <v>2016550.0799999998</v>
      </c>
      <c r="L162" s="136" cm="1">
        <f t="array" ref="L162">Ikäryhmähinnat[Ikä 7–12]*Ikärakenne[[#This Row],[7–12-vuotiaat]]</f>
        <v>13193863.370000001</v>
      </c>
      <c r="M162" s="136" cm="1">
        <f t="array" ref="M162">Ikäryhmähinnat[Ikä 13–15]*Ikärakenne[[#This Row],[13–15-vuotiaat]]</f>
        <v>12878751</v>
      </c>
      <c r="N162" s="136" cm="1">
        <f t="array" ref="N162">Ikäryhmähinnat[Ikä 16+]*Ikärakenne[[#This Row],[16 vuotta täyttäneet]]</f>
        <v>1166865.6000000001</v>
      </c>
      <c r="O162" s="136" cm="1">
        <f t="array" ref="O162">Ikäryhmähinnat[Ikä 18-64]*Ikärakenne[[#This Row],[18–64-vuotiaat]]</f>
        <v>1031503.4099999999</v>
      </c>
      <c r="P162" s="178">
        <f>SUM(Ikärakenne[[#This Row],[Ikä 0–5]:[Ikä 18-64]])</f>
        <v>40287509.25</v>
      </c>
    </row>
    <row r="163" spans="1:16" x14ac:dyDescent="0.25">
      <c r="A163" s="127">
        <v>507</v>
      </c>
      <c r="B163" s="124" t="s">
        <v>168</v>
      </c>
      <c r="C163" s="38">
        <f>SUM(Ikärakenne[[#This Row],[0–5-vuotiaat]:[16 vuotta täyttäneet]])</f>
        <v>7057</v>
      </c>
      <c r="D163" s="41">
        <v>210</v>
      </c>
      <c r="E163" s="41">
        <v>43</v>
      </c>
      <c r="F163" s="41">
        <v>337</v>
      </c>
      <c r="G163" s="41">
        <v>186</v>
      </c>
      <c r="H163" s="41">
        <v>6281</v>
      </c>
      <c r="I163" s="41">
        <v>3315</v>
      </c>
      <c r="J163" s="136" cm="1">
        <f t="array" ref="J163">Ikäryhmähinnat[Ikä 0–5]*Ikärakenne[[#This Row],[0–5-vuotiaat]]</f>
        <v>1843718.1</v>
      </c>
      <c r="K163" s="136" cm="1">
        <f t="array" ref="K163">Ikäryhmähinnat[Ikä 6]*Ikärakenne[[#This Row],[6 vuotiaat]]</f>
        <v>401442.83999999997</v>
      </c>
      <c r="L163" s="136" cm="1">
        <f t="array" ref="L163">Ikäryhmähinnat[Ikä 7–12]*Ikärakenne[[#This Row],[7–12-vuotiaat]]</f>
        <v>2696380.81</v>
      </c>
      <c r="M163" s="136" cm="1">
        <f t="array" ref="M163">Ikäryhmähinnat[Ikä 13–15]*Ikärakenne[[#This Row],[13–15-vuotiaat]]</f>
        <v>2521523.88</v>
      </c>
      <c r="N163" s="136" cm="1">
        <f t="array" ref="N163">Ikäryhmähinnat[Ikä 16+]*Ikärakenne[[#This Row],[16 vuotta täyttäneet]]</f>
        <v>431630.32</v>
      </c>
      <c r="O163" s="136" cm="1">
        <f t="array" ref="O163">Ikäryhmähinnat[Ikä 18-64]*Ikärakenne[[#This Row],[18–64-vuotiaat]]</f>
        <v>287178.45</v>
      </c>
      <c r="P163" s="178">
        <f>SUM(Ikärakenne[[#This Row],[Ikä 0–5]:[Ikä 18-64]])</f>
        <v>8181874.4000000004</v>
      </c>
    </row>
    <row r="164" spans="1:16" x14ac:dyDescent="0.25">
      <c r="A164" s="127">
        <v>508</v>
      </c>
      <c r="B164" s="124" t="s">
        <v>169</v>
      </c>
      <c r="C164" s="38">
        <f>SUM(Ikärakenne[[#This Row],[0–5-vuotiaat]:[16 vuotta täyttäneet]])</f>
        <v>9270</v>
      </c>
      <c r="D164" s="41">
        <v>300</v>
      </c>
      <c r="E164" s="41">
        <v>62</v>
      </c>
      <c r="F164" s="41">
        <v>455</v>
      </c>
      <c r="G164" s="41">
        <v>260</v>
      </c>
      <c r="H164" s="41">
        <v>8193</v>
      </c>
      <c r="I164" s="41">
        <v>4468</v>
      </c>
      <c r="J164" s="136" cm="1">
        <f t="array" ref="J164">Ikäryhmähinnat[Ikä 0–5]*Ikärakenne[[#This Row],[0–5-vuotiaat]]</f>
        <v>2633883</v>
      </c>
      <c r="K164" s="136" cm="1">
        <f t="array" ref="K164">Ikäryhmähinnat[Ikä 6]*Ikärakenne[[#This Row],[6 vuotiaat]]</f>
        <v>578824.55999999994</v>
      </c>
      <c r="L164" s="136" cm="1">
        <f t="array" ref="L164">Ikäryhmähinnat[Ikä 7–12]*Ikärakenne[[#This Row],[7–12-vuotiaat]]</f>
        <v>3640514.15</v>
      </c>
      <c r="M164" s="136" cm="1">
        <f t="array" ref="M164">Ikäryhmähinnat[Ikä 13–15]*Ikärakenne[[#This Row],[13–15-vuotiaat]]</f>
        <v>3524710.8</v>
      </c>
      <c r="N164" s="136" cm="1">
        <f t="array" ref="N164">Ikäryhmähinnat[Ikä 16+]*Ikärakenne[[#This Row],[16 vuotta täyttäneet]]</f>
        <v>563022.96</v>
      </c>
      <c r="O164" s="136" cm="1">
        <f t="array" ref="O164">Ikäryhmähinnat[Ikä 18-64]*Ikärakenne[[#This Row],[18–64-vuotiaat]]</f>
        <v>387062.83999999997</v>
      </c>
      <c r="P164" s="178">
        <f>SUM(Ikärakenne[[#This Row],[Ikä 0–5]:[Ikä 18-64]])</f>
        <v>11328018.309999999</v>
      </c>
    </row>
    <row r="165" spans="1:16" x14ac:dyDescent="0.25">
      <c r="A165" s="127">
        <v>529</v>
      </c>
      <c r="B165" s="124" t="s">
        <v>170</v>
      </c>
      <c r="C165" s="38">
        <f>SUM(Ikärakenne[[#This Row],[0–5-vuotiaat]:[16 vuotta täyttäneet]])</f>
        <v>20129</v>
      </c>
      <c r="D165" s="41">
        <v>993</v>
      </c>
      <c r="E165" s="41">
        <v>156</v>
      </c>
      <c r="F165" s="41">
        <v>1239</v>
      </c>
      <c r="G165" s="41">
        <v>696</v>
      </c>
      <c r="H165" s="41">
        <v>17045</v>
      </c>
      <c r="I165" s="41">
        <v>10821</v>
      </c>
      <c r="J165" s="136" cm="1">
        <f t="array" ref="J165">Ikäryhmähinnat[Ikä 0–5]*Ikärakenne[[#This Row],[0–5-vuotiaat]]</f>
        <v>8718152.7300000004</v>
      </c>
      <c r="K165" s="136" cm="1">
        <f t="array" ref="K165">Ikäryhmähinnat[Ikä 6]*Ikärakenne[[#This Row],[6 vuotiaat]]</f>
        <v>1456397.2799999998</v>
      </c>
      <c r="L165" s="136" cm="1">
        <f t="array" ref="L165">Ikäryhmähinnat[Ikä 7–12]*Ikärakenne[[#This Row],[7–12-vuotiaat]]</f>
        <v>9913400.0700000003</v>
      </c>
      <c r="M165" s="136" cm="1">
        <f t="array" ref="M165">Ikäryhmähinnat[Ikä 13–15]*Ikärakenne[[#This Row],[13–15-vuotiaat]]</f>
        <v>9435379.6799999997</v>
      </c>
      <c r="N165" s="136" cm="1">
        <f t="array" ref="N165">Ikäryhmähinnat[Ikä 16+]*Ikärakenne[[#This Row],[16 vuotta täyttäneet]]</f>
        <v>1171332.3999999999</v>
      </c>
      <c r="O165" s="136" cm="1">
        <f t="array" ref="O165">Ikäryhmähinnat[Ikä 18-64]*Ikärakenne[[#This Row],[18–64-vuotiaat]]</f>
        <v>937423.23</v>
      </c>
      <c r="P165" s="178">
        <f>SUM(Ikärakenne[[#This Row],[Ikä 0–5]:[Ikä 18-64]])</f>
        <v>31632085.389999997</v>
      </c>
    </row>
    <row r="166" spans="1:16" x14ac:dyDescent="0.25">
      <c r="A166" s="127">
        <v>531</v>
      </c>
      <c r="B166" s="124" t="s">
        <v>171</v>
      </c>
      <c r="C166" s="38">
        <f>SUM(Ikärakenne[[#This Row],[0–5-vuotiaat]:[16 vuotta täyttäneet]])</f>
        <v>4939</v>
      </c>
      <c r="D166" s="41">
        <v>215</v>
      </c>
      <c r="E166" s="41">
        <v>29</v>
      </c>
      <c r="F166" s="41">
        <v>302</v>
      </c>
      <c r="G166" s="41">
        <v>184</v>
      </c>
      <c r="H166" s="41">
        <v>4209</v>
      </c>
      <c r="I166" s="41">
        <v>2590</v>
      </c>
      <c r="J166" s="136" cm="1">
        <f t="array" ref="J166">Ikäryhmähinnat[Ikä 0–5]*Ikärakenne[[#This Row],[0–5-vuotiaat]]</f>
        <v>1887616.1500000001</v>
      </c>
      <c r="K166" s="136" cm="1">
        <f t="array" ref="K166">Ikäryhmähinnat[Ikä 6]*Ikärakenne[[#This Row],[6 vuotiaat]]</f>
        <v>270740.51999999996</v>
      </c>
      <c r="L166" s="136" cm="1">
        <f t="array" ref="L166">Ikäryhmähinnat[Ikä 7–12]*Ikärakenne[[#This Row],[7–12-vuotiaat]]</f>
        <v>2416341.2600000002</v>
      </c>
      <c r="M166" s="136" cm="1">
        <f t="array" ref="M166">Ikäryhmähinnat[Ikä 13–15]*Ikärakenne[[#This Row],[13–15-vuotiaat]]</f>
        <v>2494410.7200000002</v>
      </c>
      <c r="N166" s="136" cm="1">
        <f t="array" ref="N166">Ikäryhmähinnat[Ikä 16+]*Ikärakenne[[#This Row],[16 vuotta täyttäneet]]</f>
        <v>289242.48</v>
      </c>
      <c r="O166" s="136" cm="1">
        <f t="array" ref="O166">Ikäryhmähinnat[Ikä 18-64]*Ikärakenne[[#This Row],[18–64-vuotiaat]]</f>
        <v>224371.69999999998</v>
      </c>
      <c r="P166" s="178">
        <f>SUM(Ikärakenne[[#This Row],[Ikä 0–5]:[Ikä 18-64]])</f>
        <v>7582722.830000001</v>
      </c>
    </row>
    <row r="167" spans="1:16" x14ac:dyDescent="0.25">
      <c r="A167" s="127">
        <v>535</v>
      </c>
      <c r="B167" s="124" t="s">
        <v>172</v>
      </c>
      <c r="C167" s="38">
        <f>SUM(Ikärakenne[[#This Row],[0–5-vuotiaat]:[16 vuotta täyttäneet]])</f>
        <v>10378</v>
      </c>
      <c r="D167" s="41">
        <v>669</v>
      </c>
      <c r="E167" s="41">
        <v>141</v>
      </c>
      <c r="F167" s="41">
        <v>967</v>
      </c>
      <c r="G167" s="41">
        <v>560</v>
      </c>
      <c r="H167" s="41">
        <v>8041</v>
      </c>
      <c r="I167" s="41">
        <v>5192</v>
      </c>
      <c r="J167" s="136" cm="1">
        <f t="array" ref="J167">Ikäryhmähinnat[Ikä 0–5]*Ikärakenne[[#This Row],[0–5-vuotiaat]]</f>
        <v>5873559.0900000008</v>
      </c>
      <c r="K167" s="136" cm="1">
        <f t="array" ref="K167">Ikäryhmähinnat[Ikä 6]*Ikärakenne[[#This Row],[6 vuotiaat]]</f>
        <v>1316359.0799999998</v>
      </c>
      <c r="L167" s="136" cm="1">
        <f t="array" ref="L167">Ikäryhmähinnat[Ikä 7–12]*Ikärakenne[[#This Row],[7–12-vuotiaat]]</f>
        <v>7737092.71</v>
      </c>
      <c r="M167" s="136" cm="1">
        <f t="array" ref="M167">Ikäryhmähinnat[Ikä 13–15]*Ikärakenne[[#This Row],[13–15-vuotiaat]]</f>
        <v>7591684.7999999998</v>
      </c>
      <c r="N167" s="136" cm="1">
        <f t="array" ref="N167">Ikäryhmähinnat[Ikä 16+]*Ikärakenne[[#This Row],[16 vuotta täyttäneet]]</f>
        <v>552577.52</v>
      </c>
      <c r="O167" s="136" cm="1">
        <f t="array" ref="O167">Ikäryhmähinnat[Ikä 18-64]*Ikärakenne[[#This Row],[18–64-vuotiaat]]</f>
        <v>449782.95999999996</v>
      </c>
      <c r="P167" s="178">
        <f>SUM(Ikärakenne[[#This Row],[Ikä 0–5]:[Ikä 18-64]])</f>
        <v>23521056.16</v>
      </c>
    </row>
    <row r="168" spans="1:16" x14ac:dyDescent="0.25">
      <c r="A168" s="127">
        <v>536</v>
      </c>
      <c r="B168" s="124" t="s">
        <v>173</v>
      </c>
      <c r="C168" s="38">
        <f>SUM(Ikärakenne[[#This Row],[0–5-vuotiaat]:[16 vuotta täyttäneet]])</f>
        <v>36176</v>
      </c>
      <c r="D168" s="41">
        <v>2030</v>
      </c>
      <c r="E168" s="41">
        <v>366</v>
      </c>
      <c r="F168" s="41">
        <v>2611</v>
      </c>
      <c r="G168" s="41">
        <v>1447</v>
      </c>
      <c r="H168" s="41">
        <v>29722</v>
      </c>
      <c r="I168" s="41">
        <v>20955</v>
      </c>
      <c r="J168" s="136" cm="1">
        <f t="array" ref="J168">Ikäryhmähinnat[Ikä 0–5]*Ikärakenne[[#This Row],[0–5-vuotiaat]]</f>
        <v>17822608.300000001</v>
      </c>
      <c r="K168" s="136" cm="1">
        <f t="array" ref="K168">Ikäryhmähinnat[Ikä 6]*Ikärakenne[[#This Row],[6 vuotiaat]]</f>
        <v>3416932.0799999996</v>
      </c>
      <c r="L168" s="136" cm="1">
        <f t="array" ref="L168">Ikäryhmähinnat[Ikä 7–12]*Ikärakenne[[#This Row],[7–12-vuotiaat]]</f>
        <v>20890950.43</v>
      </c>
      <c r="M168" s="136" cm="1">
        <f t="array" ref="M168">Ikäryhmähinnat[Ikä 13–15]*Ikärakenne[[#This Row],[13–15-vuotiaat]]</f>
        <v>19616371.260000002</v>
      </c>
      <c r="N168" s="136" cm="1">
        <f t="array" ref="N168">Ikäryhmähinnat[Ikä 16+]*Ikärakenne[[#This Row],[16 vuotta täyttäneet]]</f>
        <v>2042495.8399999999</v>
      </c>
      <c r="O168" s="136" cm="1">
        <f t="array" ref="O168">Ikäryhmähinnat[Ikä 18-64]*Ikärakenne[[#This Row],[18–64-vuotiaat]]</f>
        <v>1815331.65</v>
      </c>
      <c r="P168" s="178">
        <f>SUM(Ikärakenne[[#This Row],[Ikä 0–5]:[Ikä 18-64]])</f>
        <v>65604689.56000001</v>
      </c>
    </row>
    <row r="169" spans="1:16" x14ac:dyDescent="0.25">
      <c r="A169" s="127">
        <v>538</v>
      </c>
      <c r="B169" s="124" t="s">
        <v>174</v>
      </c>
      <c r="C169" s="38">
        <f>SUM(Ikärakenne[[#This Row],[0–5-vuotiaat]:[16 vuotta täyttäneet]])</f>
        <v>4659</v>
      </c>
      <c r="D169" s="41">
        <v>280</v>
      </c>
      <c r="E169" s="41">
        <v>43</v>
      </c>
      <c r="F169" s="41">
        <v>360</v>
      </c>
      <c r="G169" s="41">
        <v>213</v>
      </c>
      <c r="H169" s="41">
        <v>3763</v>
      </c>
      <c r="I169" s="41">
        <v>2610</v>
      </c>
      <c r="J169" s="136" cm="1">
        <f t="array" ref="J169">Ikäryhmähinnat[Ikä 0–5]*Ikärakenne[[#This Row],[0–5-vuotiaat]]</f>
        <v>2458290.8000000003</v>
      </c>
      <c r="K169" s="136" cm="1">
        <f t="array" ref="K169">Ikäryhmähinnat[Ikä 6]*Ikärakenne[[#This Row],[6 vuotiaat]]</f>
        <v>401442.83999999997</v>
      </c>
      <c r="L169" s="136" cm="1">
        <f t="array" ref="L169">Ikäryhmähinnat[Ikä 7–12]*Ikärakenne[[#This Row],[7–12-vuotiaat]]</f>
        <v>2880406.8</v>
      </c>
      <c r="M169" s="136" cm="1">
        <f t="array" ref="M169">Ikäryhmähinnat[Ikä 13–15]*Ikärakenne[[#This Row],[13–15-vuotiaat]]</f>
        <v>2887551.54</v>
      </c>
      <c r="N169" s="136" cm="1">
        <f t="array" ref="N169">Ikäryhmähinnat[Ikä 16+]*Ikärakenne[[#This Row],[16 vuotta täyttäneet]]</f>
        <v>258593.36</v>
      </c>
      <c r="O169" s="136" cm="1">
        <f t="array" ref="O169">Ikäryhmähinnat[Ikä 18-64]*Ikärakenne[[#This Row],[18–64-vuotiaat]]</f>
        <v>226104.3</v>
      </c>
      <c r="P169" s="178">
        <f>SUM(Ikärakenne[[#This Row],[Ikä 0–5]:[Ikä 18-64]])</f>
        <v>9112389.6400000006</v>
      </c>
    </row>
    <row r="170" spans="1:16" x14ac:dyDescent="0.25">
      <c r="A170" s="127">
        <v>541</v>
      </c>
      <c r="B170" s="124" t="s">
        <v>175</v>
      </c>
      <c r="C170" s="38">
        <f>SUM(Ikärakenne[[#This Row],[0–5-vuotiaat]:[16 vuotta täyttäneet]])</f>
        <v>8980</v>
      </c>
      <c r="D170" s="41">
        <v>292</v>
      </c>
      <c r="E170" s="41">
        <v>72</v>
      </c>
      <c r="F170" s="41">
        <v>442</v>
      </c>
      <c r="G170" s="41">
        <v>254</v>
      </c>
      <c r="H170" s="41">
        <v>7920</v>
      </c>
      <c r="I170" s="41">
        <v>4313</v>
      </c>
      <c r="J170" s="136" cm="1">
        <f t="array" ref="J170">Ikäryhmähinnat[Ikä 0–5]*Ikärakenne[[#This Row],[0–5-vuotiaat]]</f>
        <v>2563646.12</v>
      </c>
      <c r="K170" s="136" cm="1">
        <f t="array" ref="K170">Ikäryhmähinnat[Ikä 6]*Ikärakenne[[#This Row],[6 vuotiaat]]</f>
        <v>672183.36</v>
      </c>
      <c r="L170" s="136" cm="1">
        <f t="array" ref="L170">Ikäryhmähinnat[Ikä 7–12]*Ikärakenne[[#This Row],[7–12-vuotiaat]]</f>
        <v>3536499.46</v>
      </c>
      <c r="M170" s="136" cm="1">
        <f t="array" ref="M170">Ikäryhmähinnat[Ikä 13–15]*Ikärakenne[[#This Row],[13–15-vuotiaat]]</f>
        <v>3443371.32</v>
      </c>
      <c r="N170" s="136" cm="1">
        <f t="array" ref="N170">Ikäryhmähinnat[Ikä 16+]*Ikärakenne[[#This Row],[16 vuotta täyttäneet]]</f>
        <v>544262.40000000002</v>
      </c>
      <c r="O170" s="136" cm="1">
        <f t="array" ref="O170">Ikäryhmähinnat[Ikä 18-64]*Ikärakenne[[#This Row],[18–64-vuotiaat]]</f>
        <v>373635.19</v>
      </c>
      <c r="P170" s="178">
        <f>SUM(Ikärakenne[[#This Row],[Ikä 0–5]:[Ikä 18-64]])</f>
        <v>11133597.85</v>
      </c>
    </row>
    <row r="171" spans="1:16" x14ac:dyDescent="0.25">
      <c r="A171" s="127">
        <v>543</v>
      </c>
      <c r="B171" s="124" t="s">
        <v>176</v>
      </c>
      <c r="C171" s="38">
        <f>SUM(Ikärakenne[[#This Row],[0–5-vuotiaat]:[16 vuotta täyttäneet]])</f>
        <v>45048</v>
      </c>
      <c r="D171" s="41">
        <v>2871</v>
      </c>
      <c r="E171" s="41">
        <v>484</v>
      </c>
      <c r="F171" s="41">
        <v>3649</v>
      </c>
      <c r="G171" s="41">
        <v>1999</v>
      </c>
      <c r="H171" s="41">
        <v>36045</v>
      </c>
      <c r="I171" s="41">
        <v>26504</v>
      </c>
      <c r="J171" s="136" cm="1">
        <f t="array" ref="J171">Ikäryhmähinnat[Ikä 0–5]*Ikärakenne[[#This Row],[0–5-vuotiaat]]</f>
        <v>25206260.310000002</v>
      </c>
      <c r="K171" s="136" cm="1">
        <f t="array" ref="K171">Ikäryhmähinnat[Ikä 6]*Ikärakenne[[#This Row],[6 vuotiaat]]</f>
        <v>4518565.92</v>
      </c>
      <c r="L171" s="136" cm="1">
        <f t="array" ref="L171">Ikäryhmähinnat[Ikä 7–12]*Ikärakenne[[#This Row],[7–12-vuotiaat]]</f>
        <v>29196123.370000001</v>
      </c>
      <c r="M171" s="136" cm="1">
        <f t="array" ref="M171">Ikäryhmähinnat[Ikä 13–15]*Ikärakenne[[#This Row],[13–15-vuotiaat]]</f>
        <v>27099603.419999998</v>
      </c>
      <c r="N171" s="136" cm="1">
        <f t="array" ref="N171">Ikäryhmähinnat[Ikä 16+]*Ikärakenne[[#This Row],[16 vuotta täyttäneet]]</f>
        <v>2477012.4</v>
      </c>
      <c r="O171" s="136" cm="1">
        <f t="array" ref="O171">Ikäryhmähinnat[Ikä 18-64]*Ikärakenne[[#This Row],[18–64-vuotiaat]]</f>
        <v>2296041.52</v>
      </c>
      <c r="P171" s="178">
        <f>SUM(Ikärakenne[[#This Row],[Ikä 0–5]:[Ikä 18-64]])</f>
        <v>90793606.940000013</v>
      </c>
    </row>
    <row r="172" spans="1:16" x14ac:dyDescent="0.25">
      <c r="A172" s="127">
        <v>545</v>
      </c>
      <c r="B172" s="124" t="s">
        <v>177</v>
      </c>
      <c r="C172" s="38">
        <f>SUM(Ikärakenne[[#This Row],[0–5-vuotiaat]:[16 vuotta täyttäneet]])</f>
        <v>9554</v>
      </c>
      <c r="D172" s="41">
        <v>496</v>
      </c>
      <c r="E172" s="41">
        <v>109</v>
      </c>
      <c r="F172" s="41">
        <v>668</v>
      </c>
      <c r="G172" s="41">
        <v>333</v>
      </c>
      <c r="H172" s="41">
        <v>7948</v>
      </c>
      <c r="I172" s="41">
        <v>5065</v>
      </c>
      <c r="J172" s="136" cm="1">
        <f t="array" ref="J172">Ikäryhmähinnat[Ikä 0–5]*Ikärakenne[[#This Row],[0–5-vuotiaat]]</f>
        <v>4354686.5600000005</v>
      </c>
      <c r="K172" s="136" cm="1">
        <f t="array" ref="K172">Ikäryhmähinnat[Ikä 6]*Ikärakenne[[#This Row],[6 vuotiaat]]</f>
        <v>1017610.9199999999</v>
      </c>
      <c r="L172" s="136" cm="1">
        <f t="array" ref="L172">Ikäryhmähinnat[Ikä 7–12]*Ikärakenne[[#This Row],[7–12-vuotiaat]]</f>
        <v>5344754.84</v>
      </c>
      <c r="M172" s="136" cm="1">
        <f t="array" ref="M172">Ikäryhmähinnat[Ikä 13–15]*Ikärakenne[[#This Row],[13–15-vuotiaat]]</f>
        <v>4514341.1399999997</v>
      </c>
      <c r="N172" s="136" cm="1">
        <f t="array" ref="N172">Ikäryhmähinnat[Ikä 16+]*Ikärakenne[[#This Row],[16 vuotta täyttäneet]]</f>
        <v>546186.55999999994</v>
      </c>
      <c r="O172" s="136" cm="1">
        <f t="array" ref="O172">Ikäryhmähinnat[Ikä 18-64]*Ikärakenne[[#This Row],[18–64-vuotiaat]]</f>
        <v>438780.94999999995</v>
      </c>
      <c r="P172" s="178">
        <f>SUM(Ikärakenne[[#This Row],[Ikä 0–5]:[Ikä 18-64]])</f>
        <v>16216360.970000001</v>
      </c>
    </row>
    <row r="173" spans="1:16" x14ac:dyDescent="0.25">
      <c r="A173" s="127">
        <v>560</v>
      </c>
      <c r="B173" s="124" t="s">
        <v>178</v>
      </c>
      <c r="C173" s="38">
        <f>SUM(Ikärakenne[[#This Row],[0–5-vuotiaat]:[16 vuotta täyttäneet]])</f>
        <v>15651</v>
      </c>
      <c r="D173" s="41">
        <v>756</v>
      </c>
      <c r="E173" s="41">
        <v>128</v>
      </c>
      <c r="F173" s="41">
        <v>1103</v>
      </c>
      <c r="G173" s="41">
        <v>591</v>
      </c>
      <c r="H173" s="41">
        <v>13073</v>
      </c>
      <c r="I173" s="41">
        <v>8419</v>
      </c>
      <c r="J173" s="136" cm="1">
        <f t="array" ref="J173">Ikäryhmähinnat[Ikä 0–5]*Ikärakenne[[#This Row],[0–5-vuotiaat]]</f>
        <v>6637385.1600000001</v>
      </c>
      <c r="K173" s="136" cm="1">
        <f t="array" ref="K173">Ikäryhmähinnat[Ikä 6]*Ikärakenne[[#This Row],[6 vuotiaat]]</f>
        <v>1194992.6399999999</v>
      </c>
      <c r="L173" s="136" cm="1">
        <f t="array" ref="L173">Ikäryhmähinnat[Ikä 7–12]*Ikärakenne[[#This Row],[7–12-vuotiaat]]</f>
        <v>8825246.3900000006</v>
      </c>
      <c r="M173" s="136" cm="1">
        <f t="array" ref="M173">Ikäryhmähinnat[Ikä 13–15]*Ikärakenne[[#This Row],[13–15-vuotiaat]]</f>
        <v>8011938.7800000003</v>
      </c>
      <c r="N173" s="136" cm="1">
        <f t="array" ref="N173">Ikäryhmähinnat[Ikä 16+]*Ikärakenne[[#This Row],[16 vuotta täyttäneet]]</f>
        <v>898376.55999999994</v>
      </c>
      <c r="O173" s="136" cm="1">
        <f t="array" ref="O173">Ikäryhmähinnat[Ikä 18-64]*Ikärakenne[[#This Row],[18–64-vuotiaat]]</f>
        <v>729337.97</v>
      </c>
      <c r="P173" s="178">
        <f>SUM(Ikärakenne[[#This Row],[Ikä 0–5]:[Ikä 18-64]])</f>
        <v>26297277.5</v>
      </c>
    </row>
    <row r="174" spans="1:16" x14ac:dyDescent="0.25">
      <c r="A174" s="127">
        <v>561</v>
      </c>
      <c r="B174" s="124" t="s">
        <v>179</v>
      </c>
      <c r="C174" s="38">
        <f>SUM(Ikärakenne[[#This Row],[0–5-vuotiaat]:[16 vuotta täyttäneet]])</f>
        <v>1304</v>
      </c>
      <c r="D174" s="41">
        <v>67</v>
      </c>
      <c r="E174" s="41">
        <v>10</v>
      </c>
      <c r="F174" s="41">
        <v>93</v>
      </c>
      <c r="G174" s="41">
        <v>47</v>
      </c>
      <c r="H174" s="41">
        <v>1087</v>
      </c>
      <c r="I174" s="41">
        <v>680</v>
      </c>
      <c r="J174" s="136" cm="1">
        <f t="array" ref="J174">Ikäryhmähinnat[Ikä 0–5]*Ikärakenne[[#This Row],[0–5-vuotiaat]]</f>
        <v>588233.87</v>
      </c>
      <c r="K174" s="136" cm="1">
        <f t="array" ref="K174">Ikäryhmähinnat[Ikä 6]*Ikärakenne[[#This Row],[6 vuotiaat]]</f>
        <v>93358.799999999988</v>
      </c>
      <c r="L174" s="136" cm="1">
        <f t="array" ref="L174">Ikäryhmähinnat[Ikä 7–12]*Ikärakenne[[#This Row],[7–12-vuotiaat]]</f>
        <v>744105.09</v>
      </c>
      <c r="M174" s="136" cm="1">
        <f t="array" ref="M174">Ikäryhmähinnat[Ikä 13–15]*Ikärakenne[[#This Row],[13–15-vuotiaat]]</f>
        <v>637159.26</v>
      </c>
      <c r="N174" s="136" cm="1">
        <f t="array" ref="N174">Ikäryhmähinnat[Ikä 16+]*Ikärakenne[[#This Row],[16 vuotta täyttäneet]]</f>
        <v>74698.64</v>
      </c>
      <c r="O174" s="136" cm="1">
        <f t="array" ref="O174">Ikäryhmähinnat[Ikä 18-64]*Ikärakenne[[#This Row],[18–64-vuotiaat]]</f>
        <v>58908.399999999994</v>
      </c>
      <c r="P174" s="178">
        <f>SUM(Ikärakenne[[#This Row],[Ikä 0–5]:[Ikä 18-64]])</f>
        <v>2196464.0599999996</v>
      </c>
    </row>
    <row r="175" spans="1:16" x14ac:dyDescent="0.25">
      <c r="A175" s="127">
        <v>562</v>
      </c>
      <c r="B175" s="124" t="s">
        <v>180</v>
      </c>
      <c r="C175" s="38">
        <f>SUM(Ikärakenne[[#This Row],[0–5-vuotiaat]:[16 vuotta täyttäneet]])</f>
        <v>8869</v>
      </c>
      <c r="D175" s="41">
        <v>387</v>
      </c>
      <c r="E175" s="41">
        <v>74</v>
      </c>
      <c r="F175" s="41">
        <v>537</v>
      </c>
      <c r="G175" s="41">
        <v>297</v>
      </c>
      <c r="H175" s="41">
        <v>7574</v>
      </c>
      <c r="I175" s="41">
        <v>4535</v>
      </c>
      <c r="J175" s="136" cm="1">
        <f t="array" ref="J175">Ikäryhmähinnat[Ikä 0–5]*Ikärakenne[[#This Row],[0–5-vuotiaat]]</f>
        <v>3397709.0700000003</v>
      </c>
      <c r="K175" s="136" cm="1">
        <f t="array" ref="K175">Ikäryhmähinnat[Ikä 6]*Ikärakenne[[#This Row],[6 vuotiaat]]</f>
        <v>690855.12</v>
      </c>
      <c r="L175" s="136" cm="1">
        <f t="array" ref="L175">Ikäryhmähinnat[Ikä 7–12]*Ikärakenne[[#This Row],[7–12-vuotiaat]]</f>
        <v>4296606.8100000005</v>
      </c>
      <c r="M175" s="136" cm="1">
        <f t="array" ref="M175">Ikäryhmähinnat[Ikä 13–15]*Ikärakenne[[#This Row],[13–15-vuotiaat]]</f>
        <v>4026304.26</v>
      </c>
      <c r="N175" s="136" cm="1">
        <f t="array" ref="N175">Ikäryhmähinnat[Ikä 16+]*Ikärakenne[[#This Row],[16 vuotta täyttäneet]]</f>
        <v>520485.27999999997</v>
      </c>
      <c r="O175" s="136" cm="1">
        <f t="array" ref="O175">Ikäryhmähinnat[Ikä 18-64]*Ikärakenne[[#This Row],[18–64-vuotiaat]]</f>
        <v>392867.05</v>
      </c>
      <c r="P175" s="178">
        <f>SUM(Ikärakenne[[#This Row],[Ikä 0–5]:[Ikä 18-64]])</f>
        <v>13324827.590000002</v>
      </c>
    </row>
    <row r="176" spans="1:16" x14ac:dyDescent="0.25">
      <c r="A176" s="127">
        <v>563</v>
      </c>
      <c r="B176" s="124" t="s">
        <v>181</v>
      </c>
      <c r="C176" s="38">
        <f>SUM(Ikärakenne[[#This Row],[0–5-vuotiaat]:[16 vuotta täyttäneet]])</f>
        <v>6912</v>
      </c>
      <c r="D176" s="41">
        <v>343</v>
      </c>
      <c r="E176" s="41">
        <v>55</v>
      </c>
      <c r="F176" s="41">
        <v>499</v>
      </c>
      <c r="G176" s="41">
        <v>274</v>
      </c>
      <c r="H176" s="41">
        <v>5741</v>
      </c>
      <c r="I176" s="41">
        <v>3429</v>
      </c>
      <c r="J176" s="136" cm="1">
        <f t="array" ref="J176">Ikäryhmähinnat[Ikä 0–5]*Ikärakenne[[#This Row],[0–5-vuotiaat]]</f>
        <v>3011406.23</v>
      </c>
      <c r="K176" s="136" cm="1">
        <f t="array" ref="K176">Ikäryhmähinnat[Ikä 6]*Ikärakenne[[#This Row],[6 vuotiaat]]</f>
        <v>513473.39999999997</v>
      </c>
      <c r="L176" s="136" cm="1">
        <f t="array" ref="L176">Ikäryhmähinnat[Ikä 7–12]*Ikärakenne[[#This Row],[7–12-vuotiaat]]</f>
        <v>3992563.87</v>
      </c>
      <c r="M176" s="136" cm="1">
        <f t="array" ref="M176">Ikäryhmähinnat[Ikä 13–15]*Ikärakenne[[#This Row],[13–15-vuotiaat]]</f>
        <v>3714502.92</v>
      </c>
      <c r="N176" s="136" cm="1">
        <f t="array" ref="N176">Ikäryhmähinnat[Ikä 16+]*Ikärakenne[[#This Row],[16 vuotta täyttäneet]]</f>
        <v>394521.52</v>
      </c>
      <c r="O176" s="136" cm="1">
        <f t="array" ref="O176">Ikäryhmähinnat[Ikä 18-64]*Ikärakenne[[#This Row],[18–64-vuotiaat]]</f>
        <v>297054.26999999996</v>
      </c>
      <c r="P176" s="178">
        <f>SUM(Ikärakenne[[#This Row],[Ikä 0–5]:[Ikä 18-64]])</f>
        <v>11923522.209999999</v>
      </c>
    </row>
    <row r="177" spans="1:16" x14ac:dyDescent="0.25">
      <c r="A177" s="127">
        <v>564</v>
      </c>
      <c r="B177" s="124" t="s">
        <v>182</v>
      </c>
      <c r="C177" s="38">
        <f>SUM(Ikärakenne[[#This Row],[0–5-vuotiaat]:[16 vuotta täyttäneet]])</f>
        <v>216152</v>
      </c>
      <c r="D177" s="41">
        <v>11877</v>
      </c>
      <c r="E177" s="41">
        <v>2023</v>
      </c>
      <c r="F177" s="41">
        <v>14496</v>
      </c>
      <c r="G177" s="41">
        <v>8058</v>
      </c>
      <c r="H177" s="41">
        <v>179698</v>
      </c>
      <c r="I177" s="41">
        <v>136120</v>
      </c>
      <c r="J177" s="136" cm="1">
        <f t="array" ref="J177">Ikäryhmähinnat[Ikä 0–5]*Ikärakenne[[#This Row],[0–5-vuotiaat]]</f>
        <v>104275427.97000001</v>
      </c>
      <c r="K177" s="136" cm="1">
        <f t="array" ref="K177">Ikäryhmähinnat[Ikä 6]*Ikärakenne[[#This Row],[6 vuotiaat]]</f>
        <v>18886485.239999998</v>
      </c>
      <c r="L177" s="136" cm="1">
        <f t="array" ref="L177">Ikäryhmähinnat[Ikä 7–12]*Ikärakenne[[#This Row],[7–12-vuotiaat]]</f>
        <v>115984380.48</v>
      </c>
      <c r="M177" s="136" cm="1">
        <f t="array" ref="M177">Ikäryhmähinnat[Ikä 13–15]*Ikärakenne[[#This Row],[13–15-vuotiaat]]</f>
        <v>109238921.64</v>
      </c>
      <c r="N177" s="136" cm="1">
        <f t="array" ref="N177">Ikäryhmähinnat[Ikä 16+]*Ikärakenne[[#This Row],[16 vuotta täyttäneet]]</f>
        <v>12348846.560000001</v>
      </c>
      <c r="O177" s="136" cm="1">
        <f t="array" ref="O177">Ikäryhmähinnat[Ikä 18-64]*Ikärakenne[[#This Row],[18–64-vuotiaat]]</f>
        <v>11792075.6</v>
      </c>
      <c r="P177" s="178">
        <f>SUM(Ikärakenne[[#This Row],[Ikä 0–5]:[Ikä 18-64]])</f>
        <v>372526137.49000001</v>
      </c>
    </row>
    <row r="178" spans="1:16" x14ac:dyDescent="0.25">
      <c r="A178" s="127">
        <v>576</v>
      </c>
      <c r="B178" s="124" t="s">
        <v>183</v>
      </c>
      <c r="C178" s="38">
        <f>SUM(Ikärakenne[[#This Row],[0–5-vuotiaat]:[16 vuotta täyttäneet]])</f>
        <v>2676</v>
      </c>
      <c r="D178" s="41">
        <v>77</v>
      </c>
      <c r="E178" s="41">
        <v>15</v>
      </c>
      <c r="F178" s="41">
        <v>95</v>
      </c>
      <c r="G178" s="41">
        <v>71</v>
      </c>
      <c r="H178" s="41">
        <v>2418</v>
      </c>
      <c r="I178" s="41">
        <v>1189</v>
      </c>
      <c r="J178" s="136" cm="1">
        <f t="array" ref="J178">Ikäryhmähinnat[Ikä 0–5]*Ikärakenne[[#This Row],[0–5-vuotiaat]]</f>
        <v>676029.97000000009</v>
      </c>
      <c r="K178" s="136" cm="1">
        <f t="array" ref="K178">Ikäryhmähinnat[Ikä 6]*Ikärakenne[[#This Row],[6 vuotiaat]]</f>
        <v>140038.19999999998</v>
      </c>
      <c r="L178" s="136" cm="1">
        <f t="array" ref="L178">Ikäryhmähinnat[Ikä 7–12]*Ikärakenne[[#This Row],[7–12-vuotiaat]]</f>
        <v>760107.35</v>
      </c>
      <c r="M178" s="136" cm="1">
        <f t="array" ref="M178">Ikäryhmähinnat[Ikä 13–15]*Ikärakenne[[#This Row],[13–15-vuotiaat]]</f>
        <v>962517.18</v>
      </c>
      <c r="N178" s="136" cm="1">
        <f t="array" ref="N178">Ikäryhmähinnat[Ikä 16+]*Ikärakenne[[#This Row],[16 vuotta täyttäneet]]</f>
        <v>166164.96</v>
      </c>
      <c r="O178" s="136" cm="1">
        <f t="array" ref="O178">Ikäryhmähinnat[Ikä 18-64]*Ikärakenne[[#This Row],[18–64-vuotiaat]]</f>
        <v>103003.06999999999</v>
      </c>
      <c r="P178" s="178">
        <f>SUM(Ikärakenne[[#This Row],[Ikä 0–5]:[Ikä 18-64]])</f>
        <v>2807860.73</v>
      </c>
    </row>
    <row r="179" spans="1:16" x14ac:dyDescent="0.25">
      <c r="A179" s="127">
        <v>577</v>
      </c>
      <c r="B179" s="124" t="s">
        <v>184</v>
      </c>
      <c r="C179" s="38">
        <f>SUM(Ikärakenne[[#This Row],[0–5-vuotiaat]:[16 vuotta täyttäneet]])</f>
        <v>11221</v>
      </c>
      <c r="D179" s="41">
        <v>668</v>
      </c>
      <c r="E179" s="41">
        <v>126</v>
      </c>
      <c r="F179" s="41">
        <v>930</v>
      </c>
      <c r="G179" s="41">
        <v>461</v>
      </c>
      <c r="H179" s="41">
        <v>9036</v>
      </c>
      <c r="I179" s="41">
        <v>6131</v>
      </c>
      <c r="J179" s="136" cm="1">
        <f t="array" ref="J179">Ikäryhmähinnat[Ikä 0–5]*Ikärakenne[[#This Row],[0–5-vuotiaat]]</f>
        <v>5864779.4800000004</v>
      </c>
      <c r="K179" s="136" cm="1">
        <f t="array" ref="K179">Ikäryhmähinnat[Ikä 6]*Ikärakenne[[#This Row],[6 vuotiaat]]</f>
        <v>1176320.8799999999</v>
      </c>
      <c r="L179" s="136" cm="1">
        <f t="array" ref="L179">Ikäryhmähinnat[Ikä 7–12]*Ikärakenne[[#This Row],[7–12-vuotiaat]]</f>
        <v>7441050.9000000004</v>
      </c>
      <c r="M179" s="136" cm="1">
        <f t="array" ref="M179">Ikäryhmähinnat[Ikä 13–15]*Ikärakenne[[#This Row],[13–15-vuotiaat]]</f>
        <v>6249583.3799999999</v>
      </c>
      <c r="N179" s="136" cm="1">
        <f t="array" ref="N179">Ikäryhmähinnat[Ikä 16+]*Ikärakenne[[#This Row],[16 vuotta täyttäneet]]</f>
        <v>620953.92000000004</v>
      </c>
      <c r="O179" s="136" cm="1">
        <f t="array" ref="O179">Ikäryhmähinnat[Ikä 18-64]*Ikärakenne[[#This Row],[18–64-vuotiaat]]</f>
        <v>531128.53</v>
      </c>
      <c r="P179" s="178">
        <f>SUM(Ikärakenne[[#This Row],[Ikä 0–5]:[Ikä 18-64]])</f>
        <v>21883817.090000004</v>
      </c>
    </row>
    <row r="180" spans="1:16" x14ac:dyDescent="0.25">
      <c r="A180" s="127">
        <v>578</v>
      </c>
      <c r="B180" s="124" t="s">
        <v>185</v>
      </c>
      <c r="C180" s="38">
        <f>SUM(Ikärakenne[[#This Row],[0–5-vuotiaat]:[16 vuotta täyttäneet]])</f>
        <v>2990</v>
      </c>
      <c r="D180" s="41">
        <v>90</v>
      </c>
      <c r="E180" s="41">
        <v>19</v>
      </c>
      <c r="F180" s="41">
        <v>159</v>
      </c>
      <c r="G180" s="41">
        <v>99</v>
      </c>
      <c r="H180" s="41">
        <v>2623</v>
      </c>
      <c r="I180" s="41">
        <v>1437</v>
      </c>
      <c r="J180" s="136" cm="1">
        <f t="array" ref="J180">Ikäryhmähinnat[Ikä 0–5]*Ikärakenne[[#This Row],[0–5-vuotiaat]]</f>
        <v>790164.9</v>
      </c>
      <c r="K180" s="136" cm="1">
        <f t="array" ref="K180">Ikäryhmähinnat[Ikä 6]*Ikärakenne[[#This Row],[6 vuotiaat]]</f>
        <v>177381.71999999997</v>
      </c>
      <c r="L180" s="136" cm="1">
        <f t="array" ref="L180">Ikäryhmähinnat[Ikä 7–12]*Ikärakenne[[#This Row],[7–12-vuotiaat]]</f>
        <v>1272179.67</v>
      </c>
      <c r="M180" s="136" cm="1">
        <f t="array" ref="M180">Ikäryhmähinnat[Ikä 13–15]*Ikärakenne[[#This Row],[13–15-vuotiaat]]</f>
        <v>1342101.42</v>
      </c>
      <c r="N180" s="136" cm="1">
        <f t="array" ref="N180">Ikäryhmähinnat[Ikä 16+]*Ikärakenne[[#This Row],[16 vuotta täyttäneet]]</f>
        <v>180252.56</v>
      </c>
      <c r="O180" s="136" cm="1">
        <f t="array" ref="O180">Ikäryhmähinnat[Ikä 18-64]*Ikärakenne[[#This Row],[18–64-vuotiaat]]</f>
        <v>124487.31</v>
      </c>
      <c r="P180" s="178">
        <f>SUM(Ikärakenne[[#This Row],[Ikä 0–5]:[Ikä 18-64]])</f>
        <v>3886567.58</v>
      </c>
    </row>
    <row r="181" spans="1:16" x14ac:dyDescent="0.25">
      <c r="A181" s="127">
        <v>580</v>
      </c>
      <c r="B181" s="124" t="s">
        <v>186</v>
      </c>
      <c r="C181" s="38">
        <f>SUM(Ikärakenne[[#This Row],[0–5-vuotiaat]:[16 vuotta täyttäneet]])</f>
        <v>4300</v>
      </c>
      <c r="D181" s="41">
        <v>112</v>
      </c>
      <c r="E181" s="41">
        <v>31</v>
      </c>
      <c r="F181" s="41">
        <v>195</v>
      </c>
      <c r="G181" s="41">
        <v>106</v>
      </c>
      <c r="H181" s="41">
        <v>3856</v>
      </c>
      <c r="I181" s="41">
        <v>1920</v>
      </c>
      <c r="J181" s="136" cm="1">
        <f t="array" ref="J181">Ikäryhmähinnat[Ikä 0–5]*Ikärakenne[[#This Row],[0–5-vuotiaat]]</f>
        <v>983316.32000000007</v>
      </c>
      <c r="K181" s="136" cm="1">
        <f t="array" ref="K181">Ikäryhmähinnat[Ikä 6]*Ikärakenne[[#This Row],[6 vuotiaat]]</f>
        <v>289412.27999999997</v>
      </c>
      <c r="L181" s="136" cm="1">
        <f t="array" ref="L181">Ikäryhmähinnat[Ikä 7–12]*Ikärakenne[[#This Row],[7–12-vuotiaat]]</f>
        <v>1560220.35</v>
      </c>
      <c r="M181" s="136" cm="1">
        <f t="array" ref="M181">Ikäryhmähinnat[Ikä 13–15]*Ikärakenne[[#This Row],[13–15-vuotiaat]]</f>
        <v>1436997.48</v>
      </c>
      <c r="N181" s="136" cm="1">
        <f t="array" ref="N181">Ikäryhmähinnat[Ikä 16+]*Ikärakenne[[#This Row],[16 vuotta täyttäneet]]</f>
        <v>264984.32000000001</v>
      </c>
      <c r="O181" s="136" cm="1">
        <f t="array" ref="O181">Ikäryhmähinnat[Ikä 18-64]*Ikärakenne[[#This Row],[18–64-vuotiaat]]</f>
        <v>166329.59999999998</v>
      </c>
      <c r="P181" s="178">
        <f>SUM(Ikärakenne[[#This Row],[Ikä 0–5]:[Ikä 18-64]])</f>
        <v>4701260.3499999996</v>
      </c>
    </row>
    <row r="182" spans="1:16" x14ac:dyDescent="0.25">
      <c r="A182" s="127">
        <v>581</v>
      </c>
      <c r="B182" s="124" t="s">
        <v>187</v>
      </c>
      <c r="C182" s="38">
        <f>SUM(Ikärakenne[[#This Row],[0–5-vuotiaat]:[16 vuotta täyttäneet]])</f>
        <v>6069</v>
      </c>
      <c r="D182" s="41">
        <v>259</v>
      </c>
      <c r="E182" s="41">
        <v>40</v>
      </c>
      <c r="F182" s="41">
        <v>341</v>
      </c>
      <c r="G182" s="41">
        <v>190</v>
      </c>
      <c r="H182" s="41">
        <v>5239</v>
      </c>
      <c r="I182" s="41">
        <v>2940</v>
      </c>
      <c r="J182" s="136" cm="1">
        <f t="array" ref="J182">Ikäryhmähinnat[Ikä 0–5]*Ikärakenne[[#This Row],[0–5-vuotiaat]]</f>
        <v>2273918.9900000002</v>
      </c>
      <c r="K182" s="136" cm="1">
        <f t="array" ref="K182">Ikäryhmähinnat[Ikä 6]*Ikärakenne[[#This Row],[6 vuotiaat]]</f>
        <v>373435.19999999995</v>
      </c>
      <c r="L182" s="136" cm="1">
        <f t="array" ref="L182">Ikäryhmähinnat[Ikä 7–12]*Ikärakenne[[#This Row],[7–12-vuotiaat]]</f>
        <v>2728385.33</v>
      </c>
      <c r="M182" s="136" cm="1">
        <f t="array" ref="M182">Ikäryhmähinnat[Ikä 13–15]*Ikärakenne[[#This Row],[13–15-vuotiaat]]</f>
        <v>2575750.2000000002</v>
      </c>
      <c r="N182" s="136" cm="1">
        <f t="array" ref="N182">Ikäryhmähinnat[Ikä 16+]*Ikärakenne[[#This Row],[16 vuotta täyttäneet]]</f>
        <v>360024.08</v>
      </c>
      <c r="O182" s="136" cm="1">
        <f t="array" ref="O182">Ikäryhmähinnat[Ikä 18-64]*Ikärakenne[[#This Row],[18–64-vuotiaat]]</f>
        <v>254692.19999999998</v>
      </c>
      <c r="P182" s="178">
        <f>SUM(Ikärakenne[[#This Row],[Ikä 0–5]:[Ikä 18-64]])</f>
        <v>8566206</v>
      </c>
    </row>
    <row r="183" spans="1:16" x14ac:dyDescent="0.25">
      <c r="A183" s="127">
        <v>583</v>
      </c>
      <c r="B183" s="124" t="s">
        <v>188</v>
      </c>
      <c r="C183" s="38">
        <f>SUM(Ikärakenne[[#This Row],[0–5-vuotiaat]:[16 vuotta täyttäneet]])</f>
        <v>910</v>
      </c>
      <c r="D183" s="41">
        <v>23</v>
      </c>
      <c r="E183" s="41">
        <v>8</v>
      </c>
      <c r="F183" s="41">
        <v>42</v>
      </c>
      <c r="G183" s="41">
        <v>12</v>
      </c>
      <c r="H183" s="41">
        <v>825</v>
      </c>
      <c r="I183" s="41">
        <v>448</v>
      </c>
      <c r="J183" s="136" cm="1">
        <f t="array" ref="J183">Ikäryhmähinnat[Ikä 0–5]*Ikärakenne[[#This Row],[0–5-vuotiaat]]</f>
        <v>201931.03000000003</v>
      </c>
      <c r="K183" s="136" cm="1">
        <f t="array" ref="K183">Ikäryhmähinnat[Ikä 6]*Ikärakenne[[#This Row],[6 vuotiaat]]</f>
        <v>74687.039999999994</v>
      </c>
      <c r="L183" s="136" cm="1">
        <f t="array" ref="L183">Ikäryhmähinnat[Ikä 7–12]*Ikärakenne[[#This Row],[7–12-vuotiaat]]</f>
        <v>336047.46</v>
      </c>
      <c r="M183" s="136" cm="1">
        <f t="array" ref="M183">Ikäryhmähinnat[Ikä 13–15]*Ikärakenne[[#This Row],[13–15-vuotiaat]]</f>
        <v>162678.96</v>
      </c>
      <c r="N183" s="136" cm="1">
        <f t="array" ref="N183">Ikäryhmähinnat[Ikä 16+]*Ikärakenne[[#This Row],[16 vuotta täyttäneet]]</f>
        <v>56694</v>
      </c>
      <c r="O183" s="136" cm="1">
        <f t="array" ref="O183">Ikäryhmähinnat[Ikä 18-64]*Ikärakenne[[#This Row],[18–64-vuotiaat]]</f>
        <v>38810.239999999998</v>
      </c>
      <c r="P183" s="178">
        <f>SUM(Ikärakenne[[#This Row],[Ikä 0–5]:[Ikä 18-64]])</f>
        <v>870848.73</v>
      </c>
    </row>
    <row r="184" spans="1:16" x14ac:dyDescent="0.25">
      <c r="A184" s="127">
        <v>584</v>
      </c>
      <c r="B184" s="124" t="s">
        <v>189</v>
      </c>
      <c r="C184" s="38">
        <f>SUM(Ikärakenne[[#This Row],[0–5-vuotiaat]:[16 vuotta täyttäneet]])</f>
        <v>2594</v>
      </c>
      <c r="D184" s="41">
        <v>183</v>
      </c>
      <c r="E184" s="41">
        <v>35</v>
      </c>
      <c r="F184" s="41">
        <v>279</v>
      </c>
      <c r="G184" s="41">
        <v>160</v>
      </c>
      <c r="H184" s="41">
        <v>1937</v>
      </c>
      <c r="I184" s="41">
        <v>1169</v>
      </c>
      <c r="J184" s="136" cm="1">
        <f t="array" ref="J184">Ikäryhmähinnat[Ikä 0–5]*Ikärakenne[[#This Row],[0–5-vuotiaat]]</f>
        <v>1606668.6300000001</v>
      </c>
      <c r="K184" s="136" cm="1">
        <f t="array" ref="K184">Ikäryhmähinnat[Ikä 6]*Ikärakenne[[#This Row],[6 vuotiaat]]</f>
        <v>326755.8</v>
      </c>
      <c r="L184" s="136" cm="1">
        <f t="array" ref="L184">Ikäryhmähinnat[Ikä 7–12]*Ikärakenne[[#This Row],[7–12-vuotiaat]]</f>
        <v>2232315.27</v>
      </c>
      <c r="M184" s="136" cm="1">
        <f t="array" ref="M184">Ikäryhmähinnat[Ikä 13–15]*Ikärakenne[[#This Row],[13–15-vuotiaat]]</f>
        <v>2169052.7999999998</v>
      </c>
      <c r="N184" s="136" cm="1">
        <f t="array" ref="N184">Ikäryhmähinnat[Ikä 16+]*Ikärakenne[[#This Row],[16 vuotta täyttäneet]]</f>
        <v>133110.63999999998</v>
      </c>
      <c r="O184" s="136" cm="1">
        <f t="array" ref="O184">Ikäryhmähinnat[Ikä 18-64]*Ikärakenne[[#This Row],[18–64-vuotiaat]]</f>
        <v>101270.47</v>
      </c>
      <c r="P184" s="178">
        <f>SUM(Ikärakenne[[#This Row],[Ikä 0–5]:[Ikä 18-64]])</f>
        <v>6569173.6099999994</v>
      </c>
    </row>
    <row r="185" spans="1:16" x14ac:dyDescent="0.25">
      <c r="A185" s="127">
        <v>592</v>
      </c>
      <c r="B185" s="124" t="s">
        <v>190</v>
      </c>
      <c r="C185" s="38">
        <f>SUM(Ikärakenne[[#This Row],[0–5-vuotiaat]:[16 vuotta täyttäneet]])</f>
        <v>3552</v>
      </c>
      <c r="D185" s="41">
        <v>165</v>
      </c>
      <c r="E185" s="41">
        <v>30</v>
      </c>
      <c r="F185" s="41">
        <v>262</v>
      </c>
      <c r="G185" s="41">
        <v>169</v>
      </c>
      <c r="H185" s="41">
        <v>2926</v>
      </c>
      <c r="I185" s="41">
        <v>1873</v>
      </c>
      <c r="J185" s="136" cm="1">
        <f t="array" ref="J185">Ikäryhmähinnat[Ikä 0–5]*Ikärakenne[[#This Row],[0–5-vuotiaat]]</f>
        <v>1448635.6500000001</v>
      </c>
      <c r="K185" s="136" cm="1">
        <f t="array" ref="K185">Ikäryhmähinnat[Ikä 6]*Ikärakenne[[#This Row],[6 vuotiaat]]</f>
        <v>280076.39999999997</v>
      </c>
      <c r="L185" s="136" cm="1">
        <f t="array" ref="L185">Ikäryhmähinnat[Ikä 7–12]*Ikärakenne[[#This Row],[7–12-vuotiaat]]</f>
        <v>2096296.06</v>
      </c>
      <c r="M185" s="136" cm="1">
        <f t="array" ref="M185">Ikäryhmähinnat[Ikä 13–15]*Ikärakenne[[#This Row],[13–15-vuotiaat]]</f>
        <v>2291062.02</v>
      </c>
      <c r="N185" s="136" cm="1">
        <f t="array" ref="N185">Ikäryhmähinnat[Ikä 16+]*Ikärakenne[[#This Row],[16 vuotta täyttäneet]]</f>
        <v>201074.72</v>
      </c>
      <c r="O185" s="136" cm="1">
        <f t="array" ref="O185">Ikäryhmähinnat[Ikä 18-64]*Ikärakenne[[#This Row],[18–64-vuotiaat]]</f>
        <v>162257.99</v>
      </c>
      <c r="P185" s="178">
        <f>SUM(Ikärakenne[[#This Row],[Ikä 0–5]:[Ikä 18-64]])</f>
        <v>6479402.8400000008</v>
      </c>
    </row>
    <row r="186" spans="1:16" x14ac:dyDescent="0.25">
      <c r="A186" s="127">
        <v>593</v>
      </c>
      <c r="B186" s="124" t="s">
        <v>191</v>
      </c>
      <c r="C186" s="38">
        <f>SUM(Ikärakenne[[#This Row],[0–5-vuotiaat]:[16 vuotta täyttäneet]])</f>
        <v>17178</v>
      </c>
      <c r="D186" s="41">
        <v>621</v>
      </c>
      <c r="E186" s="41">
        <v>122</v>
      </c>
      <c r="F186" s="41">
        <v>871</v>
      </c>
      <c r="G186" s="41">
        <v>490</v>
      </c>
      <c r="H186" s="41">
        <v>15074</v>
      </c>
      <c r="I186" s="41">
        <v>8650</v>
      </c>
      <c r="J186" s="136" cm="1">
        <f t="array" ref="J186">Ikäryhmähinnat[Ikä 0–5]*Ikärakenne[[#This Row],[0–5-vuotiaat]]</f>
        <v>5452137.8100000005</v>
      </c>
      <c r="K186" s="136" cm="1">
        <f t="array" ref="K186">Ikäryhmähinnat[Ikä 6]*Ikärakenne[[#This Row],[6 vuotiaat]]</f>
        <v>1138977.3599999999</v>
      </c>
      <c r="L186" s="136" cm="1">
        <f t="array" ref="L186">Ikäryhmähinnat[Ikä 7–12]*Ikärakenne[[#This Row],[7–12-vuotiaat]]</f>
        <v>6968984.2300000004</v>
      </c>
      <c r="M186" s="136" cm="1">
        <f t="array" ref="M186">Ikäryhmähinnat[Ikä 13–15]*Ikärakenne[[#This Row],[13–15-vuotiaat]]</f>
        <v>6642724.2000000002</v>
      </c>
      <c r="N186" s="136" cm="1">
        <f t="array" ref="N186">Ikäryhmähinnat[Ikä 16+]*Ikärakenne[[#This Row],[16 vuotta täyttäneet]]</f>
        <v>1035885.28</v>
      </c>
      <c r="O186" s="136" cm="1">
        <f t="array" ref="O186">Ikäryhmähinnat[Ikä 18-64]*Ikärakenne[[#This Row],[18–64-vuotiaat]]</f>
        <v>749349.5</v>
      </c>
      <c r="P186" s="178">
        <f>SUM(Ikärakenne[[#This Row],[Ikä 0–5]:[Ikä 18-64]])</f>
        <v>21988058.380000003</v>
      </c>
    </row>
    <row r="187" spans="1:16" x14ac:dyDescent="0.25">
      <c r="A187" s="127">
        <v>595</v>
      </c>
      <c r="B187" s="124" t="s">
        <v>192</v>
      </c>
      <c r="C187" s="38">
        <f>SUM(Ikärakenne[[#This Row],[0–5-vuotiaat]:[16 vuotta täyttäneet]])</f>
        <v>3980</v>
      </c>
      <c r="D187" s="41">
        <v>125</v>
      </c>
      <c r="E187" s="41">
        <v>32</v>
      </c>
      <c r="F187" s="41">
        <v>194</v>
      </c>
      <c r="G187" s="41">
        <v>146</v>
      </c>
      <c r="H187" s="41">
        <v>3483</v>
      </c>
      <c r="I187" s="41">
        <v>1771</v>
      </c>
      <c r="J187" s="136" cm="1">
        <f t="array" ref="J187">Ikäryhmähinnat[Ikä 0–5]*Ikärakenne[[#This Row],[0–5-vuotiaat]]</f>
        <v>1097451.25</v>
      </c>
      <c r="K187" s="136" cm="1">
        <f t="array" ref="K187">Ikäryhmähinnat[Ikä 6]*Ikärakenne[[#This Row],[6 vuotiaat]]</f>
        <v>298748.15999999997</v>
      </c>
      <c r="L187" s="136" cm="1">
        <f t="array" ref="L187">Ikäryhmähinnat[Ikä 7–12]*Ikärakenne[[#This Row],[7–12-vuotiaat]]</f>
        <v>1552219.22</v>
      </c>
      <c r="M187" s="136" cm="1">
        <f t="array" ref="M187">Ikäryhmähinnat[Ikä 13–15]*Ikärakenne[[#This Row],[13–15-vuotiaat]]</f>
        <v>1979260.68</v>
      </c>
      <c r="N187" s="136" cm="1">
        <f t="array" ref="N187">Ikäryhmähinnat[Ikä 16+]*Ikärakenne[[#This Row],[16 vuotta täyttäneet]]</f>
        <v>239351.76</v>
      </c>
      <c r="O187" s="136" cm="1">
        <f t="array" ref="O187">Ikäryhmähinnat[Ikä 18-64]*Ikärakenne[[#This Row],[18–64-vuotiaat]]</f>
        <v>153421.72999999998</v>
      </c>
      <c r="P187" s="178">
        <f>SUM(Ikärakenne[[#This Row],[Ikä 0–5]:[Ikä 18-64]])</f>
        <v>5320452.7999999989</v>
      </c>
    </row>
    <row r="188" spans="1:16" x14ac:dyDescent="0.25">
      <c r="A188" s="127">
        <v>598</v>
      </c>
      <c r="B188" s="124" t="s">
        <v>193</v>
      </c>
      <c r="C188" s="38">
        <f>SUM(Ikärakenne[[#This Row],[0–5-vuotiaat]:[16 vuotta täyttäneet]])</f>
        <v>19576</v>
      </c>
      <c r="D188" s="41">
        <v>1003</v>
      </c>
      <c r="E188" s="41">
        <v>192</v>
      </c>
      <c r="F188" s="41">
        <v>1190</v>
      </c>
      <c r="G188" s="41">
        <v>713</v>
      </c>
      <c r="H188" s="41">
        <v>16478</v>
      </c>
      <c r="I188" s="41">
        <v>10980</v>
      </c>
      <c r="J188" s="136" cm="1">
        <f t="array" ref="J188">Ikäryhmähinnat[Ikä 0–5]*Ikärakenne[[#This Row],[0–5-vuotiaat]]</f>
        <v>8805948.8300000001</v>
      </c>
      <c r="K188" s="136" cm="1">
        <f t="array" ref="K188">Ikäryhmähinnat[Ikä 6]*Ikärakenne[[#This Row],[6 vuotiaat]]</f>
        <v>1792488.96</v>
      </c>
      <c r="L188" s="136" cm="1">
        <f t="array" ref="L188">Ikäryhmähinnat[Ikä 7–12]*Ikärakenne[[#This Row],[7–12-vuotiaat]]</f>
        <v>9521344.6999999993</v>
      </c>
      <c r="M188" s="136" cm="1">
        <f t="array" ref="M188">Ikäryhmähinnat[Ikä 13–15]*Ikärakenne[[#This Row],[13–15-vuotiaat]]</f>
        <v>9665841.5399999991</v>
      </c>
      <c r="N188" s="136" cm="1">
        <f t="array" ref="N188">Ikäryhmähinnat[Ikä 16+]*Ikärakenne[[#This Row],[16 vuotta täyttäneet]]</f>
        <v>1132368.1599999999</v>
      </c>
      <c r="O188" s="136" cm="1">
        <f t="array" ref="O188">Ikäryhmähinnat[Ikä 18-64]*Ikärakenne[[#This Row],[18–64-vuotiaat]]</f>
        <v>951197.39999999991</v>
      </c>
      <c r="P188" s="178">
        <f>SUM(Ikärakenne[[#This Row],[Ikä 0–5]:[Ikä 18-64]])</f>
        <v>31869189.589999996</v>
      </c>
    </row>
    <row r="189" spans="1:16" x14ac:dyDescent="0.25">
      <c r="A189" s="127">
        <v>599</v>
      </c>
      <c r="B189" s="124" t="s">
        <v>194</v>
      </c>
      <c r="C189" s="38">
        <f>SUM(Ikärakenne[[#This Row],[0–5-vuotiaat]:[16 vuotta täyttäneet]])</f>
        <v>11226</v>
      </c>
      <c r="D189" s="41">
        <v>986</v>
      </c>
      <c r="E189" s="41">
        <v>169</v>
      </c>
      <c r="F189" s="41">
        <v>1014</v>
      </c>
      <c r="G189" s="41">
        <v>545</v>
      </c>
      <c r="H189" s="41">
        <v>8512</v>
      </c>
      <c r="I189" s="41">
        <v>5946</v>
      </c>
      <c r="J189" s="136" cm="1">
        <f t="array" ref="J189">Ikäryhmähinnat[Ikä 0–5]*Ikärakenne[[#This Row],[0–5-vuotiaat]]</f>
        <v>8656695.4600000009</v>
      </c>
      <c r="K189" s="136" cm="1">
        <f t="array" ref="K189">Ikäryhmähinnat[Ikä 6]*Ikärakenne[[#This Row],[6 vuotiaat]]</f>
        <v>1577763.72</v>
      </c>
      <c r="L189" s="136" cm="1">
        <f t="array" ref="L189">Ikäryhmähinnat[Ikä 7–12]*Ikärakenne[[#This Row],[7–12-vuotiaat]]</f>
        <v>8113145.8200000003</v>
      </c>
      <c r="M189" s="136" cm="1">
        <f t="array" ref="M189">Ikäryhmähinnat[Ikä 13–15]*Ikärakenne[[#This Row],[13–15-vuotiaat]]</f>
        <v>7388336.0999999996</v>
      </c>
      <c r="N189" s="136" cm="1">
        <f t="array" ref="N189">Ikäryhmähinnat[Ikä 16+]*Ikärakenne[[#This Row],[16 vuotta täyttäneet]]</f>
        <v>584944.64000000001</v>
      </c>
      <c r="O189" s="136" cm="1">
        <f t="array" ref="O189">Ikäryhmähinnat[Ikä 18-64]*Ikärakenne[[#This Row],[18–64-vuotiaat]]</f>
        <v>515101.98</v>
      </c>
      <c r="P189" s="178">
        <f>SUM(Ikärakenne[[#This Row],[Ikä 0–5]:[Ikä 18-64]])</f>
        <v>26835987.720000003</v>
      </c>
    </row>
    <row r="190" spans="1:16" x14ac:dyDescent="0.25">
      <c r="A190" s="127">
        <v>601</v>
      </c>
      <c r="B190" s="124" t="s">
        <v>195</v>
      </c>
      <c r="C190" s="38">
        <f>SUM(Ikärakenne[[#This Row],[0–5-vuotiaat]:[16 vuotta täyttäneet]])</f>
        <v>3692</v>
      </c>
      <c r="D190" s="41">
        <v>142</v>
      </c>
      <c r="E190" s="41">
        <v>25</v>
      </c>
      <c r="F190" s="41">
        <v>211</v>
      </c>
      <c r="G190" s="41">
        <v>138</v>
      </c>
      <c r="H190" s="41">
        <v>3176</v>
      </c>
      <c r="I190" s="41">
        <v>1776</v>
      </c>
      <c r="J190" s="136" cm="1">
        <f t="array" ref="J190">Ikäryhmähinnat[Ikä 0–5]*Ikärakenne[[#This Row],[0–5-vuotiaat]]</f>
        <v>1246704.6200000001</v>
      </c>
      <c r="K190" s="136" cm="1">
        <f t="array" ref="K190">Ikäryhmähinnat[Ikä 6]*Ikärakenne[[#This Row],[6 vuotiaat]]</f>
        <v>233396.99999999997</v>
      </c>
      <c r="L190" s="136" cm="1">
        <f t="array" ref="L190">Ikäryhmähinnat[Ikä 7–12]*Ikärakenne[[#This Row],[7–12-vuotiaat]]</f>
        <v>1688238.43</v>
      </c>
      <c r="M190" s="136" cm="1">
        <f t="array" ref="M190">Ikäryhmähinnat[Ikä 13–15]*Ikärakenne[[#This Row],[13–15-vuotiaat]]</f>
        <v>1870808.04</v>
      </c>
      <c r="N190" s="136" cm="1">
        <f t="array" ref="N190">Ikäryhmähinnat[Ikä 16+]*Ikärakenne[[#This Row],[16 vuotta täyttäneet]]</f>
        <v>218254.72</v>
      </c>
      <c r="O190" s="136" cm="1">
        <f t="array" ref="O190">Ikäryhmähinnat[Ikä 18-64]*Ikärakenne[[#This Row],[18–64-vuotiaat]]</f>
        <v>153854.88</v>
      </c>
      <c r="P190" s="178">
        <f>SUM(Ikärakenne[[#This Row],[Ikä 0–5]:[Ikä 18-64]])</f>
        <v>5411257.6899999995</v>
      </c>
    </row>
    <row r="191" spans="1:16" x14ac:dyDescent="0.25">
      <c r="A191" s="127">
        <v>604</v>
      </c>
      <c r="B191" s="124" t="s">
        <v>196</v>
      </c>
      <c r="C191" s="38">
        <f>SUM(Ikärakenne[[#This Row],[0–5-vuotiaat]:[16 vuotta täyttäneet]])</f>
        <v>21042</v>
      </c>
      <c r="D191" s="41">
        <v>1250</v>
      </c>
      <c r="E191" s="41">
        <v>219</v>
      </c>
      <c r="F191" s="41">
        <v>1742</v>
      </c>
      <c r="G191" s="41">
        <v>935</v>
      </c>
      <c r="H191" s="41">
        <v>16896</v>
      </c>
      <c r="I191" s="41">
        <v>12447</v>
      </c>
      <c r="J191" s="136" cm="1">
        <f t="array" ref="J191">Ikäryhmähinnat[Ikä 0–5]*Ikärakenne[[#This Row],[0–5-vuotiaat]]</f>
        <v>10974512.5</v>
      </c>
      <c r="K191" s="136" cm="1">
        <f t="array" ref="K191">Ikäryhmähinnat[Ikä 6]*Ikärakenne[[#This Row],[6 vuotiaat]]</f>
        <v>2044557.7199999997</v>
      </c>
      <c r="L191" s="136" cm="1">
        <f t="array" ref="L191">Ikäryhmähinnat[Ikä 7–12]*Ikärakenne[[#This Row],[7–12-vuotiaat]]</f>
        <v>13937968.460000001</v>
      </c>
      <c r="M191" s="136" cm="1">
        <f t="array" ref="M191">Ikäryhmähinnat[Ikä 13–15]*Ikärakenne[[#This Row],[13–15-vuotiaat]]</f>
        <v>12675402.300000001</v>
      </c>
      <c r="N191" s="136" cm="1">
        <f t="array" ref="N191">Ikäryhmähinnat[Ikä 16+]*Ikärakenne[[#This Row],[16 vuotta täyttäneet]]</f>
        <v>1161093.1199999999</v>
      </c>
      <c r="O191" s="136" cm="1">
        <f t="array" ref="O191">Ikäryhmähinnat[Ikä 18-64]*Ikärakenne[[#This Row],[18–64-vuotiaat]]</f>
        <v>1078283.6099999999</v>
      </c>
      <c r="P191" s="178">
        <f>SUM(Ikärakenne[[#This Row],[Ikä 0–5]:[Ikä 18-64]])</f>
        <v>41871817.710000001</v>
      </c>
    </row>
    <row r="192" spans="1:16" x14ac:dyDescent="0.25">
      <c r="A192" s="127">
        <v>607</v>
      </c>
      <c r="B192" s="124" t="s">
        <v>197</v>
      </c>
      <c r="C192" s="38">
        <f>SUM(Ikärakenne[[#This Row],[0–5-vuotiaat]:[16 vuotta täyttäneet]])</f>
        <v>3999</v>
      </c>
      <c r="D192" s="41">
        <v>158</v>
      </c>
      <c r="E192" s="41">
        <v>35</v>
      </c>
      <c r="F192" s="41">
        <v>230</v>
      </c>
      <c r="G192" s="41">
        <v>132</v>
      </c>
      <c r="H192" s="41">
        <v>3444</v>
      </c>
      <c r="I192" s="41">
        <v>1868</v>
      </c>
      <c r="J192" s="136" cm="1">
        <f t="array" ref="J192">Ikäryhmähinnat[Ikä 0–5]*Ikärakenne[[#This Row],[0–5-vuotiaat]]</f>
        <v>1387178.3800000001</v>
      </c>
      <c r="K192" s="136" cm="1">
        <f t="array" ref="K192">Ikäryhmähinnat[Ikä 6]*Ikärakenne[[#This Row],[6 vuotiaat]]</f>
        <v>326755.8</v>
      </c>
      <c r="L192" s="136" cm="1">
        <f t="array" ref="L192">Ikäryhmähinnat[Ikä 7–12]*Ikärakenne[[#This Row],[7–12-vuotiaat]]</f>
        <v>1840259.9000000001</v>
      </c>
      <c r="M192" s="136" cm="1">
        <f t="array" ref="M192">Ikäryhmähinnat[Ikä 13–15]*Ikärakenne[[#This Row],[13–15-vuotiaat]]</f>
        <v>1789468.56</v>
      </c>
      <c r="N192" s="136" cm="1">
        <f t="array" ref="N192">Ikäryhmähinnat[Ikä 16+]*Ikärakenne[[#This Row],[16 vuotta täyttäneet]]</f>
        <v>236671.68</v>
      </c>
      <c r="O192" s="136" cm="1">
        <f t="array" ref="O192">Ikäryhmähinnat[Ikä 18-64]*Ikärakenne[[#This Row],[18–64-vuotiaat]]</f>
        <v>161824.84</v>
      </c>
      <c r="P192" s="178">
        <f>SUM(Ikärakenne[[#This Row],[Ikä 0–5]:[Ikä 18-64]])</f>
        <v>5742159.1600000001</v>
      </c>
    </row>
    <row r="193" spans="1:16" x14ac:dyDescent="0.25">
      <c r="A193" s="127">
        <v>608</v>
      </c>
      <c r="B193" s="124" t="s">
        <v>198</v>
      </c>
      <c r="C193" s="38">
        <f>SUM(Ikärakenne[[#This Row],[0–5-vuotiaat]:[16 vuotta täyttäneet]])</f>
        <v>1931</v>
      </c>
      <c r="D193" s="41">
        <v>89</v>
      </c>
      <c r="E193" s="41">
        <v>18</v>
      </c>
      <c r="F193" s="41">
        <v>113</v>
      </c>
      <c r="G193" s="41">
        <v>55</v>
      </c>
      <c r="H193" s="41">
        <v>1656</v>
      </c>
      <c r="I193" s="41">
        <v>941</v>
      </c>
      <c r="J193" s="136" cm="1">
        <f t="array" ref="J193">Ikäryhmähinnat[Ikä 0–5]*Ikärakenne[[#This Row],[0–5-vuotiaat]]</f>
        <v>781385.29</v>
      </c>
      <c r="K193" s="136" cm="1">
        <f t="array" ref="K193">Ikäryhmähinnat[Ikä 6]*Ikärakenne[[#This Row],[6 vuotiaat]]</f>
        <v>168045.84</v>
      </c>
      <c r="L193" s="136" cm="1">
        <f t="array" ref="L193">Ikäryhmähinnat[Ikä 7–12]*Ikärakenne[[#This Row],[7–12-vuotiaat]]</f>
        <v>904127.69000000006</v>
      </c>
      <c r="M193" s="136" cm="1">
        <f t="array" ref="M193">Ikäryhmähinnat[Ikä 13–15]*Ikärakenne[[#This Row],[13–15-vuotiaat]]</f>
        <v>745611.9</v>
      </c>
      <c r="N193" s="136" cm="1">
        <f t="array" ref="N193">Ikäryhmähinnat[Ikä 16+]*Ikärakenne[[#This Row],[16 vuotta täyttäneet]]</f>
        <v>113800.31999999999</v>
      </c>
      <c r="O193" s="136" cm="1">
        <f t="array" ref="O193">Ikäryhmähinnat[Ikä 18-64]*Ikärakenne[[#This Row],[18–64-vuotiaat]]</f>
        <v>81518.83</v>
      </c>
      <c r="P193" s="178">
        <f>SUM(Ikärakenne[[#This Row],[Ikä 0–5]:[Ikä 18-64]])</f>
        <v>2794489.87</v>
      </c>
    </row>
    <row r="194" spans="1:16" x14ac:dyDescent="0.25">
      <c r="A194" s="127">
        <v>609</v>
      </c>
      <c r="B194" s="124" t="s">
        <v>199</v>
      </c>
      <c r="C194" s="38">
        <f>SUM(Ikärakenne[[#This Row],[0–5-vuotiaat]:[16 vuotta täyttäneet]])</f>
        <v>83305</v>
      </c>
      <c r="D194" s="41">
        <v>3701</v>
      </c>
      <c r="E194" s="41">
        <v>671</v>
      </c>
      <c r="F194" s="41">
        <v>4800</v>
      </c>
      <c r="G194" s="41">
        <v>2658</v>
      </c>
      <c r="H194" s="41">
        <v>71475</v>
      </c>
      <c r="I194" s="41">
        <v>47156</v>
      </c>
      <c r="J194" s="136" cm="1">
        <f t="array" ref="J194">Ikäryhmähinnat[Ikä 0–5]*Ikärakenne[[#This Row],[0–5-vuotiaat]]</f>
        <v>32493336.610000003</v>
      </c>
      <c r="K194" s="136" cm="1">
        <f t="array" ref="K194">Ikäryhmähinnat[Ikä 6]*Ikärakenne[[#This Row],[6 vuotiaat]]</f>
        <v>6264375.4799999995</v>
      </c>
      <c r="L194" s="136" cm="1">
        <f t="array" ref="L194">Ikäryhmähinnat[Ikä 7–12]*Ikärakenne[[#This Row],[7–12-vuotiaat]]</f>
        <v>38405424</v>
      </c>
      <c r="M194" s="136" cm="1">
        <f t="array" ref="M194">Ikäryhmähinnat[Ikä 13–15]*Ikärakenne[[#This Row],[13–15-vuotiaat]]</f>
        <v>36033389.640000001</v>
      </c>
      <c r="N194" s="136" cm="1">
        <f t="array" ref="N194">Ikäryhmähinnat[Ikä 16+]*Ikärakenne[[#This Row],[16 vuotta täyttäneet]]</f>
        <v>4911762</v>
      </c>
      <c r="O194" s="136" cm="1">
        <f t="array" ref="O194">Ikäryhmähinnat[Ikä 18-64]*Ikärakenne[[#This Row],[18–64-vuotiaat]]</f>
        <v>4085124.28</v>
      </c>
      <c r="P194" s="178">
        <f>SUM(Ikärakenne[[#This Row],[Ikä 0–5]:[Ikä 18-64]])</f>
        <v>122193412.01000001</v>
      </c>
    </row>
    <row r="195" spans="1:16" x14ac:dyDescent="0.25">
      <c r="A195" s="124">
        <v>611</v>
      </c>
      <c r="B195" s="124" t="s">
        <v>200</v>
      </c>
      <c r="C195" s="38">
        <f>SUM(Ikärakenne[[#This Row],[0–5-vuotiaat]:[16 vuotta täyttäneet]])</f>
        <v>4961</v>
      </c>
      <c r="D195" s="41">
        <v>285</v>
      </c>
      <c r="E195" s="41">
        <v>39</v>
      </c>
      <c r="F195" s="41">
        <v>381</v>
      </c>
      <c r="G195" s="41">
        <v>222</v>
      </c>
      <c r="H195" s="41">
        <v>4034</v>
      </c>
      <c r="I195" s="41">
        <v>2915</v>
      </c>
      <c r="J195" s="136" cm="1">
        <f t="array" ref="J195">Ikäryhmähinnat[Ikä 0–5]*Ikärakenne[[#This Row],[0–5-vuotiaat]]</f>
        <v>2502188.85</v>
      </c>
      <c r="K195" s="136" cm="1">
        <f t="array" ref="K195">Ikäryhmähinnat[Ikä 6]*Ikärakenne[[#This Row],[6 vuotiaat]]</f>
        <v>364099.31999999995</v>
      </c>
      <c r="L195" s="136" cm="1">
        <f t="array" ref="L195">Ikäryhmähinnat[Ikä 7–12]*Ikärakenne[[#This Row],[7–12-vuotiaat]]</f>
        <v>3048430.5300000003</v>
      </c>
      <c r="M195" s="136" cm="1">
        <f t="array" ref="M195">Ikäryhmähinnat[Ikä 13–15]*Ikärakenne[[#This Row],[13–15-vuotiaat]]</f>
        <v>3009560.76</v>
      </c>
      <c r="N195" s="136" cm="1">
        <f t="array" ref="N195">Ikäryhmähinnat[Ikä 16+]*Ikärakenne[[#This Row],[16 vuotta täyttäneet]]</f>
        <v>277216.48</v>
      </c>
      <c r="O195" s="136" cm="1">
        <f t="array" ref="O195">Ikäryhmähinnat[Ikä 18-64]*Ikärakenne[[#This Row],[18–64-vuotiaat]]</f>
        <v>252526.44999999998</v>
      </c>
      <c r="P195" s="178">
        <f>SUM(Ikärakenne[[#This Row],[Ikä 0–5]:[Ikä 18-64]])</f>
        <v>9454022.3900000006</v>
      </c>
    </row>
    <row r="196" spans="1:16" x14ac:dyDescent="0.25">
      <c r="A196" s="127">
        <v>614</v>
      </c>
      <c r="B196" s="124" t="s">
        <v>201</v>
      </c>
      <c r="C196" s="38">
        <f>SUM(Ikärakenne[[#This Row],[0–5-vuotiaat]:[16 vuotta täyttäneet]])</f>
        <v>2878</v>
      </c>
      <c r="D196" s="41">
        <v>66</v>
      </c>
      <c r="E196" s="41">
        <v>11</v>
      </c>
      <c r="F196" s="41">
        <v>100</v>
      </c>
      <c r="G196" s="41">
        <v>57</v>
      </c>
      <c r="H196" s="41">
        <v>2644</v>
      </c>
      <c r="I196" s="41">
        <v>1300</v>
      </c>
      <c r="J196" s="136" cm="1">
        <f t="array" ref="J196">Ikäryhmähinnat[Ikä 0–5]*Ikärakenne[[#This Row],[0–5-vuotiaat]]</f>
        <v>579454.26</v>
      </c>
      <c r="K196" s="136" cm="1">
        <f t="array" ref="K196">Ikäryhmähinnat[Ikä 6]*Ikärakenne[[#This Row],[6 vuotiaat]]</f>
        <v>102694.68</v>
      </c>
      <c r="L196" s="136" cm="1">
        <f t="array" ref="L196">Ikäryhmähinnat[Ikä 7–12]*Ikärakenne[[#This Row],[7–12-vuotiaat]]</f>
        <v>800113</v>
      </c>
      <c r="M196" s="136" cm="1">
        <f t="array" ref="M196">Ikäryhmähinnat[Ikä 13–15]*Ikärakenne[[#This Row],[13–15-vuotiaat]]</f>
        <v>772725.05999999994</v>
      </c>
      <c r="N196" s="136" cm="1">
        <f t="array" ref="N196">Ikäryhmähinnat[Ikä 16+]*Ikärakenne[[#This Row],[16 vuotta täyttäneet]]</f>
        <v>181695.68</v>
      </c>
      <c r="O196" s="136" cm="1">
        <f t="array" ref="O196">Ikäryhmähinnat[Ikä 18-64]*Ikärakenne[[#This Row],[18–64-vuotiaat]]</f>
        <v>112619</v>
      </c>
      <c r="P196" s="178">
        <f>SUM(Ikärakenne[[#This Row],[Ikä 0–5]:[Ikä 18-64]])</f>
        <v>2549301.6800000002</v>
      </c>
    </row>
    <row r="197" spans="1:16" x14ac:dyDescent="0.25">
      <c r="A197" s="127">
        <v>615</v>
      </c>
      <c r="B197" s="124" t="s">
        <v>202</v>
      </c>
      <c r="C197" s="38">
        <f>SUM(Ikärakenne[[#This Row],[0–5-vuotiaat]:[16 vuotta täyttäneet]])</f>
        <v>7304</v>
      </c>
      <c r="D197" s="41">
        <v>315</v>
      </c>
      <c r="E197" s="41">
        <v>60</v>
      </c>
      <c r="F197" s="41">
        <v>475</v>
      </c>
      <c r="G197" s="41">
        <v>274</v>
      </c>
      <c r="H197" s="41">
        <v>6180</v>
      </c>
      <c r="I197" s="41">
        <v>3340</v>
      </c>
      <c r="J197" s="136" cm="1">
        <f t="array" ref="J197">Ikäryhmähinnat[Ikä 0–5]*Ikärakenne[[#This Row],[0–5-vuotiaat]]</f>
        <v>2765577.1500000004</v>
      </c>
      <c r="K197" s="136" cm="1">
        <f t="array" ref="K197">Ikäryhmähinnat[Ikä 6]*Ikärakenne[[#This Row],[6 vuotiaat]]</f>
        <v>560152.79999999993</v>
      </c>
      <c r="L197" s="136" cm="1">
        <f t="array" ref="L197">Ikäryhmähinnat[Ikä 7–12]*Ikärakenne[[#This Row],[7–12-vuotiaat]]</f>
        <v>3800536.75</v>
      </c>
      <c r="M197" s="136" cm="1">
        <f t="array" ref="M197">Ikäryhmähinnat[Ikä 13–15]*Ikärakenne[[#This Row],[13–15-vuotiaat]]</f>
        <v>3714502.92</v>
      </c>
      <c r="N197" s="136" cm="1">
        <f t="array" ref="N197">Ikäryhmähinnat[Ikä 16+]*Ikärakenne[[#This Row],[16 vuotta täyttäneet]]</f>
        <v>424689.6</v>
      </c>
      <c r="O197" s="136" cm="1">
        <f t="array" ref="O197">Ikäryhmähinnat[Ikä 18-64]*Ikärakenne[[#This Row],[18–64-vuotiaat]]</f>
        <v>289344.2</v>
      </c>
      <c r="P197" s="178">
        <f>SUM(Ikärakenne[[#This Row],[Ikä 0–5]:[Ikä 18-64]])</f>
        <v>11554803.42</v>
      </c>
    </row>
    <row r="198" spans="1:16" x14ac:dyDescent="0.25">
      <c r="A198" s="127">
        <v>616</v>
      </c>
      <c r="B198" s="124" t="s">
        <v>203</v>
      </c>
      <c r="C198" s="38">
        <f>SUM(Ikärakenne[[#This Row],[0–5-vuotiaat]:[16 vuotta täyttäneet]])</f>
        <v>1743</v>
      </c>
      <c r="D198" s="41">
        <v>69</v>
      </c>
      <c r="E198" s="41">
        <v>8</v>
      </c>
      <c r="F198" s="41">
        <v>111</v>
      </c>
      <c r="G198" s="41">
        <v>64</v>
      </c>
      <c r="H198" s="41">
        <v>1491</v>
      </c>
      <c r="I198" s="41">
        <v>1011</v>
      </c>
      <c r="J198" s="136" cm="1">
        <f t="array" ref="J198">Ikäryhmähinnat[Ikä 0–5]*Ikärakenne[[#This Row],[0–5-vuotiaat]]</f>
        <v>605793.09000000008</v>
      </c>
      <c r="K198" s="136" cm="1">
        <f t="array" ref="K198">Ikäryhmähinnat[Ikä 6]*Ikärakenne[[#This Row],[6 vuotiaat]]</f>
        <v>74687.039999999994</v>
      </c>
      <c r="L198" s="136" cm="1">
        <f t="array" ref="L198">Ikäryhmähinnat[Ikä 7–12]*Ikärakenne[[#This Row],[7–12-vuotiaat]]</f>
        <v>888125.43</v>
      </c>
      <c r="M198" s="136" cm="1">
        <f t="array" ref="M198">Ikäryhmähinnat[Ikä 13–15]*Ikärakenne[[#This Row],[13–15-vuotiaat]]</f>
        <v>867621.12</v>
      </c>
      <c r="N198" s="136" cm="1">
        <f t="array" ref="N198">Ikäryhmähinnat[Ikä 16+]*Ikärakenne[[#This Row],[16 vuotta täyttäneet]]</f>
        <v>102461.52</v>
      </c>
      <c r="O198" s="136" cm="1">
        <f t="array" ref="O198">Ikäryhmähinnat[Ikä 18-64]*Ikärakenne[[#This Row],[18–64-vuotiaat]]</f>
        <v>87582.93</v>
      </c>
      <c r="P198" s="178">
        <f>SUM(Ikärakenne[[#This Row],[Ikä 0–5]:[Ikä 18-64]])</f>
        <v>2626271.1300000004</v>
      </c>
    </row>
    <row r="199" spans="1:16" x14ac:dyDescent="0.25">
      <c r="A199" s="127">
        <v>619</v>
      </c>
      <c r="B199" s="124" t="s">
        <v>204</v>
      </c>
      <c r="C199" s="38">
        <f>SUM(Ikärakenne[[#This Row],[0–5-vuotiaat]:[16 vuotta täyttäneet]])</f>
        <v>2607</v>
      </c>
      <c r="D199" s="41">
        <v>83</v>
      </c>
      <c r="E199" s="41">
        <v>23</v>
      </c>
      <c r="F199" s="41">
        <v>132</v>
      </c>
      <c r="G199" s="41">
        <v>77</v>
      </c>
      <c r="H199" s="41">
        <v>2292</v>
      </c>
      <c r="I199" s="41">
        <v>1236</v>
      </c>
      <c r="J199" s="136" cm="1">
        <f t="array" ref="J199">Ikäryhmähinnat[Ikä 0–5]*Ikärakenne[[#This Row],[0–5-vuotiaat]]</f>
        <v>728707.63</v>
      </c>
      <c r="K199" s="136" cm="1">
        <f t="array" ref="K199">Ikäryhmähinnat[Ikä 6]*Ikärakenne[[#This Row],[6 vuotiaat]]</f>
        <v>214725.24</v>
      </c>
      <c r="L199" s="136" cm="1">
        <f t="array" ref="L199">Ikäryhmähinnat[Ikä 7–12]*Ikärakenne[[#This Row],[7–12-vuotiaat]]</f>
        <v>1056149.1599999999</v>
      </c>
      <c r="M199" s="136" cm="1">
        <f t="array" ref="M199">Ikäryhmähinnat[Ikä 13–15]*Ikärakenne[[#This Row],[13–15-vuotiaat]]</f>
        <v>1043856.66</v>
      </c>
      <c r="N199" s="136" cm="1">
        <f t="array" ref="N199">Ikäryhmähinnat[Ikä 16+]*Ikärakenne[[#This Row],[16 vuotta täyttäneet]]</f>
        <v>157506.23999999999</v>
      </c>
      <c r="O199" s="136" cm="1">
        <f t="array" ref="O199">Ikäryhmähinnat[Ikä 18-64]*Ikärakenne[[#This Row],[18–64-vuotiaat]]</f>
        <v>107074.68</v>
      </c>
      <c r="P199" s="178">
        <f>SUM(Ikärakenne[[#This Row],[Ikä 0–5]:[Ikä 18-64]])</f>
        <v>3308019.61</v>
      </c>
    </row>
    <row r="200" spans="1:16" x14ac:dyDescent="0.25">
      <c r="A200" s="127">
        <v>620</v>
      </c>
      <c r="B200" s="124" t="s">
        <v>205</v>
      </c>
      <c r="C200" s="38">
        <f>SUM(Ikärakenne[[#This Row],[0–5-vuotiaat]:[16 vuotta täyttäneet]])</f>
        <v>2345</v>
      </c>
      <c r="D200" s="41">
        <v>50</v>
      </c>
      <c r="E200" s="41">
        <v>12</v>
      </c>
      <c r="F200" s="41">
        <v>91</v>
      </c>
      <c r="G200" s="41">
        <v>59</v>
      </c>
      <c r="H200" s="41">
        <v>2133</v>
      </c>
      <c r="I200" s="41">
        <v>1057</v>
      </c>
      <c r="J200" s="136" cm="1">
        <f t="array" ref="J200">Ikäryhmähinnat[Ikä 0–5]*Ikärakenne[[#This Row],[0–5-vuotiaat]]</f>
        <v>438980.5</v>
      </c>
      <c r="K200" s="136" cm="1">
        <f t="array" ref="K200">Ikäryhmähinnat[Ikä 6]*Ikärakenne[[#This Row],[6 vuotiaat]]</f>
        <v>112030.56</v>
      </c>
      <c r="L200" s="136" cm="1">
        <f t="array" ref="L200">Ikäryhmähinnat[Ikä 7–12]*Ikärakenne[[#This Row],[7–12-vuotiaat]]</f>
        <v>728102.83</v>
      </c>
      <c r="M200" s="136" cm="1">
        <f t="array" ref="M200">Ikäryhmähinnat[Ikä 13–15]*Ikärakenne[[#This Row],[13–15-vuotiaat]]</f>
        <v>799838.22</v>
      </c>
      <c r="N200" s="136" cm="1">
        <f t="array" ref="N200">Ikäryhmähinnat[Ikä 16+]*Ikärakenne[[#This Row],[16 vuotta täyttäneet]]</f>
        <v>146579.76</v>
      </c>
      <c r="O200" s="136" cm="1">
        <f t="array" ref="O200">Ikäryhmähinnat[Ikä 18-64]*Ikärakenne[[#This Row],[18–64-vuotiaat]]</f>
        <v>91567.909999999989</v>
      </c>
      <c r="P200" s="178">
        <f>SUM(Ikärakenne[[#This Row],[Ikä 0–5]:[Ikä 18-64]])</f>
        <v>2317099.7800000003</v>
      </c>
    </row>
    <row r="201" spans="1:16" x14ac:dyDescent="0.25">
      <c r="A201" s="127">
        <v>623</v>
      </c>
      <c r="B201" s="124" t="s">
        <v>206</v>
      </c>
      <c r="C201" s="38">
        <f>SUM(Ikärakenne[[#This Row],[0–5-vuotiaat]:[16 vuotta täyttäneet]])</f>
        <v>2101</v>
      </c>
      <c r="D201" s="41">
        <v>56</v>
      </c>
      <c r="E201" s="41">
        <v>6</v>
      </c>
      <c r="F201" s="41">
        <v>48</v>
      </c>
      <c r="G201" s="41">
        <v>34</v>
      </c>
      <c r="H201" s="41">
        <v>1957</v>
      </c>
      <c r="I201" s="41">
        <v>928</v>
      </c>
      <c r="J201" s="136" cm="1">
        <f t="array" ref="J201">Ikäryhmähinnat[Ikä 0–5]*Ikärakenne[[#This Row],[0–5-vuotiaat]]</f>
        <v>491658.16000000003</v>
      </c>
      <c r="K201" s="136" cm="1">
        <f t="array" ref="K201">Ikäryhmähinnat[Ikä 6]*Ikärakenne[[#This Row],[6 vuotiaat]]</f>
        <v>56015.28</v>
      </c>
      <c r="L201" s="136" cm="1">
        <f t="array" ref="L201">Ikäryhmähinnat[Ikä 7–12]*Ikärakenne[[#This Row],[7–12-vuotiaat]]</f>
        <v>384054.24</v>
      </c>
      <c r="M201" s="136" cm="1">
        <f t="array" ref="M201">Ikäryhmähinnat[Ikä 13–15]*Ikärakenne[[#This Row],[13–15-vuotiaat]]</f>
        <v>460923.72</v>
      </c>
      <c r="N201" s="136" cm="1">
        <f t="array" ref="N201">Ikäryhmähinnat[Ikä 16+]*Ikärakenne[[#This Row],[16 vuotta täyttäneet]]</f>
        <v>134485.04</v>
      </c>
      <c r="O201" s="136" cm="1">
        <f t="array" ref="O201">Ikäryhmähinnat[Ikä 18-64]*Ikärakenne[[#This Row],[18–64-vuotiaat]]</f>
        <v>80392.639999999999</v>
      </c>
      <c r="P201" s="178">
        <f>SUM(Ikärakenne[[#This Row],[Ikä 0–5]:[Ikä 18-64]])</f>
        <v>1607529.0799999998</v>
      </c>
    </row>
    <row r="202" spans="1:16" x14ac:dyDescent="0.25">
      <c r="A202" s="127">
        <v>624</v>
      </c>
      <c r="B202" s="124" t="s">
        <v>207</v>
      </c>
      <c r="C202" s="38">
        <f>SUM(Ikärakenne[[#This Row],[0–5-vuotiaat]:[16 vuotta täyttäneet]])</f>
        <v>5001</v>
      </c>
      <c r="D202" s="41">
        <v>237</v>
      </c>
      <c r="E202" s="41">
        <v>37</v>
      </c>
      <c r="F202" s="41">
        <v>346</v>
      </c>
      <c r="G202" s="41">
        <v>193</v>
      </c>
      <c r="H202" s="41">
        <v>4188</v>
      </c>
      <c r="I202" s="41">
        <v>2661</v>
      </c>
      <c r="J202" s="136" cm="1">
        <f t="array" ref="J202">Ikäryhmähinnat[Ikä 0–5]*Ikärakenne[[#This Row],[0–5-vuotiaat]]</f>
        <v>2080767.57</v>
      </c>
      <c r="K202" s="136" cm="1">
        <f t="array" ref="K202">Ikäryhmähinnat[Ikä 6]*Ikärakenne[[#This Row],[6 vuotiaat]]</f>
        <v>345427.56</v>
      </c>
      <c r="L202" s="136" cm="1">
        <f t="array" ref="L202">Ikäryhmähinnat[Ikä 7–12]*Ikärakenne[[#This Row],[7–12-vuotiaat]]</f>
        <v>2768390.98</v>
      </c>
      <c r="M202" s="136" cm="1">
        <f t="array" ref="M202">Ikäryhmähinnat[Ikä 13–15]*Ikärakenne[[#This Row],[13–15-vuotiaat]]</f>
        <v>2616419.94</v>
      </c>
      <c r="N202" s="136" cm="1">
        <f t="array" ref="N202">Ikäryhmähinnat[Ikä 16+]*Ikärakenne[[#This Row],[16 vuotta täyttäneet]]</f>
        <v>287799.36</v>
      </c>
      <c r="O202" s="136" cm="1">
        <f t="array" ref="O202">Ikäryhmähinnat[Ikä 18-64]*Ikärakenne[[#This Row],[18–64-vuotiaat]]</f>
        <v>230522.43</v>
      </c>
      <c r="P202" s="178">
        <f>SUM(Ikärakenne[[#This Row],[Ikä 0–5]:[Ikä 18-64]])</f>
        <v>8329327.8399999989</v>
      </c>
    </row>
    <row r="203" spans="1:16" x14ac:dyDescent="0.25">
      <c r="A203" s="127">
        <v>625</v>
      </c>
      <c r="B203" s="124" t="s">
        <v>208</v>
      </c>
      <c r="C203" s="38">
        <f>SUM(Ikärakenne[[#This Row],[0–5-vuotiaat]:[16 vuotta täyttäneet]])</f>
        <v>2976</v>
      </c>
      <c r="D203" s="41">
        <v>155</v>
      </c>
      <c r="E203" s="41">
        <v>19</v>
      </c>
      <c r="F203" s="41">
        <v>212</v>
      </c>
      <c r="G203" s="41">
        <v>130</v>
      </c>
      <c r="H203" s="41">
        <v>2460</v>
      </c>
      <c r="I203" s="41">
        <v>1476</v>
      </c>
      <c r="J203" s="136" cm="1">
        <f t="array" ref="J203">Ikäryhmähinnat[Ikä 0–5]*Ikärakenne[[#This Row],[0–5-vuotiaat]]</f>
        <v>1360839.55</v>
      </c>
      <c r="K203" s="136" cm="1">
        <f t="array" ref="K203">Ikäryhmähinnat[Ikä 6]*Ikärakenne[[#This Row],[6 vuotiaat]]</f>
        <v>177381.71999999997</v>
      </c>
      <c r="L203" s="136" cm="1">
        <f t="array" ref="L203">Ikäryhmähinnat[Ikä 7–12]*Ikärakenne[[#This Row],[7–12-vuotiaat]]</f>
        <v>1696239.56</v>
      </c>
      <c r="M203" s="136" cm="1">
        <f t="array" ref="M203">Ikäryhmähinnat[Ikä 13–15]*Ikärakenne[[#This Row],[13–15-vuotiaat]]</f>
        <v>1762355.4</v>
      </c>
      <c r="N203" s="136" cm="1">
        <f t="array" ref="N203">Ikäryhmähinnat[Ikä 16+]*Ikärakenne[[#This Row],[16 vuotta täyttäneet]]</f>
        <v>169051.2</v>
      </c>
      <c r="O203" s="136" cm="1">
        <f t="array" ref="O203">Ikäryhmähinnat[Ikä 18-64]*Ikärakenne[[#This Row],[18–64-vuotiaat]]</f>
        <v>127865.87999999999</v>
      </c>
      <c r="P203" s="178">
        <f>SUM(Ikärakenne[[#This Row],[Ikä 0–5]:[Ikä 18-64]])</f>
        <v>5293733.3100000005</v>
      </c>
    </row>
    <row r="204" spans="1:16" x14ac:dyDescent="0.25">
      <c r="A204" s="127">
        <v>626</v>
      </c>
      <c r="B204" s="124" t="s">
        <v>209</v>
      </c>
      <c r="C204" s="38">
        <f>SUM(Ikärakenne[[#This Row],[0–5-vuotiaat]:[16 vuotta täyttäneet]])</f>
        <v>4702</v>
      </c>
      <c r="D204" s="41">
        <v>172</v>
      </c>
      <c r="E204" s="41">
        <v>43</v>
      </c>
      <c r="F204" s="41">
        <v>284</v>
      </c>
      <c r="G204" s="41">
        <v>179</v>
      </c>
      <c r="H204" s="41">
        <v>4024</v>
      </c>
      <c r="I204" s="41">
        <v>2132</v>
      </c>
      <c r="J204" s="136" cm="1">
        <f t="array" ref="J204">Ikäryhmähinnat[Ikä 0–5]*Ikärakenne[[#This Row],[0–5-vuotiaat]]</f>
        <v>1510092.9200000002</v>
      </c>
      <c r="K204" s="136" cm="1">
        <f t="array" ref="K204">Ikäryhmähinnat[Ikä 6]*Ikärakenne[[#This Row],[6 vuotiaat]]</f>
        <v>401442.83999999997</v>
      </c>
      <c r="L204" s="136" cm="1">
        <f t="array" ref="L204">Ikäryhmähinnat[Ikä 7–12]*Ikärakenne[[#This Row],[7–12-vuotiaat]]</f>
        <v>2272320.92</v>
      </c>
      <c r="M204" s="136" cm="1">
        <f t="array" ref="M204">Ikäryhmähinnat[Ikä 13–15]*Ikärakenne[[#This Row],[13–15-vuotiaat]]</f>
        <v>2426627.8199999998</v>
      </c>
      <c r="N204" s="136" cm="1">
        <f t="array" ref="N204">Ikäryhmähinnat[Ikä 16+]*Ikärakenne[[#This Row],[16 vuotta täyttäneet]]</f>
        <v>276529.27999999997</v>
      </c>
      <c r="O204" s="136" cm="1">
        <f t="array" ref="O204">Ikäryhmähinnat[Ikä 18-64]*Ikärakenne[[#This Row],[18–64-vuotiaat]]</f>
        <v>184695.16</v>
      </c>
      <c r="P204" s="178">
        <f>SUM(Ikärakenne[[#This Row],[Ikä 0–5]:[Ikä 18-64]])</f>
        <v>7071708.9400000004</v>
      </c>
    </row>
    <row r="205" spans="1:16" x14ac:dyDescent="0.25">
      <c r="A205" s="127">
        <v>630</v>
      </c>
      <c r="B205" s="124" t="s">
        <v>210</v>
      </c>
      <c r="C205" s="38">
        <f>SUM(Ikärakenne[[#This Row],[0–5-vuotiaat]:[16 vuotta täyttäneet]])</f>
        <v>1641</v>
      </c>
      <c r="D205" s="41">
        <v>136</v>
      </c>
      <c r="E205" s="41">
        <v>19</v>
      </c>
      <c r="F205" s="41">
        <v>137</v>
      </c>
      <c r="G205" s="41">
        <v>77</v>
      </c>
      <c r="H205" s="41">
        <v>1272</v>
      </c>
      <c r="I205" s="41">
        <v>807</v>
      </c>
      <c r="J205" s="136" cm="1">
        <f t="array" ref="J205">Ikäryhmähinnat[Ikä 0–5]*Ikärakenne[[#This Row],[0–5-vuotiaat]]</f>
        <v>1194026.96</v>
      </c>
      <c r="K205" s="136" cm="1">
        <f t="array" ref="K205">Ikäryhmähinnat[Ikä 6]*Ikärakenne[[#This Row],[6 vuotiaat]]</f>
        <v>177381.71999999997</v>
      </c>
      <c r="L205" s="136" cm="1">
        <f t="array" ref="L205">Ikäryhmähinnat[Ikä 7–12]*Ikärakenne[[#This Row],[7–12-vuotiaat]]</f>
        <v>1096154.81</v>
      </c>
      <c r="M205" s="136" cm="1">
        <f t="array" ref="M205">Ikäryhmähinnat[Ikä 13–15]*Ikärakenne[[#This Row],[13–15-vuotiaat]]</f>
        <v>1043856.66</v>
      </c>
      <c r="N205" s="136" cm="1">
        <f t="array" ref="N205">Ikäryhmähinnat[Ikä 16+]*Ikärakenne[[#This Row],[16 vuotta täyttäneet]]</f>
        <v>87411.839999999997</v>
      </c>
      <c r="O205" s="136" cm="1">
        <f t="array" ref="O205">Ikäryhmähinnat[Ikä 18-64]*Ikärakenne[[#This Row],[18–64-vuotiaat]]</f>
        <v>69910.41</v>
      </c>
      <c r="P205" s="178">
        <f>SUM(Ikärakenne[[#This Row],[Ikä 0–5]:[Ikä 18-64]])</f>
        <v>3668742.4000000004</v>
      </c>
    </row>
    <row r="206" spans="1:16" x14ac:dyDescent="0.25">
      <c r="A206" s="127">
        <v>631</v>
      </c>
      <c r="B206" s="124" t="s">
        <v>211</v>
      </c>
      <c r="C206" s="38">
        <f>SUM(Ikärakenne[[#This Row],[0–5-vuotiaat]:[16 vuotta täyttäneet]])</f>
        <v>1919</v>
      </c>
      <c r="D206" s="41">
        <v>94</v>
      </c>
      <c r="E206" s="41">
        <v>12</v>
      </c>
      <c r="F206" s="41">
        <v>119</v>
      </c>
      <c r="G206" s="41">
        <v>70</v>
      </c>
      <c r="H206" s="41">
        <v>1624</v>
      </c>
      <c r="I206" s="41">
        <v>987</v>
      </c>
      <c r="J206" s="136" cm="1">
        <f t="array" ref="J206">Ikäryhmähinnat[Ikä 0–5]*Ikärakenne[[#This Row],[0–5-vuotiaat]]</f>
        <v>825283.34000000008</v>
      </c>
      <c r="K206" s="136" cm="1">
        <f t="array" ref="K206">Ikäryhmähinnat[Ikä 6]*Ikärakenne[[#This Row],[6 vuotiaat]]</f>
        <v>112030.56</v>
      </c>
      <c r="L206" s="136" cm="1">
        <f t="array" ref="L206">Ikäryhmähinnat[Ikä 7–12]*Ikärakenne[[#This Row],[7–12-vuotiaat]]</f>
        <v>952134.47</v>
      </c>
      <c r="M206" s="136" cm="1">
        <f t="array" ref="M206">Ikäryhmähinnat[Ikä 13–15]*Ikärakenne[[#This Row],[13–15-vuotiaat]]</f>
        <v>948960.6</v>
      </c>
      <c r="N206" s="136" cm="1">
        <f t="array" ref="N206">Ikäryhmähinnat[Ikä 16+]*Ikärakenne[[#This Row],[16 vuotta täyttäneet]]</f>
        <v>111601.28</v>
      </c>
      <c r="O206" s="136" cm="1">
        <f t="array" ref="O206">Ikäryhmähinnat[Ikä 18-64]*Ikärakenne[[#This Row],[18–64-vuotiaat]]</f>
        <v>85503.81</v>
      </c>
      <c r="P206" s="178">
        <f>SUM(Ikärakenne[[#This Row],[Ikä 0–5]:[Ikä 18-64]])</f>
        <v>3035514.06</v>
      </c>
    </row>
    <row r="207" spans="1:16" x14ac:dyDescent="0.25">
      <c r="A207" s="127">
        <v>635</v>
      </c>
      <c r="B207" s="124" t="s">
        <v>212</v>
      </c>
      <c r="C207" s="38">
        <f>SUM(Ikärakenne[[#This Row],[0–5-vuotiaat]:[16 vuotta täyttäneet]])</f>
        <v>6238</v>
      </c>
      <c r="D207" s="41">
        <v>254</v>
      </c>
      <c r="E207" s="41">
        <v>50</v>
      </c>
      <c r="F207" s="41">
        <v>361</v>
      </c>
      <c r="G207" s="41">
        <v>212</v>
      </c>
      <c r="H207" s="41">
        <v>5361</v>
      </c>
      <c r="I207" s="41">
        <v>3257</v>
      </c>
      <c r="J207" s="136" cm="1">
        <f t="array" ref="J207">Ikäryhmähinnat[Ikä 0–5]*Ikärakenne[[#This Row],[0–5-vuotiaat]]</f>
        <v>2230020.94</v>
      </c>
      <c r="K207" s="136" cm="1">
        <f t="array" ref="K207">Ikäryhmähinnat[Ikä 6]*Ikärakenne[[#This Row],[6 vuotiaat]]</f>
        <v>466793.99999999994</v>
      </c>
      <c r="L207" s="136" cm="1">
        <f t="array" ref="L207">Ikäryhmähinnat[Ikä 7–12]*Ikärakenne[[#This Row],[7–12-vuotiaat]]</f>
        <v>2888407.93</v>
      </c>
      <c r="M207" s="136" cm="1">
        <f t="array" ref="M207">Ikäryhmähinnat[Ikä 13–15]*Ikärakenne[[#This Row],[13–15-vuotiaat]]</f>
        <v>2873994.96</v>
      </c>
      <c r="N207" s="136" cm="1">
        <f t="array" ref="N207">Ikäryhmähinnat[Ikä 16+]*Ikärakenne[[#This Row],[16 vuotta täyttäneet]]</f>
        <v>368407.92</v>
      </c>
      <c r="O207" s="136" cm="1">
        <f t="array" ref="O207">Ikäryhmähinnat[Ikä 18-64]*Ikärakenne[[#This Row],[18–64-vuotiaat]]</f>
        <v>282153.90999999997</v>
      </c>
      <c r="P207" s="178">
        <f>SUM(Ikärakenne[[#This Row],[Ikä 0–5]:[Ikä 18-64]])</f>
        <v>9109779.6600000001</v>
      </c>
    </row>
    <row r="208" spans="1:16" x14ac:dyDescent="0.25">
      <c r="A208" s="127">
        <v>636</v>
      </c>
      <c r="B208" s="124" t="s">
        <v>213</v>
      </c>
      <c r="C208" s="38">
        <f>SUM(Ikärakenne[[#This Row],[0–5-vuotiaat]:[16 vuotta täyttäneet]])</f>
        <v>8011</v>
      </c>
      <c r="D208" s="41">
        <v>394</v>
      </c>
      <c r="E208" s="41">
        <v>64</v>
      </c>
      <c r="F208" s="41">
        <v>611</v>
      </c>
      <c r="G208" s="41">
        <v>349</v>
      </c>
      <c r="H208" s="41">
        <v>6593</v>
      </c>
      <c r="I208" s="41">
        <v>4219</v>
      </c>
      <c r="J208" s="136" cm="1">
        <f t="array" ref="J208">Ikäryhmähinnat[Ikä 0–5]*Ikärakenne[[#This Row],[0–5-vuotiaat]]</f>
        <v>3459166.3400000003</v>
      </c>
      <c r="K208" s="136" cm="1">
        <f t="array" ref="K208">Ikäryhmähinnat[Ikä 6]*Ikärakenne[[#This Row],[6 vuotiaat]]</f>
        <v>597496.31999999995</v>
      </c>
      <c r="L208" s="136" cm="1">
        <f t="array" ref="L208">Ikäryhmähinnat[Ikä 7–12]*Ikärakenne[[#This Row],[7–12-vuotiaat]]</f>
        <v>4888690.43</v>
      </c>
      <c r="M208" s="136" cm="1">
        <f t="array" ref="M208">Ikäryhmähinnat[Ikä 13–15]*Ikärakenne[[#This Row],[13–15-vuotiaat]]</f>
        <v>4731246.42</v>
      </c>
      <c r="N208" s="136" cm="1">
        <f t="array" ref="N208">Ikäryhmähinnat[Ikä 16+]*Ikärakenne[[#This Row],[16 vuotta täyttäneet]]</f>
        <v>453070.96</v>
      </c>
      <c r="O208" s="136" cm="1">
        <f t="array" ref="O208">Ikäryhmähinnat[Ikä 18-64]*Ikärakenne[[#This Row],[18–64-vuotiaat]]</f>
        <v>365491.97</v>
      </c>
      <c r="P208" s="178">
        <f>SUM(Ikärakenne[[#This Row],[Ikä 0–5]:[Ikä 18-64]])</f>
        <v>14495162.440000001</v>
      </c>
    </row>
    <row r="209" spans="1:16" x14ac:dyDescent="0.25">
      <c r="A209" s="127">
        <v>638</v>
      </c>
      <c r="B209" s="124" t="s">
        <v>214</v>
      </c>
      <c r="C209" s="38">
        <f>SUM(Ikärakenne[[#This Row],[0–5-vuotiaat]:[16 vuotta täyttäneet]])</f>
        <v>51737</v>
      </c>
      <c r="D209" s="41">
        <v>2729</v>
      </c>
      <c r="E209" s="41">
        <v>508</v>
      </c>
      <c r="F209" s="41">
        <v>3607</v>
      </c>
      <c r="G209" s="41">
        <v>2011</v>
      </c>
      <c r="H209" s="41">
        <v>42882</v>
      </c>
      <c r="I209" s="41">
        <v>29529</v>
      </c>
      <c r="J209" s="136" cm="1">
        <f t="array" ref="J209">Ikäryhmähinnat[Ikä 0–5]*Ikärakenne[[#This Row],[0–5-vuotiaat]]</f>
        <v>23959555.690000001</v>
      </c>
      <c r="K209" s="136" cm="1">
        <f t="array" ref="K209">Ikäryhmähinnat[Ikä 6]*Ikärakenne[[#This Row],[6 vuotiaat]]</f>
        <v>4742627.04</v>
      </c>
      <c r="L209" s="136" cm="1">
        <f t="array" ref="L209">Ikäryhmähinnat[Ikä 7–12]*Ikärakenne[[#This Row],[7–12-vuotiaat]]</f>
        <v>28860075.91</v>
      </c>
      <c r="M209" s="136" cm="1">
        <f t="array" ref="M209">Ikäryhmähinnat[Ikä 13–15]*Ikärakenne[[#This Row],[13–15-vuotiaat]]</f>
        <v>27262282.379999999</v>
      </c>
      <c r="N209" s="136" cm="1">
        <f t="array" ref="N209">Ikäryhmähinnat[Ikä 16+]*Ikärakenne[[#This Row],[16 vuotta täyttäneet]]</f>
        <v>2946851.04</v>
      </c>
      <c r="O209" s="136" cm="1">
        <f t="array" ref="O209">Ikäryhmähinnat[Ikä 18-64]*Ikärakenne[[#This Row],[18–64-vuotiaat]]</f>
        <v>2558097.27</v>
      </c>
      <c r="P209" s="178">
        <f>SUM(Ikärakenne[[#This Row],[Ikä 0–5]:[Ikä 18-64]])</f>
        <v>90329489.329999998</v>
      </c>
    </row>
    <row r="210" spans="1:16" x14ac:dyDescent="0.25">
      <c r="A210" s="127">
        <v>678</v>
      </c>
      <c r="B210" s="124" t="s">
        <v>215</v>
      </c>
      <c r="C210" s="38">
        <f>SUM(Ikärakenne[[#This Row],[0–5-vuotiaat]:[16 vuotta täyttäneet]])</f>
        <v>23571</v>
      </c>
      <c r="D210" s="41">
        <v>1093</v>
      </c>
      <c r="E210" s="41">
        <v>217</v>
      </c>
      <c r="F210" s="41">
        <v>1760</v>
      </c>
      <c r="G210" s="41">
        <v>1042</v>
      </c>
      <c r="H210" s="41">
        <v>19459</v>
      </c>
      <c r="I210" s="41">
        <v>12125</v>
      </c>
      <c r="J210" s="136" cm="1">
        <f t="array" ref="J210">Ikäryhmähinnat[Ikä 0–5]*Ikärakenne[[#This Row],[0–5-vuotiaat]]</f>
        <v>9596113.7300000004</v>
      </c>
      <c r="K210" s="136" cm="1">
        <f t="array" ref="K210">Ikäryhmähinnat[Ikä 6]*Ikärakenne[[#This Row],[6 vuotiaat]]</f>
        <v>2025885.9599999997</v>
      </c>
      <c r="L210" s="136" cm="1">
        <f t="array" ref="L210">Ikäryhmähinnat[Ikä 7–12]*Ikärakenne[[#This Row],[7–12-vuotiaat]]</f>
        <v>14081988.800000001</v>
      </c>
      <c r="M210" s="136" cm="1">
        <f t="array" ref="M210">Ikäryhmähinnat[Ikä 13–15]*Ikärakenne[[#This Row],[13–15-vuotiaat]]</f>
        <v>14125956.359999999</v>
      </c>
      <c r="N210" s="136" cm="1">
        <f t="array" ref="N210">Ikäryhmähinnat[Ikä 16+]*Ikärakenne[[#This Row],[16 vuotta täyttäneet]]</f>
        <v>1337222.48</v>
      </c>
      <c r="O210" s="136" cm="1">
        <f t="array" ref="O210">Ikäryhmähinnat[Ikä 18-64]*Ikärakenne[[#This Row],[18–64-vuotiaat]]</f>
        <v>1050388.75</v>
      </c>
      <c r="P210" s="178">
        <f>SUM(Ikärakenne[[#This Row],[Ikä 0–5]:[Ikä 18-64]])</f>
        <v>42217556.079999998</v>
      </c>
    </row>
    <row r="211" spans="1:16" x14ac:dyDescent="0.25">
      <c r="A211" s="127">
        <v>680</v>
      </c>
      <c r="B211" s="124" t="s">
        <v>216</v>
      </c>
      <c r="C211" s="38">
        <f>SUM(Ikärakenne[[#This Row],[0–5-vuotiaat]:[16 vuotta täyttäneet]])</f>
        <v>25738</v>
      </c>
      <c r="D211" s="41">
        <v>1422</v>
      </c>
      <c r="E211" s="41">
        <v>232</v>
      </c>
      <c r="F211" s="41">
        <v>1676</v>
      </c>
      <c r="G211" s="41">
        <v>839</v>
      </c>
      <c r="H211" s="41">
        <v>21569</v>
      </c>
      <c r="I211" s="41">
        <v>14855</v>
      </c>
      <c r="J211" s="136" cm="1">
        <f t="array" ref="J211">Ikäryhmähinnat[Ikä 0–5]*Ikärakenne[[#This Row],[0–5-vuotiaat]]</f>
        <v>12484605.42</v>
      </c>
      <c r="K211" s="136" cm="1">
        <f t="array" ref="K211">Ikäryhmähinnat[Ikä 6]*Ikärakenne[[#This Row],[6 vuotiaat]]</f>
        <v>2165924.1599999997</v>
      </c>
      <c r="L211" s="136" cm="1">
        <f t="array" ref="L211">Ikäryhmähinnat[Ikä 7–12]*Ikärakenne[[#This Row],[7–12-vuotiaat]]</f>
        <v>13409893.880000001</v>
      </c>
      <c r="M211" s="136" cm="1">
        <f t="array" ref="M211">Ikäryhmähinnat[Ikä 13–15]*Ikärakenne[[#This Row],[13–15-vuotiaat]]</f>
        <v>11373970.619999999</v>
      </c>
      <c r="N211" s="136" cm="1">
        <f t="array" ref="N211">Ikäryhmähinnat[Ikä 16+]*Ikärakenne[[#This Row],[16 vuotta täyttäneet]]</f>
        <v>1482221.68</v>
      </c>
      <c r="O211" s="136" cm="1">
        <f t="array" ref="O211">Ikäryhmähinnat[Ikä 18-64]*Ikärakenne[[#This Row],[18–64-vuotiaat]]</f>
        <v>1286888.6499999999</v>
      </c>
      <c r="P211" s="178">
        <f>SUM(Ikärakenne[[#This Row],[Ikä 0–5]:[Ikä 18-64]])</f>
        <v>42203504.409999996</v>
      </c>
    </row>
    <row r="212" spans="1:16" x14ac:dyDescent="0.25">
      <c r="A212" s="127">
        <v>681</v>
      </c>
      <c r="B212" s="124" t="s">
        <v>217</v>
      </c>
      <c r="C212" s="38">
        <f>SUM(Ikärakenne[[#This Row],[0–5-vuotiaat]:[16 vuotta täyttäneet]])</f>
        <v>3246</v>
      </c>
      <c r="D212" s="41">
        <v>104</v>
      </c>
      <c r="E212" s="41">
        <v>17</v>
      </c>
      <c r="F212" s="41">
        <v>188</v>
      </c>
      <c r="G212" s="41">
        <v>84</v>
      </c>
      <c r="H212" s="41">
        <v>2853</v>
      </c>
      <c r="I212" s="41">
        <v>1565</v>
      </c>
      <c r="J212" s="136" cm="1">
        <f t="array" ref="J212">Ikäryhmähinnat[Ikä 0–5]*Ikärakenne[[#This Row],[0–5-vuotiaat]]</f>
        <v>913079.44000000006</v>
      </c>
      <c r="K212" s="136" cm="1">
        <f t="array" ref="K212">Ikäryhmähinnat[Ikä 6]*Ikärakenne[[#This Row],[6 vuotiaat]]</f>
        <v>158709.96</v>
      </c>
      <c r="L212" s="136" cm="1">
        <f t="array" ref="L212">Ikäryhmähinnat[Ikä 7–12]*Ikärakenne[[#This Row],[7–12-vuotiaat]]</f>
        <v>1504212.44</v>
      </c>
      <c r="M212" s="136" cm="1">
        <f t="array" ref="M212">Ikäryhmähinnat[Ikä 13–15]*Ikärakenne[[#This Row],[13–15-vuotiaat]]</f>
        <v>1138752.72</v>
      </c>
      <c r="N212" s="136" cm="1">
        <f t="array" ref="N212">Ikäryhmähinnat[Ikä 16+]*Ikärakenne[[#This Row],[16 vuotta täyttäneet]]</f>
        <v>196058.16</v>
      </c>
      <c r="O212" s="136" cm="1">
        <f t="array" ref="O212">Ikäryhmähinnat[Ikä 18-64]*Ikärakenne[[#This Row],[18–64-vuotiaat]]</f>
        <v>135575.94999999998</v>
      </c>
      <c r="P212" s="178">
        <f>SUM(Ikärakenne[[#This Row],[Ikä 0–5]:[Ikä 18-64]])</f>
        <v>4046388.67</v>
      </c>
    </row>
    <row r="213" spans="1:16" x14ac:dyDescent="0.25">
      <c r="A213" s="127">
        <v>683</v>
      </c>
      <c r="B213" s="124" t="s">
        <v>218</v>
      </c>
      <c r="C213" s="38">
        <f>SUM(Ikärakenne[[#This Row],[0–5-vuotiaat]:[16 vuotta täyttäneet]])</f>
        <v>3570</v>
      </c>
      <c r="D213" s="41">
        <v>161</v>
      </c>
      <c r="E213" s="41">
        <v>30</v>
      </c>
      <c r="F213" s="41">
        <v>266</v>
      </c>
      <c r="G213" s="41">
        <v>182</v>
      </c>
      <c r="H213" s="41">
        <v>2931</v>
      </c>
      <c r="I213" s="41">
        <v>1654</v>
      </c>
      <c r="J213" s="136" cm="1">
        <f t="array" ref="J213">Ikäryhmähinnat[Ikä 0–5]*Ikärakenne[[#This Row],[0–5-vuotiaat]]</f>
        <v>1413517.2100000002</v>
      </c>
      <c r="K213" s="136" cm="1">
        <f t="array" ref="K213">Ikäryhmähinnat[Ikä 6]*Ikärakenne[[#This Row],[6 vuotiaat]]</f>
        <v>280076.39999999997</v>
      </c>
      <c r="L213" s="136" cm="1">
        <f t="array" ref="L213">Ikäryhmähinnat[Ikä 7–12]*Ikärakenne[[#This Row],[7–12-vuotiaat]]</f>
        <v>2128300.58</v>
      </c>
      <c r="M213" s="136" cm="1">
        <f t="array" ref="M213">Ikäryhmähinnat[Ikä 13–15]*Ikärakenne[[#This Row],[13–15-vuotiaat]]</f>
        <v>2467297.56</v>
      </c>
      <c r="N213" s="136" cm="1">
        <f t="array" ref="N213">Ikäryhmähinnat[Ikä 16+]*Ikärakenne[[#This Row],[16 vuotta täyttäneet]]</f>
        <v>201418.32</v>
      </c>
      <c r="O213" s="136" cm="1">
        <f t="array" ref="O213">Ikäryhmähinnat[Ikä 18-64]*Ikärakenne[[#This Row],[18–64-vuotiaat]]</f>
        <v>143286.01999999999</v>
      </c>
      <c r="P213" s="178">
        <f>SUM(Ikärakenne[[#This Row],[Ikä 0–5]:[Ikä 18-64]])</f>
        <v>6633896.0899999999</v>
      </c>
    </row>
    <row r="214" spans="1:16" x14ac:dyDescent="0.25">
      <c r="A214" s="127">
        <v>684</v>
      </c>
      <c r="B214" s="124" t="s">
        <v>219</v>
      </c>
      <c r="C214" s="38">
        <f>SUM(Ikärakenne[[#This Row],[0–5-vuotiaat]:[16 vuotta täyttäneet]])</f>
        <v>38968</v>
      </c>
      <c r="D214" s="41">
        <v>1717</v>
      </c>
      <c r="E214" s="41">
        <v>285</v>
      </c>
      <c r="F214" s="41">
        <v>2280</v>
      </c>
      <c r="G214" s="41">
        <v>1303</v>
      </c>
      <c r="H214" s="41">
        <v>33383</v>
      </c>
      <c r="I214" s="41">
        <v>21933</v>
      </c>
      <c r="J214" s="136" cm="1">
        <f t="array" ref="J214">Ikäryhmähinnat[Ikä 0–5]*Ikärakenne[[#This Row],[0–5-vuotiaat]]</f>
        <v>15074590.370000001</v>
      </c>
      <c r="K214" s="136" cm="1">
        <f t="array" ref="K214">Ikäryhmähinnat[Ikä 6]*Ikärakenne[[#This Row],[6 vuotiaat]]</f>
        <v>2660725.7999999998</v>
      </c>
      <c r="L214" s="136" cm="1">
        <f t="array" ref="L214">Ikäryhmähinnat[Ikä 7–12]*Ikärakenne[[#This Row],[7–12-vuotiaat]]</f>
        <v>18242576.399999999</v>
      </c>
      <c r="M214" s="136" cm="1">
        <f t="array" ref="M214">Ikäryhmähinnat[Ikä 13–15]*Ikärakenne[[#This Row],[13–15-vuotiaat]]</f>
        <v>17664223.739999998</v>
      </c>
      <c r="N214" s="136" cm="1">
        <f t="array" ref="N214">Ikäryhmähinnat[Ikä 16+]*Ikärakenne[[#This Row],[16 vuotta täyttäneet]]</f>
        <v>2294079.7599999998</v>
      </c>
      <c r="O214" s="136" cm="1">
        <f t="array" ref="O214">Ikäryhmähinnat[Ikä 18-64]*Ikärakenne[[#This Row],[18–64-vuotiaat]]</f>
        <v>1900055.7899999998</v>
      </c>
      <c r="P214" s="178">
        <f>SUM(Ikärakenne[[#This Row],[Ikä 0–5]:[Ikä 18-64]])</f>
        <v>57836251.859999999</v>
      </c>
    </row>
    <row r="215" spans="1:16" x14ac:dyDescent="0.25">
      <c r="A215" s="127">
        <v>686</v>
      </c>
      <c r="B215" s="124" t="s">
        <v>220</v>
      </c>
      <c r="C215" s="38">
        <f>SUM(Ikärakenne[[#This Row],[0–5-vuotiaat]:[16 vuotta täyttäneet]])</f>
        <v>2935</v>
      </c>
      <c r="D215" s="41">
        <v>80</v>
      </c>
      <c r="E215" s="41">
        <v>18</v>
      </c>
      <c r="F215" s="41">
        <v>155</v>
      </c>
      <c r="G215" s="41">
        <v>89</v>
      </c>
      <c r="H215" s="41">
        <v>2593</v>
      </c>
      <c r="I215" s="41">
        <v>1425</v>
      </c>
      <c r="J215" s="136" cm="1">
        <f t="array" ref="J215">Ikäryhmähinnat[Ikä 0–5]*Ikärakenne[[#This Row],[0–5-vuotiaat]]</f>
        <v>702368.8</v>
      </c>
      <c r="K215" s="136" cm="1">
        <f t="array" ref="K215">Ikäryhmähinnat[Ikä 6]*Ikärakenne[[#This Row],[6 vuotiaat]]</f>
        <v>168045.84</v>
      </c>
      <c r="L215" s="136" cm="1">
        <f t="array" ref="L215">Ikäryhmähinnat[Ikä 7–12]*Ikärakenne[[#This Row],[7–12-vuotiaat]]</f>
        <v>1240175.1499999999</v>
      </c>
      <c r="M215" s="136" cm="1">
        <f t="array" ref="M215">Ikäryhmähinnat[Ikä 13–15]*Ikärakenne[[#This Row],[13–15-vuotiaat]]</f>
        <v>1206535.6199999999</v>
      </c>
      <c r="N215" s="136" cm="1">
        <f t="array" ref="N215">Ikäryhmähinnat[Ikä 16+]*Ikärakenne[[#This Row],[16 vuotta täyttäneet]]</f>
        <v>178190.96</v>
      </c>
      <c r="O215" s="136" cm="1">
        <f t="array" ref="O215">Ikäryhmähinnat[Ikä 18-64]*Ikärakenne[[#This Row],[18–64-vuotiaat]]</f>
        <v>123447.75</v>
      </c>
      <c r="P215" s="178">
        <f>SUM(Ikärakenne[[#This Row],[Ikä 0–5]:[Ikä 18-64]])</f>
        <v>3618764.12</v>
      </c>
    </row>
    <row r="216" spans="1:16" x14ac:dyDescent="0.25">
      <c r="A216" s="127">
        <v>687</v>
      </c>
      <c r="B216" s="124" t="s">
        <v>221</v>
      </c>
      <c r="C216" s="38">
        <f>SUM(Ikärakenne[[#This Row],[0–5-vuotiaat]:[16 vuotta täyttäneet]])</f>
        <v>1413</v>
      </c>
      <c r="D216" s="41">
        <v>35</v>
      </c>
      <c r="E216" s="41">
        <v>7</v>
      </c>
      <c r="F216" s="41">
        <v>53</v>
      </c>
      <c r="G216" s="41">
        <v>37</v>
      </c>
      <c r="H216" s="41">
        <v>1281</v>
      </c>
      <c r="I216" s="41">
        <v>643</v>
      </c>
      <c r="J216" s="136" cm="1">
        <f t="array" ref="J216">Ikäryhmähinnat[Ikä 0–5]*Ikärakenne[[#This Row],[0–5-vuotiaat]]</f>
        <v>307286.35000000003</v>
      </c>
      <c r="K216" s="136" cm="1">
        <f t="array" ref="K216">Ikäryhmähinnat[Ikä 6]*Ikärakenne[[#This Row],[6 vuotiaat]]</f>
        <v>65351.159999999996</v>
      </c>
      <c r="L216" s="136" cm="1">
        <f t="array" ref="L216">Ikäryhmähinnat[Ikä 7–12]*Ikärakenne[[#This Row],[7–12-vuotiaat]]</f>
        <v>424059.89</v>
      </c>
      <c r="M216" s="136" cm="1">
        <f t="array" ref="M216">Ikäryhmähinnat[Ikä 13–15]*Ikärakenne[[#This Row],[13–15-vuotiaat]]</f>
        <v>501593.46</v>
      </c>
      <c r="N216" s="136" cm="1">
        <f t="array" ref="N216">Ikäryhmähinnat[Ikä 16+]*Ikärakenne[[#This Row],[16 vuotta täyttäneet]]</f>
        <v>88030.319999999992</v>
      </c>
      <c r="O216" s="136" cm="1">
        <f t="array" ref="O216">Ikäryhmähinnat[Ikä 18-64]*Ikärakenne[[#This Row],[18–64-vuotiaat]]</f>
        <v>55703.09</v>
      </c>
      <c r="P216" s="178">
        <f>SUM(Ikärakenne[[#This Row],[Ikä 0–5]:[Ikä 18-64]])</f>
        <v>1442024.2700000003</v>
      </c>
    </row>
    <row r="217" spans="1:16" x14ac:dyDescent="0.25">
      <c r="A217" s="127">
        <v>689</v>
      </c>
      <c r="B217" s="124" t="s">
        <v>222</v>
      </c>
      <c r="C217" s="38">
        <f>SUM(Ikärakenne[[#This Row],[0–5-vuotiaat]:[16 vuotta täyttäneet]])</f>
        <v>3008</v>
      </c>
      <c r="D217" s="41">
        <v>78</v>
      </c>
      <c r="E217" s="41">
        <v>23</v>
      </c>
      <c r="F217" s="41">
        <v>124</v>
      </c>
      <c r="G217" s="41">
        <v>72</v>
      </c>
      <c r="H217" s="41">
        <v>2711</v>
      </c>
      <c r="I217" s="41">
        <v>1396</v>
      </c>
      <c r="J217" s="136" cm="1">
        <f t="array" ref="J217">Ikäryhmähinnat[Ikä 0–5]*Ikärakenne[[#This Row],[0–5-vuotiaat]]</f>
        <v>684809.58000000007</v>
      </c>
      <c r="K217" s="136" cm="1">
        <f t="array" ref="K217">Ikäryhmähinnat[Ikä 6]*Ikärakenne[[#This Row],[6 vuotiaat]]</f>
        <v>214725.24</v>
      </c>
      <c r="L217" s="136" cm="1">
        <f t="array" ref="L217">Ikäryhmähinnat[Ikä 7–12]*Ikärakenne[[#This Row],[7–12-vuotiaat]]</f>
        <v>992140.12</v>
      </c>
      <c r="M217" s="136" cm="1">
        <f t="array" ref="M217">Ikäryhmähinnat[Ikä 13–15]*Ikärakenne[[#This Row],[13–15-vuotiaat]]</f>
        <v>976073.76</v>
      </c>
      <c r="N217" s="136" cm="1">
        <f t="array" ref="N217">Ikäryhmähinnat[Ikä 16+]*Ikärakenne[[#This Row],[16 vuotta täyttäneet]]</f>
        <v>186299.91999999998</v>
      </c>
      <c r="O217" s="136" cm="1">
        <f t="array" ref="O217">Ikäryhmähinnat[Ikä 18-64]*Ikärakenne[[#This Row],[18–64-vuotiaat]]</f>
        <v>120935.48</v>
      </c>
      <c r="P217" s="178">
        <f>SUM(Ikärakenne[[#This Row],[Ikä 0–5]:[Ikä 18-64]])</f>
        <v>3174984.1</v>
      </c>
    </row>
    <row r="218" spans="1:16" x14ac:dyDescent="0.25">
      <c r="A218" s="127">
        <v>691</v>
      </c>
      <c r="B218" s="124" t="s">
        <v>223</v>
      </c>
      <c r="C218" s="38">
        <f>SUM(Ikärakenne[[#This Row],[0–5-vuotiaat]:[16 vuotta täyttäneet]])</f>
        <v>2556</v>
      </c>
      <c r="D218" s="41">
        <v>154</v>
      </c>
      <c r="E218" s="41">
        <v>36</v>
      </c>
      <c r="F218" s="41">
        <v>208</v>
      </c>
      <c r="G218" s="41">
        <v>103</v>
      </c>
      <c r="H218" s="41">
        <v>2055</v>
      </c>
      <c r="I218" s="41">
        <v>1215</v>
      </c>
      <c r="J218" s="136" cm="1">
        <f t="array" ref="J218">Ikäryhmähinnat[Ikä 0–5]*Ikärakenne[[#This Row],[0–5-vuotiaat]]</f>
        <v>1352059.9400000002</v>
      </c>
      <c r="K218" s="136" cm="1">
        <f t="array" ref="K218">Ikäryhmähinnat[Ikä 6]*Ikärakenne[[#This Row],[6 vuotiaat]]</f>
        <v>336091.68</v>
      </c>
      <c r="L218" s="136" cm="1">
        <f t="array" ref="L218">Ikäryhmähinnat[Ikä 7–12]*Ikärakenne[[#This Row],[7–12-vuotiaat]]</f>
        <v>1664235.04</v>
      </c>
      <c r="M218" s="136" cm="1">
        <f t="array" ref="M218">Ikäryhmähinnat[Ikä 13–15]*Ikärakenne[[#This Row],[13–15-vuotiaat]]</f>
        <v>1396327.74</v>
      </c>
      <c r="N218" s="136" cm="1">
        <f t="array" ref="N218">Ikäryhmähinnat[Ikä 16+]*Ikärakenne[[#This Row],[16 vuotta täyttäneet]]</f>
        <v>141219.6</v>
      </c>
      <c r="O218" s="136" cm="1">
        <f t="array" ref="O218">Ikäryhmähinnat[Ikä 18-64]*Ikärakenne[[#This Row],[18–64-vuotiaat]]</f>
        <v>105255.45</v>
      </c>
      <c r="P218" s="178">
        <f>SUM(Ikärakenne[[#This Row],[Ikä 0–5]:[Ikä 18-64]])</f>
        <v>4995189.45</v>
      </c>
    </row>
    <row r="219" spans="1:16" x14ac:dyDescent="0.25">
      <c r="A219" s="127">
        <v>694</v>
      </c>
      <c r="B219" s="124" t="s">
        <v>224</v>
      </c>
      <c r="C219" s="38">
        <f>SUM(Ikärakenne[[#This Row],[0–5-vuotiaat]:[16 vuotta täyttäneet]])</f>
        <v>28643</v>
      </c>
      <c r="D219" s="41">
        <v>1189</v>
      </c>
      <c r="E219" s="41">
        <v>257</v>
      </c>
      <c r="F219" s="41">
        <v>1775</v>
      </c>
      <c r="G219" s="41">
        <v>1091</v>
      </c>
      <c r="H219" s="41">
        <v>24331</v>
      </c>
      <c r="I219" s="41">
        <v>16480</v>
      </c>
      <c r="J219" s="136" cm="1">
        <f t="array" ref="J219">Ikäryhmähinnat[Ikä 0–5]*Ikärakenne[[#This Row],[0–5-vuotiaat]]</f>
        <v>10438956.290000001</v>
      </c>
      <c r="K219" s="136" cm="1">
        <f t="array" ref="K219">Ikäryhmähinnat[Ikä 6]*Ikärakenne[[#This Row],[6 vuotiaat]]</f>
        <v>2399321.1599999997</v>
      </c>
      <c r="L219" s="136" cm="1">
        <f t="array" ref="L219">Ikäryhmähinnat[Ikä 7–12]*Ikärakenne[[#This Row],[7–12-vuotiaat]]</f>
        <v>14202005.75</v>
      </c>
      <c r="M219" s="136" cm="1">
        <f t="array" ref="M219">Ikäryhmähinnat[Ikä 13–15]*Ikärakenne[[#This Row],[13–15-vuotiaat]]</f>
        <v>14790228.779999999</v>
      </c>
      <c r="N219" s="136" cm="1">
        <f t="array" ref="N219">Ikäryhmähinnat[Ikä 16+]*Ikärakenne[[#This Row],[16 vuotta täyttäneet]]</f>
        <v>1672026.32</v>
      </c>
      <c r="O219" s="136" cm="1">
        <f t="array" ref="O219">Ikäryhmähinnat[Ikä 18-64]*Ikärakenne[[#This Row],[18–64-vuotiaat]]</f>
        <v>1427662.4</v>
      </c>
      <c r="P219" s="178">
        <f>SUM(Ikärakenne[[#This Row],[Ikä 0–5]:[Ikä 18-64]])</f>
        <v>44930200.700000003</v>
      </c>
    </row>
    <row r="220" spans="1:16" x14ac:dyDescent="0.25">
      <c r="A220" s="127">
        <v>697</v>
      </c>
      <c r="B220" s="124" t="s">
        <v>225</v>
      </c>
      <c r="C220" s="38">
        <f>SUM(Ikärakenne[[#This Row],[0–5-vuotiaat]:[16 vuotta täyttäneet]])</f>
        <v>1163</v>
      </c>
      <c r="D220" s="41">
        <v>34</v>
      </c>
      <c r="E220" s="41">
        <v>6</v>
      </c>
      <c r="F220" s="41">
        <v>63</v>
      </c>
      <c r="G220" s="41">
        <v>28</v>
      </c>
      <c r="H220" s="41">
        <v>1032</v>
      </c>
      <c r="I220" s="41">
        <v>516</v>
      </c>
      <c r="J220" s="136" cm="1">
        <f t="array" ref="J220">Ikäryhmähinnat[Ikä 0–5]*Ikärakenne[[#This Row],[0–5-vuotiaat]]</f>
        <v>298506.74</v>
      </c>
      <c r="K220" s="136" cm="1">
        <f t="array" ref="K220">Ikäryhmähinnat[Ikä 6]*Ikärakenne[[#This Row],[6 vuotiaat]]</f>
        <v>56015.28</v>
      </c>
      <c r="L220" s="136" cm="1">
        <f t="array" ref="L220">Ikäryhmähinnat[Ikä 7–12]*Ikärakenne[[#This Row],[7–12-vuotiaat]]</f>
        <v>504071.19</v>
      </c>
      <c r="M220" s="136" cm="1">
        <f t="array" ref="M220">Ikäryhmähinnat[Ikä 13–15]*Ikärakenne[[#This Row],[13–15-vuotiaat]]</f>
        <v>379584.24</v>
      </c>
      <c r="N220" s="136" cm="1">
        <f t="array" ref="N220">Ikäryhmähinnat[Ikä 16+]*Ikärakenne[[#This Row],[16 vuotta täyttäneet]]</f>
        <v>70919.039999999994</v>
      </c>
      <c r="O220" s="136" cm="1">
        <f t="array" ref="O220">Ikäryhmähinnat[Ikä 18-64]*Ikärakenne[[#This Row],[18–64-vuotiaat]]</f>
        <v>44701.079999999994</v>
      </c>
      <c r="P220" s="178">
        <f>SUM(Ikärakenne[[#This Row],[Ikä 0–5]:[Ikä 18-64]])</f>
        <v>1353797.57</v>
      </c>
    </row>
    <row r="221" spans="1:16" x14ac:dyDescent="0.25">
      <c r="A221" s="127">
        <v>698</v>
      </c>
      <c r="B221" s="124" t="s">
        <v>226</v>
      </c>
      <c r="C221" s="38">
        <f>SUM(Ikärakenne[[#This Row],[0–5-vuotiaat]:[16 vuotta täyttäneet]])</f>
        <v>65722</v>
      </c>
      <c r="D221" s="41">
        <v>3584</v>
      </c>
      <c r="E221" s="41">
        <v>611</v>
      </c>
      <c r="F221" s="41">
        <v>4256</v>
      </c>
      <c r="G221" s="41">
        <v>2403</v>
      </c>
      <c r="H221" s="41">
        <v>54868</v>
      </c>
      <c r="I221" s="41">
        <v>39205</v>
      </c>
      <c r="J221" s="136" cm="1">
        <f t="array" ref="J221">Ikäryhmähinnat[Ikä 0–5]*Ikärakenne[[#This Row],[0–5-vuotiaat]]</f>
        <v>31466122.240000002</v>
      </c>
      <c r="K221" s="136" cm="1">
        <f t="array" ref="K221">Ikäryhmähinnat[Ikä 6]*Ikärakenne[[#This Row],[6 vuotiaat]]</f>
        <v>5704222.6799999997</v>
      </c>
      <c r="L221" s="136" cm="1">
        <f t="array" ref="L221">Ikäryhmähinnat[Ikä 7–12]*Ikärakenne[[#This Row],[7–12-vuotiaat]]</f>
        <v>34052809.280000001</v>
      </c>
      <c r="M221" s="136" cm="1">
        <f t="array" ref="M221">Ikäryhmähinnat[Ikä 13–15]*Ikärakenne[[#This Row],[13–15-vuotiaat]]</f>
        <v>32576461.739999998</v>
      </c>
      <c r="N221" s="136" cm="1">
        <f t="array" ref="N221">Ikäryhmähinnat[Ikä 16+]*Ikärakenne[[#This Row],[16 vuotta täyttäneet]]</f>
        <v>3770528.96</v>
      </c>
      <c r="O221" s="136" cm="1">
        <f t="array" ref="O221">Ikäryhmähinnat[Ikä 18-64]*Ikärakenne[[#This Row],[18–64-vuotiaat]]</f>
        <v>3396329.15</v>
      </c>
      <c r="P221" s="178">
        <f>SUM(Ikärakenne[[#This Row],[Ikä 0–5]:[Ikä 18-64]])</f>
        <v>110966474.05</v>
      </c>
    </row>
    <row r="222" spans="1:16" x14ac:dyDescent="0.25">
      <c r="A222" s="127">
        <v>700</v>
      </c>
      <c r="B222" s="124" t="s">
        <v>227</v>
      </c>
      <c r="C222" s="38">
        <f>SUM(Ikärakenne[[#This Row],[0–5-vuotiaat]:[16 vuotta täyttäneet]])</f>
        <v>4733</v>
      </c>
      <c r="D222" s="41">
        <v>132</v>
      </c>
      <c r="E222" s="41">
        <v>25</v>
      </c>
      <c r="F222" s="41">
        <v>234</v>
      </c>
      <c r="G222" s="41">
        <v>166</v>
      </c>
      <c r="H222" s="41">
        <v>4176</v>
      </c>
      <c r="I222" s="41">
        <v>2302</v>
      </c>
      <c r="J222" s="136" cm="1">
        <f t="array" ref="J222">Ikäryhmähinnat[Ikä 0–5]*Ikärakenne[[#This Row],[0–5-vuotiaat]]</f>
        <v>1158908.52</v>
      </c>
      <c r="K222" s="136" cm="1">
        <f t="array" ref="K222">Ikäryhmähinnat[Ikä 6]*Ikärakenne[[#This Row],[6 vuotiaat]]</f>
        <v>233396.99999999997</v>
      </c>
      <c r="L222" s="136" cm="1">
        <f t="array" ref="L222">Ikäryhmähinnat[Ikä 7–12]*Ikärakenne[[#This Row],[7–12-vuotiaat]]</f>
        <v>1872264.42</v>
      </c>
      <c r="M222" s="136" cm="1">
        <f t="array" ref="M222">Ikäryhmähinnat[Ikä 13–15]*Ikärakenne[[#This Row],[13–15-vuotiaat]]</f>
        <v>2250392.2799999998</v>
      </c>
      <c r="N222" s="136" cm="1">
        <f t="array" ref="N222">Ikäryhmähinnat[Ikä 16+]*Ikärakenne[[#This Row],[16 vuotta täyttäneet]]</f>
        <v>286974.71999999997</v>
      </c>
      <c r="O222" s="136" cm="1">
        <f t="array" ref="O222">Ikäryhmähinnat[Ikä 18-64]*Ikärakenne[[#This Row],[18–64-vuotiaat]]</f>
        <v>199422.25999999998</v>
      </c>
      <c r="P222" s="178">
        <f>SUM(Ikärakenne[[#This Row],[Ikä 0–5]:[Ikä 18-64]])</f>
        <v>6001359.1999999993</v>
      </c>
    </row>
    <row r="223" spans="1:16" x14ac:dyDescent="0.25">
      <c r="A223" s="127">
        <v>702</v>
      </c>
      <c r="B223" s="124" t="s">
        <v>228</v>
      </c>
      <c r="C223" s="38">
        <f>SUM(Ikärakenne[[#This Row],[0–5-vuotiaat]:[16 vuotta täyttäneet]])</f>
        <v>4039</v>
      </c>
      <c r="D223" s="41">
        <v>132</v>
      </c>
      <c r="E223" s="41">
        <v>23</v>
      </c>
      <c r="F223" s="41">
        <v>188</v>
      </c>
      <c r="G223" s="41">
        <v>116</v>
      </c>
      <c r="H223" s="41">
        <v>3580</v>
      </c>
      <c r="I223" s="41">
        <v>1851</v>
      </c>
      <c r="J223" s="136" cm="1">
        <f t="array" ref="J223">Ikäryhmähinnat[Ikä 0–5]*Ikärakenne[[#This Row],[0–5-vuotiaat]]</f>
        <v>1158908.52</v>
      </c>
      <c r="K223" s="136" cm="1">
        <f t="array" ref="K223">Ikäryhmähinnat[Ikä 6]*Ikärakenne[[#This Row],[6 vuotiaat]]</f>
        <v>214725.24</v>
      </c>
      <c r="L223" s="136" cm="1">
        <f t="array" ref="L223">Ikäryhmähinnat[Ikä 7–12]*Ikärakenne[[#This Row],[7–12-vuotiaat]]</f>
        <v>1504212.44</v>
      </c>
      <c r="M223" s="136" cm="1">
        <f t="array" ref="M223">Ikäryhmähinnat[Ikä 13–15]*Ikärakenne[[#This Row],[13–15-vuotiaat]]</f>
        <v>1572563.28</v>
      </c>
      <c r="N223" s="136" cm="1">
        <f t="array" ref="N223">Ikäryhmähinnat[Ikä 16+]*Ikärakenne[[#This Row],[16 vuotta täyttäneet]]</f>
        <v>246017.6</v>
      </c>
      <c r="O223" s="136" cm="1">
        <f t="array" ref="O223">Ikäryhmähinnat[Ikä 18-64]*Ikärakenne[[#This Row],[18–64-vuotiaat]]</f>
        <v>160352.13</v>
      </c>
      <c r="P223" s="178">
        <f>SUM(Ikärakenne[[#This Row],[Ikä 0–5]:[Ikä 18-64]])</f>
        <v>4856779.21</v>
      </c>
    </row>
    <row r="224" spans="1:16" x14ac:dyDescent="0.25">
      <c r="A224" s="127">
        <v>704</v>
      </c>
      <c r="B224" s="124" t="s">
        <v>229</v>
      </c>
      <c r="C224" s="38">
        <f>SUM(Ikärakenne[[#This Row],[0–5-vuotiaat]:[16 vuotta täyttäneet]])</f>
        <v>6418</v>
      </c>
      <c r="D224" s="41">
        <v>421</v>
      </c>
      <c r="E224" s="41">
        <v>91</v>
      </c>
      <c r="F224" s="41">
        <v>565</v>
      </c>
      <c r="G224" s="41">
        <v>262</v>
      </c>
      <c r="H224" s="41">
        <v>5079</v>
      </c>
      <c r="I224" s="41">
        <v>3539</v>
      </c>
      <c r="J224" s="136" cm="1">
        <f t="array" ref="J224">Ikäryhmähinnat[Ikä 0–5]*Ikärakenne[[#This Row],[0–5-vuotiaat]]</f>
        <v>3696215.81</v>
      </c>
      <c r="K224" s="136" cm="1">
        <f t="array" ref="K224">Ikäryhmähinnat[Ikä 6]*Ikärakenne[[#This Row],[6 vuotiaat]]</f>
        <v>849565.08</v>
      </c>
      <c r="L224" s="136" cm="1">
        <f t="array" ref="L224">Ikäryhmähinnat[Ikä 7–12]*Ikärakenne[[#This Row],[7–12-vuotiaat]]</f>
        <v>4520638.45</v>
      </c>
      <c r="M224" s="136" cm="1">
        <f t="array" ref="M224">Ikäryhmähinnat[Ikä 13–15]*Ikärakenne[[#This Row],[13–15-vuotiaat]]</f>
        <v>3551823.96</v>
      </c>
      <c r="N224" s="136" cm="1">
        <f t="array" ref="N224">Ikäryhmähinnat[Ikä 16+]*Ikärakenne[[#This Row],[16 vuotta täyttäneet]]</f>
        <v>349028.88</v>
      </c>
      <c r="O224" s="136" cm="1">
        <f t="array" ref="O224">Ikäryhmähinnat[Ikä 18-64]*Ikärakenne[[#This Row],[18–64-vuotiaat]]</f>
        <v>306583.57</v>
      </c>
      <c r="P224" s="178">
        <f>SUM(Ikärakenne[[#This Row],[Ikä 0–5]:[Ikä 18-64]])</f>
        <v>13273855.750000002</v>
      </c>
    </row>
    <row r="225" spans="1:16" x14ac:dyDescent="0.25">
      <c r="A225" s="127">
        <v>707</v>
      </c>
      <c r="B225" s="124" t="s">
        <v>230</v>
      </c>
      <c r="C225" s="38">
        <f>SUM(Ikärakenne[[#This Row],[0–5-vuotiaat]:[16 vuotta täyttäneet]])</f>
        <v>1881</v>
      </c>
      <c r="D225" s="41">
        <v>27</v>
      </c>
      <c r="E225" s="41">
        <v>7</v>
      </c>
      <c r="F225" s="41">
        <v>65</v>
      </c>
      <c r="G225" s="41">
        <v>36</v>
      </c>
      <c r="H225" s="41">
        <v>1746</v>
      </c>
      <c r="I225" s="41">
        <v>820</v>
      </c>
      <c r="J225" s="136" cm="1">
        <f t="array" ref="J225">Ikäryhmähinnat[Ikä 0–5]*Ikärakenne[[#This Row],[0–5-vuotiaat]]</f>
        <v>237049.47000000003</v>
      </c>
      <c r="K225" s="136" cm="1">
        <f t="array" ref="K225">Ikäryhmähinnat[Ikä 6]*Ikärakenne[[#This Row],[6 vuotiaat]]</f>
        <v>65351.159999999996</v>
      </c>
      <c r="L225" s="136" cm="1">
        <f t="array" ref="L225">Ikäryhmähinnat[Ikä 7–12]*Ikärakenne[[#This Row],[7–12-vuotiaat]]</f>
        <v>520073.45</v>
      </c>
      <c r="M225" s="136" cm="1">
        <f t="array" ref="M225">Ikäryhmähinnat[Ikä 13–15]*Ikärakenne[[#This Row],[13–15-vuotiaat]]</f>
        <v>488036.88</v>
      </c>
      <c r="N225" s="136" cm="1">
        <f t="array" ref="N225">Ikäryhmähinnat[Ikä 16+]*Ikärakenne[[#This Row],[16 vuotta täyttäneet]]</f>
        <v>119985.12</v>
      </c>
      <c r="O225" s="136" cm="1">
        <f t="array" ref="O225">Ikäryhmähinnat[Ikä 18-64]*Ikärakenne[[#This Row],[18–64-vuotiaat]]</f>
        <v>71036.599999999991</v>
      </c>
      <c r="P225" s="178">
        <f>SUM(Ikärakenne[[#This Row],[Ikä 0–5]:[Ikä 18-64]])</f>
        <v>1501532.6800000002</v>
      </c>
    </row>
    <row r="226" spans="1:16" x14ac:dyDescent="0.25">
      <c r="A226" s="127">
        <v>710</v>
      </c>
      <c r="B226" s="124" t="s">
        <v>231</v>
      </c>
      <c r="C226" s="38">
        <f>SUM(Ikärakenne[[#This Row],[0–5-vuotiaat]:[16 vuotta täyttäneet]])</f>
        <v>27036</v>
      </c>
      <c r="D226" s="41">
        <v>1247</v>
      </c>
      <c r="E226" s="41">
        <v>249</v>
      </c>
      <c r="F226" s="41">
        <v>1558</v>
      </c>
      <c r="G226" s="41">
        <v>922</v>
      </c>
      <c r="H226" s="41">
        <v>23060</v>
      </c>
      <c r="I226" s="41">
        <v>14616</v>
      </c>
      <c r="J226" s="136" cm="1">
        <f t="array" ref="J226">Ikäryhmähinnat[Ikä 0–5]*Ikärakenne[[#This Row],[0–5-vuotiaat]]</f>
        <v>10948173.67</v>
      </c>
      <c r="K226" s="136" cm="1">
        <f t="array" ref="K226">Ikäryhmähinnat[Ikä 6]*Ikärakenne[[#This Row],[6 vuotiaat]]</f>
        <v>2324634.1199999996</v>
      </c>
      <c r="L226" s="136" cm="1">
        <f t="array" ref="L226">Ikäryhmähinnat[Ikä 7–12]*Ikärakenne[[#This Row],[7–12-vuotiaat]]</f>
        <v>12465760.540000001</v>
      </c>
      <c r="M226" s="136" cm="1">
        <f t="array" ref="M226">Ikäryhmähinnat[Ikä 13–15]*Ikärakenne[[#This Row],[13–15-vuotiaat]]</f>
        <v>12499166.76</v>
      </c>
      <c r="N226" s="136" cm="1">
        <f t="array" ref="N226">Ikäryhmähinnat[Ikä 16+]*Ikärakenne[[#This Row],[16 vuotta täyttäneet]]</f>
        <v>1584683.2</v>
      </c>
      <c r="O226" s="136" cm="1">
        <f t="array" ref="O226">Ikäryhmähinnat[Ikä 18-64]*Ikärakenne[[#This Row],[18–64-vuotiaat]]</f>
        <v>1266184.0799999998</v>
      </c>
      <c r="P226" s="178">
        <f>SUM(Ikärakenne[[#This Row],[Ikä 0–5]:[Ikä 18-64]])</f>
        <v>41088602.369999997</v>
      </c>
    </row>
    <row r="227" spans="1:16" x14ac:dyDescent="0.25">
      <c r="A227" s="127">
        <v>729</v>
      </c>
      <c r="B227" s="124" t="s">
        <v>232</v>
      </c>
      <c r="C227" s="38">
        <f>SUM(Ikärakenne[[#This Row],[0–5-vuotiaat]:[16 vuotta täyttäneet]])</f>
        <v>8858</v>
      </c>
      <c r="D227" s="41">
        <v>312</v>
      </c>
      <c r="E227" s="41">
        <v>78</v>
      </c>
      <c r="F227" s="41">
        <v>513</v>
      </c>
      <c r="G227" s="41">
        <v>268</v>
      </c>
      <c r="H227" s="41">
        <v>7687</v>
      </c>
      <c r="I227" s="41">
        <v>4270</v>
      </c>
      <c r="J227" s="136" cm="1">
        <f t="array" ref="J227">Ikäryhmähinnat[Ikä 0–5]*Ikärakenne[[#This Row],[0–5-vuotiaat]]</f>
        <v>2739238.3200000003</v>
      </c>
      <c r="K227" s="136" cm="1">
        <f t="array" ref="K227">Ikäryhmähinnat[Ikä 6]*Ikärakenne[[#This Row],[6 vuotiaat]]</f>
        <v>728198.6399999999</v>
      </c>
      <c r="L227" s="136" cm="1">
        <f t="array" ref="L227">Ikäryhmähinnat[Ikä 7–12]*Ikärakenne[[#This Row],[7–12-vuotiaat]]</f>
        <v>4104579.69</v>
      </c>
      <c r="M227" s="136" cm="1">
        <f t="array" ref="M227">Ikäryhmähinnat[Ikä 13–15]*Ikärakenne[[#This Row],[13–15-vuotiaat]]</f>
        <v>3633163.44</v>
      </c>
      <c r="N227" s="136" cm="1">
        <f t="array" ref="N227">Ikäryhmähinnat[Ikä 16+]*Ikärakenne[[#This Row],[16 vuotta täyttäneet]]</f>
        <v>528250.64</v>
      </c>
      <c r="O227" s="136" cm="1">
        <f t="array" ref="O227">Ikäryhmähinnat[Ikä 18-64]*Ikärakenne[[#This Row],[18–64-vuotiaat]]</f>
        <v>369910.1</v>
      </c>
      <c r="P227" s="178">
        <f>SUM(Ikärakenne[[#This Row],[Ikä 0–5]:[Ikä 18-64]])</f>
        <v>12103340.83</v>
      </c>
    </row>
    <row r="228" spans="1:16" x14ac:dyDescent="0.25">
      <c r="A228" s="127">
        <v>732</v>
      </c>
      <c r="B228" s="124" t="s">
        <v>233</v>
      </c>
      <c r="C228" s="38">
        <f>SUM(Ikärakenne[[#This Row],[0–5-vuotiaat]:[16 vuotta täyttäneet]])</f>
        <v>3285</v>
      </c>
      <c r="D228" s="41">
        <v>77</v>
      </c>
      <c r="E228" s="41">
        <v>12</v>
      </c>
      <c r="F228" s="41">
        <v>120</v>
      </c>
      <c r="G228" s="41">
        <v>72</v>
      </c>
      <c r="H228" s="41">
        <v>3004</v>
      </c>
      <c r="I228" s="41">
        <v>1550</v>
      </c>
      <c r="J228" s="136" cm="1">
        <f t="array" ref="J228">Ikäryhmähinnat[Ikä 0–5]*Ikärakenne[[#This Row],[0–5-vuotiaat]]</f>
        <v>676029.97000000009</v>
      </c>
      <c r="K228" s="136" cm="1">
        <f t="array" ref="K228">Ikäryhmähinnat[Ikä 6]*Ikärakenne[[#This Row],[6 vuotiaat]]</f>
        <v>112030.56</v>
      </c>
      <c r="L228" s="136" cm="1">
        <f t="array" ref="L228">Ikäryhmähinnat[Ikä 7–12]*Ikärakenne[[#This Row],[7–12-vuotiaat]]</f>
        <v>960135.6</v>
      </c>
      <c r="M228" s="136" cm="1">
        <f t="array" ref="M228">Ikäryhmähinnat[Ikä 13–15]*Ikärakenne[[#This Row],[13–15-vuotiaat]]</f>
        <v>976073.76</v>
      </c>
      <c r="N228" s="136" cm="1">
        <f t="array" ref="N228">Ikäryhmähinnat[Ikä 16+]*Ikärakenne[[#This Row],[16 vuotta täyttäneet]]</f>
        <v>206434.88</v>
      </c>
      <c r="O228" s="136" cm="1">
        <f t="array" ref="O228">Ikäryhmähinnat[Ikä 18-64]*Ikärakenne[[#This Row],[18–64-vuotiaat]]</f>
        <v>134276.5</v>
      </c>
      <c r="P228" s="178">
        <f>SUM(Ikärakenne[[#This Row],[Ikä 0–5]:[Ikä 18-64]])</f>
        <v>3064981.2699999996</v>
      </c>
    </row>
    <row r="229" spans="1:16" x14ac:dyDescent="0.25">
      <c r="A229" s="127">
        <v>734</v>
      </c>
      <c r="B229" s="124" t="s">
        <v>234</v>
      </c>
      <c r="C229" s="38">
        <f>SUM(Ikärakenne[[#This Row],[0–5-vuotiaat]:[16 vuotta täyttäneet]])</f>
        <v>50870</v>
      </c>
      <c r="D229" s="41">
        <v>1998</v>
      </c>
      <c r="E229" s="41">
        <v>384</v>
      </c>
      <c r="F229" s="41">
        <v>2821</v>
      </c>
      <c r="G229" s="41">
        <v>1825</v>
      </c>
      <c r="H229" s="41">
        <v>43842</v>
      </c>
      <c r="I229" s="41">
        <v>27488</v>
      </c>
      <c r="J229" s="136" cm="1">
        <f t="array" ref="J229">Ikäryhmähinnat[Ikä 0–5]*Ikärakenne[[#This Row],[0–5-vuotiaat]]</f>
        <v>17541660.780000001</v>
      </c>
      <c r="K229" s="136" cm="1">
        <f t="array" ref="K229">Ikäryhmähinnat[Ikä 6]*Ikärakenne[[#This Row],[6 vuotiaat]]</f>
        <v>3584977.92</v>
      </c>
      <c r="L229" s="136" cm="1">
        <f t="array" ref="L229">Ikäryhmähinnat[Ikä 7–12]*Ikärakenne[[#This Row],[7–12-vuotiaat]]</f>
        <v>22571187.73</v>
      </c>
      <c r="M229" s="136" cm="1">
        <f t="array" ref="M229">Ikäryhmähinnat[Ikä 13–15]*Ikärakenne[[#This Row],[13–15-vuotiaat]]</f>
        <v>24740758.5</v>
      </c>
      <c r="N229" s="136" cm="1">
        <f t="array" ref="N229">Ikäryhmähinnat[Ikä 16+]*Ikärakenne[[#This Row],[16 vuotta täyttäneet]]</f>
        <v>3012822.2399999998</v>
      </c>
      <c r="O229" s="136" cm="1">
        <f t="array" ref="O229">Ikäryhmähinnat[Ikä 18-64]*Ikärakenne[[#This Row],[18–64-vuotiaat]]</f>
        <v>2381285.44</v>
      </c>
      <c r="P229" s="178">
        <f>SUM(Ikärakenne[[#This Row],[Ikä 0–5]:[Ikä 18-64]])</f>
        <v>73832692.609999999</v>
      </c>
    </row>
    <row r="230" spans="1:16" x14ac:dyDescent="0.25">
      <c r="A230" s="127">
        <v>738</v>
      </c>
      <c r="B230" s="124" t="s">
        <v>235</v>
      </c>
      <c r="C230" s="38">
        <f>SUM(Ikärakenne[[#This Row],[0–5-vuotiaat]:[16 vuotta täyttäneet]])</f>
        <v>2965</v>
      </c>
      <c r="D230" s="41">
        <v>131</v>
      </c>
      <c r="E230" s="41">
        <v>27</v>
      </c>
      <c r="F230" s="41">
        <v>186</v>
      </c>
      <c r="G230" s="41">
        <v>122</v>
      </c>
      <c r="H230" s="41">
        <v>2499</v>
      </c>
      <c r="I230" s="41">
        <v>1593</v>
      </c>
      <c r="J230" s="136" cm="1">
        <f t="array" ref="J230">Ikäryhmähinnat[Ikä 0–5]*Ikärakenne[[#This Row],[0–5-vuotiaat]]</f>
        <v>1150128.9100000001</v>
      </c>
      <c r="K230" s="136" cm="1">
        <f t="array" ref="K230">Ikäryhmähinnat[Ikä 6]*Ikärakenne[[#This Row],[6 vuotiaat]]</f>
        <v>252068.75999999998</v>
      </c>
      <c r="L230" s="136" cm="1">
        <f t="array" ref="L230">Ikäryhmähinnat[Ikä 7–12]*Ikärakenne[[#This Row],[7–12-vuotiaat]]</f>
        <v>1488210.18</v>
      </c>
      <c r="M230" s="136" cm="1">
        <f t="array" ref="M230">Ikäryhmähinnat[Ikä 13–15]*Ikärakenne[[#This Row],[13–15-vuotiaat]]</f>
        <v>1653902.76</v>
      </c>
      <c r="N230" s="136" cm="1">
        <f t="array" ref="N230">Ikäryhmähinnat[Ikä 16+]*Ikärakenne[[#This Row],[16 vuotta täyttäneet]]</f>
        <v>171731.28</v>
      </c>
      <c r="O230" s="136" cm="1">
        <f t="array" ref="O230">Ikäryhmähinnat[Ikä 18-64]*Ikärakenne[[#This Row],[18–64-vuotiaat]]</f>
        <v>138001.59</v>
      </c>
      <c r="P230" s="178">
        <f>SUM(Ikärakenne[[#This Row],[Ikä 0–5]:[Ikä 18-64]])</f>
        <v>4854043.4800000004</v>
      </c>
    </row>
    <row r="231" spans="1:16" x14ac:dyDescent="0.25">
      <c r="A231" s="127">
        <v>739</v>
      </c>
      <c r="B231" s="124" t="s">
        <v>236</v>
      </c>
      <c r="C231" s="38">
        <f>SUM(Ikärakenne[[#This Row],[0–5-vuotiaat]:[16 vuotta täyttäneet]])</f>
        <v>3188</v>
      </c>
      <c r="D231" s="41">
        <v>113</v>
      </c>
      <c r="E231" s="41">
        <v>14</v>
      </c>
      <c r="F231" s="41">
        <v>150</v>
      </c>
      <c r="G231" s="41">
        <v>91</v>
      </c>
      <c r="H231" s="41">
        <v>2820</v>
      </c>
      <c r="I231" s="41">
        <v>1472</v>
      </c>
      <c r="J231" s="136" cm="1">
        <f t="array" ref="J231">Ikäryhmähinnat[Ikä 0–5]*Ikärakenne[[#This Row],[0–5-vuotiaat]]</f>
        <v>992095.93</v>
      </c>
      <c r="K231" s="136" cm="1">
        <f t="array" ref="K231">Ikäryhmähinnat[Ikä 6]*Ikärakenne[[#This Row],[6 vuotiaat]]</f>
        <v>130702.31999999999</v>
      </c>
      <c r="L231" s="136" cm="1">
        <f t="array" ref="L231">Ikäryhmähinnat[Ikä 7–12]*Ikärakenne[[#This Row],[7–12-vuotiaat]]</f>
        <v>1200169.5</v>
      </c>
      <c r="M231" s="136" cm="1">
        <f t="array" ref="M231">Ikäryhmähinnat[Ikä 13–15]*Ikärakenne[[#This Row],[13–15-vuotiaat]]</f>
        <v>1233648.78</v>
      </c>
      <c r="N231" s="136" cm="1">
        <f t="array" ref="N231">Ikäryhmähinnat[Ikä 16+]*Ikärakenne[[#This Row],[16 vuotta täyttäneet]]</f>
        <v>193790.4</v>
      </c>
      <c r="O231" s="136" cm="1">
        <f t="array" ref="O231">Ikäryhmähinnat[Ikä 18-64]*Ikärakenne[[#This Row],[18–64-vuotiaat]]</f>
        <v>127519.35999999999</v>
      </c>
      <c r="P231" s="178">
        <f>SUM(Ikärakenne[[#This Row],[Ikä 0–5]:[Ikä 18-64]])</f>
        <v>3877926.29</v>
      </c>
    </row>
    <row r="232" spans="1:16" x14ac:dyDescent="0.25">
      <c r="A232" s="127">
        <v>740</v>
      </c>
      <c r="B232" s="124" t="s">
        <v>237</v>
      </c>
      <c r="C232" s="38">
        <f>SUM(Ikärakenne[[#This Row],[0–5-vuotiaat]:[16 vuotta täyttäneet]])</f>
        <v>31460</v>
      </c>
      <c r="D232" s="41">
        <v>898</v>
      </c>
      <c r="E232" s="41">
        <v>195</v>
      </c>
      <c r="F232" s="41">
        <v>1523</v>
      </c>
      <c r="G232" s="41">
        <v>913</v>
      </c>
      <c r="H232" s="41">
        <v>27931</v>
      </c>
      <c r="I232" s="41">
        <v>16135</v>
      </c>
      <c r="J232" s="136" cm="1">
        <f t="array" ref="J232">Ikäryhmähinnat[Ikä 0–5]*Ikärakenne[[#This Row],[0–5-vuotiaat]]</f>
        <v>7884089.7800000003</v>
      </c>
      <c r="K232" s="136" cm="1">
        <f t="array" ref="K232">Ikäryhmähinnat[Ikä 6]*Ikärakenne[[#This Row],[6 vuotiaat]]</f>
        <v>1820496.5999999999</v>
      </c>
      <c r="L232" s="136" cm="1">
        <f t="array" ref="L232">Ikäryhmähinnat[Ikä 7–12]*Ikärakenne[[#This Row],[7–12-vuotiaat]]</f>
        <v>12185720.99</v>
      </c>
      <c r="M232" s="136" cm="1">
        <f t="array" ref="M232">Ikäryhmähinnat[Ikä 13–15]*Ikärakenne[[#This Row],[13–15-vuotiaat]]</f>
        <v>12377157.539999999</v>
      </c>
      <c r="N232" s="136" cm="1">
        <f t="array" ref="N232">Ikäryhmähinnat[Ikä 16+]*Ikärakenne[[#This Row],[16 vuotta täyttäneet]]</f>
        <v>1919418.32</v>
      </c>
      <c r="O232" s="136" cm="1">
        <f t="array" ref="O232">Ikäryhmähinnat[Ikä 18-64]*Ikärakenne[[#This Row],[18–64-vuotiaat]]</f>
        <v>1397775.0499999998</v>
      </c>
      <c r="P232" s="178">
        <f>SUM(Ikärakenne[[#This Row],[Ikä 0–5]:[Ikä 18-64]])</f>
        <v>37584658.279999994</v>
      </c>
    </row>
    <row r="233" spans="1:16" x14ac:dyDescent="0.25">
      <c r="A233" s="127">
        <v>742</v>
      </c>
      <c r="B233" s="124" t="s">
        <v>238</v>
      </c>
      <c r="C233" s="38">
        <f>SUM(Ikärakenne[[#This Row],[0–5-vuotiaat]:[16 vuotta täyttäneet]])</f>
        <v>964</v>
      </c>
      <c r="D233" s="41">
        <v>36</v>
      </c>
      <c r="E233" s="41">
        <v>9</v>
      </c>
      <c r="F233" s="41">
        <v>40</v>
      </c>
      <c r="G233" s="41">
        <v>20</v>
      </c>
      <c r="H233" s="41">
        <v>859</v>
      </c>
      <c r="I233" s="41">
        <v>489</v>
      </c>
      <c r="J233" s="136" cm="1">
        <f t="array" ref="J233">Ikäryhmähinnat[Ikä 0–5]*Ikärakenne[[#This Row],[0–5-vuotiaat]]</f>
        <v>316065.96000000002</v>
      </c>
      <c r="K233" s="136" cm="1">
        <f t="array" ref="K233">Ikäryhmähinnat[Ikä 6]*Ikärakenne[[#This Row],[6 vuotiaat]]</f>
        <v>84022.92</v>
      </c>
      <c r="L233" s="136" cm="1">
        <f t="array" ref="L233">Ikäryhmähinnat[Ikä 7–12]*Ikärakenne[[#This Row],[7–12-vuotiaat]]</f>
        <v>320045.2</v>
      </c>
      <c r="M233" s="136" cm="1">
        <f t="array" ref="M233">Ikäryhmähinnat[Ikä 13–15]*Ikärakenne[[#This Row],[13–15-vuotiaat]]</f>
        <v>271131.59999999998</v>
      </c>
      <c r="N233" s="136" cm="1">
        <f t="array" ref="N233">Ikäryhmähinnat[Ikä 16+]*Ikärakenne[[#This Row],[16 vuotta täyttäneet]]</f>
        <v>59030.479999999996</v>
      </c>
      <c r="O233" s="136" cm="1">
        <f t="array" ref="O233">Ikäryhmähinnat[Ikä 18-64]*Ikärakenne[[#This Row],[18–64-vuotiaat]]</f>
        <v>42362.07</v>
      </c>
      <c r="P233" s="178">
        <f>SUM(Ikärakenne[[#This Row],[Ikä 0–5]:[Ikä 18-64]])</f>
        <v>1092658.2300000002</v>
      </c>
    </row>
    <row r="234" spans="1:16" x14ac:dyDescent="0.25">
      <c r="A234" s="127">
        <v>743</v>
      </c>
      <c r="B234" s="124" t="s">
        <v>239</v>
      </c>
      <c r="C234" s="38">
        <f>SUM(Ikärakenne[[#This Row],[0–5-vuotiaat]:[16 vuotta täyttäneet]])</f>
        <v>66611</v>
      </c>
      <c r="D234" s="41">
        <v>3768</v>
      </c>
      <c r="E234" s="41">
        <v>664</v>
      </c>
      <c r="F234" s="41">
        <v>4751</v>
      </c>
      <c r="G234" s="41">
        <v>2463</v>
      </c>
      <c r="H234" s="41">
        <v>54965</v>
      </c>
      <c r="I234" s="41">
        <v>39341</v>
      </c>
      <c r="J234" s="136" cm="1">
        <f t="array" ref="J234">Ikäryhmähinnat[Ikä 0–5]*Ikärakenne[[#This Row],[0–5-vuotiaat]]</f>
        <v>33081570.48</v>
      </c>
      <c r="K234" s="136" cm="1">
        <f t="array" ref="K234">Ikäryhmähinnat[Ikä 6]*Ikärakenne[[#This Row],[6 vuotiaat]]</f>
        <v>6199024.3199999994</v>
      </c>
      <c r="L234" s="136" cm="1">
        <f t="array" ref="L234">Ikäryhmähinnat[Ikä 7–12]*Ikärakenne[[#This Row],[7–12-vuotiaat]]</f>
        <v>38013368.630000003</v>
      </c>
      <c r="M234" s="136" cm="1">
        <f t="array" ref="M234">Ikäryhmähinnat[Ikä 13–15]*Ikärakenne[[#This Row],[13–15-vuotiaat]]</f>
        <v>33389856.539999999</v>
      </c>
      <c r="N234" s="136" cm="1">
        <f t="array" ref="N234">Ikäryhmähinnat[Ikä 16+]*Ikärakenne[[#This Row],[16 vuotta täyttäneet]]</f>
        <v>3777194.8</v>
      </c>
      <c r="O234" s="136" cm="1">
        <f t="array" ref="O234">Ikäryhmähinnat[Ikä 18-64]*Ikärakenne[[#This Row],[18–64-vuotiaat]]</f>
        <v>3408110.8299999996</v>
      </c>
      <c r="P234" s="178">
        <f>SUM(Ikärakenne[[#This Row],[Ikä 0–5]:[Ikä 18-64]])</f>
        <v>117869125.59999999</v>
      </c>
    </row>
    <row r="235" spans="1:16" x14ac:dyDescent="0.25">
      <c r="A235" s="127">
        <v>746</v>
      </c>
      <c r="B235" s="124" t="s">
        <v>240</v>
      </c>
      <c r="C235" s="38">
        <f>SUM(Ikärakenne[[#This Row],[0–5-vuotiaat]:[16 vuotta täyttäneet]])</f>
        <v>4603</v>
      </c>
      <c r="D235" s="41">
        <v>310</v>
      </c>
      <c r="E235" s="41">
        <v>60</v>
      </c>
      <c r="F235" s="41">
        <v>448</v>
      </c>
      <c r="G235" s="41">
        <v>280</v>
      </c>
      <c r="H235" s="41">
        <v>3505</v>
      </c>
      <c r="I235" s="41">
        <v>2323</v>
      </c>
      <c r="J235" s="136" cm="1">
        <f t="array" ref="J235">Ikäryhmähinnat[Ikä 0–5]*Ikärakenne[[#This Row],[0–5-vuotiaat]]</f>
        <v>2721679.1</v>
      </c>
      <c r="K235" s="136" cm="1">
        <f t="array" ref="K235">Ikäryhmähinnat[Ikä 6]*Ikärakenne[[#This Row],[6 vuotiaat]]</f>
        <v>560152.79999999993</v>
      </c>
      <c r="L235" s="136" cm="1">
        <f t="array" ref="L235">Ikäryhmähinnat[Ikä 7–12]*Ikärakenne[[#This Row],[7–12-vuotiaat]]</f>
        <v>3584506.24</v>
      </c>
      <c r="M235" s="136" cm="1">
        <f t="array" ref="M235">Ikäryhmähinnat[Ikä 13–15]*Ikärakenne[[#This Row],[13–15-vuotiaat]]</f>
        <v>3795842.4</v>
      </c>
      <c r="N235" s="136" cm="1">
        <f t="array" ref="N235">Ikäryhmähinnat[Ikä 16+]*Ikärakenne[[#This Row],[16 vuotta täyttäneet]]</f>
        <v>240863.6</v>
      </c>
      <c r="O235" s="136" cm="1">
        <f t="array" ref="O235">Ikäryhmähinnat[Ikä 18-64]*Ikärakenne[[#This Row],[18–64-vuotiaat]]</f>
        <v>201241.49</v>
      </c>
      <c r="P235" s="178">
        <f>SUM(Ikärakenne[[#This Row],[Ikä 0–5]:[Ikä 18-64]])</f>
        <v>11104285.630000001</v>
      </c>
    </row>
    <row r="236" spans="1:16" x14ac:dyDescent="0.25">
      <c r="A236" s="127">
        <v>747</v>
      </c>
      <c r="B236" s="124" t="s">
        <v>241</v>
      </c>
      <c r="C236" s="38">
        <f>SUM(Ikärakenne[[#This Row],[0–5-vuotiaat]:[16 vuotta täyttäneet]])</f>
        <v>1264</v>
      </c>
      <c r="D236" s="41">
        <v>37</v>
      </c>
      <c r="E236" s="41">
        <v>10</v>
      </c>
      <c r="F236" s="41">
        <v>62</v>
      </c>
      <c r="G236" s="41">
        <v>37</v>
      </c>
      <c r="H236" s="41">
        <v>1118</v>
      </c>
      <c r="I236" s="41">
        <v>580</v>
      </c>
      <c r="J236" s="136" cm="1">
        <f t="array" ref="J236">Ikäryhmähinnat[Ikä 0–5]*Ikärakenne[[#This Row],[0–5-vuotiaat]]</f>
        <v>324845.57</v>
      </c>
      <c r="K236" s="136" cm="1">
        <f t="array" ref="K236">Ikäryhmähinnat[Ikä 6]*Ikärakenne[[#This Row],[6 vuotiaat]]</f>
        <v>93358.799999999988</v>
      </c>
      <c r="L236" s="136" cm="1">
        <f t="array" ref="L236">Ikäryhmähinnat[Ikä 7–12]*Ikärakenne[[#This Row],[7–12-vuotiaat]]</f>
        <v>496070.06</v>
      </c>
      <c r="M236" s="136" cm="1">
        <f t="array" ref="M236">Ikäryhmähinnat[Ikä 13–15]*Ikärakenne[[#This Row],[13–15-vuotiaat]]</f>
        <v>501593.46</v>
      </c>
      <c r="N236" s="136" cm="1">
        <f t="array" ref="N236">Ikäryhmähinnat[Ikä 16+]*Ikärakenne[[#This Row],[16 vuotta täyttäneet]]</f>
        <v>76828.959999999992</v>
      </c>
      <c r="O236" s="136" cm="1">
        <f t="array" ref="O236">Ikäryhmähinnat[Ikä 18-64]*Ikärakenne[[#This Row],[18–64-vuotiaat]]</f>
        <v>50245.399999999994</v>
      </c>
      <c r="P236" s="178">
        <f>SUM(Ikärakenne[[#This Row],[Ikä 0–5]:[Ikä 18-64]])</f>
        <v>1542942.2499999998</v>
      </c>
    </row>
    <row r="237" spans="1:16" x14ac:dyDescent="0.25">
      <c r="A237" s="127">
        <v>748</v>
      </c>
      <c r="B237" s="124" t="s">
        <v>242</v>
      </c>
      <c r="C237" s="38">
        <f>SUM(Ikärakenne[[#This Row],[0–5-vuotiaat]:[16 vuotta täyttäneet]])</f>
        <v>4804</v>
      </c>
      <c r="D237" s="41">
        <v>278</v>
      </c>
      <c r="E237" s="41">
        <v>68</v>
      </c>
      <c r="F237" s="41">
        <v>425</v>
      </c>
      <c r="G237" s="41">
        <v>253</v>
      </c>
      <c r="H237" s="41">
        <v>3780</v>
      </c>
      <c r="I237" s="41">
        <v>2311</v>
      </c>
      <c r="J237" s="136" cm="1">
        <f t="array" ref="J237">Ikäryhmähinnat[Ikä 0–5]*Ikärakenne[[#This Row],[0–5-vuotiaat]]</f>
        <v>2440731.58</v>
      </c>
      <c r="K237" s="136" cm="1">
        <f t="array" ref="K237">Ikäryhmähinnat[Ikä 6]*Ikärakenne[[#This Row],[6 vuotiaat]]</f>
        <v>634839.84</v>
      </c>
      <c r="L237" s="136" cm="1">
        <f t="array" ref="L237">Ikäryhmähinnat[Ikä 7–12]*Ikärakenne[[#This Row],[7–12-vuotiaat]]</f>
        <v>3400480.25</v>
      </c>
      <c r="M237" s="136" cm="1">
        <f t="array" ref="M237">Ikäryhmähinnat[Ikä 13–15]*Ikärakenne[[#This Row],[13–15-vuotiaat]]</f>
        <v>3429814.7399999998</v>
      </c>
      <c r="N237" s="136" cm="1">
        <f t="array" ref="N237">Ikäryhmähinnat[Ikä 16+]*Ikärakenne[[#This Row],[16 vuotta täyttäneet]]</f>
        <v>259761.6</v>
      </c>
      <c r="O237" s="136" cm="1">
        <f t="array" ref="O237">Ikäryhmähinnat[Ikä 18-64]*Ikärakenne[[#This Row],[18–64-vuotiaat]]</f>
        <v>200201.93</v>
      </c>
      <c r="P237" s="178">
        <f>SUM(Ikärakenne[[#This Row],[Ikä 0–5]:[Ikä 18-64]])</f>
        <v>10365829.939999999</v>
      </c>
    </row>
    <row r="238" spans="1:16" x14ac:dyDescent="0.25">
      <c r="A238" s="127">
        <v>749</v>
      </c>
      <c r="B238" s="124" t="s">
        <v>243</v>
      </c>
      <c r="C238" s="38">
        <f>SUM(Ikärakenne[[#This Row],[0–5-vuotiaat]:[16 vuotta täyttäneet]])</f>
        <v>21269</v>
      </c>
      <c r="D238" s="41">
        <v>1176</v>
      </c>
      <c r="E238" s="41">
        <v>258</v>
      </c>
      <c r="F238" s="41">
        <v>1771</v>
      </c>
      <c r="G238" s="41">
        <v>925</v>
      </c>
      <c r="H238" s="41">
        <v>17139</v>
      </c>
      <c r="I238" s="41">
        <v>11616</v>
      </c>
      <c r="J238" s="136" cm="1">
        <f t="array" ref="J238">Ikäryhmähinnat[Ikä 0–5]*Ikärakenne[[#This Row],[0–5-vuotiaat]]</f>
        <v>10324821.360000001</v>
      </c>
      <c r="K238" s="136" cm="1">
        <f t="array" ref="K238">Ikäryhmähinnat[Ikä 6]*Ikärakenne[[#This Row],[6 vuotiaat]]</f>
        <v>2408657.0399999996</v>
      </c>
      <c r="L238" s="136" cm="1">
        <f t="array" ref="L238">Ikäryhmähinnat[Ikä 7–12]*Ikärakenne[[#This Row],[7–12-vuotiaat]]</f>
        <v>14170001.23</v>
      </c>
      <c r="M238" s="136" cm="1">
        <f t="array" ref="M238">Ikäryhmähinnat[Ikä 13–15]*Ikärakenne[[#This Row],[13–15-vuotiaat]]</f>
        <v>12539836.5</v>
      </c>
      <c r="N238" s="136" cm="1">
        <f t="array" ref="N238">Ikäryhmähinnat[Ikä 16+]*Ikärakenne[[#This Row],[16 vuotta täyttäneet]]</f>
        <v>1177792.08</v>
      </c>
      <c r="O238" s="136" cm="1">
        <f t="array" ref="O238">Ikäryhmähinnat[Ikä 18-64]*Ikärakenne[[#This Row],[18–64-vuotiaat]]</f>
        <v>1006294.08</v>
      </c>
      <c r="P238" s="178">
        <f>SUM(Ikärakenne[[#This Row],[Ikä 0–5]:[Ikä 18-64]])</f>
        <v>41627402.289999999</v>
      </c>
    </row>
    <row r="239" spans="1:16" x14ac:dyDescent="0.25">
      <c r="A239" s="127">
        <v>751</v>
      </c>
      <c r="B239" s="124" t="s">
        <v>244</v>
      </c>
      <c r="C239" s="38">
        <f>SUM(Ikärakenne[[#This Row],[0–5-vuotiaat]:[16 vuotta täyttäneet]])</f>
        <v>2778</v>
      </c>
      <c r="D239" s="41">
        <v>89</v>
      </c>
      <c r="E239" s="41">
        <v>17</v>
      </c>
      <c r="F239" s="41">
        <v>163</v>
      </c>
      <c r="G239" s="41">
        <v>98</v>
      </c>
      <c r="H239" s="41">
        <v>2411</v>
      </c>
      <c r="I239" s="41">
        <v>1312</v>
      </c>
      <c r="J239" s="136" cm="1">
        <f t="array" ref="J239">Ikäryhmähinnat[Ikä 0–5]*Ikärakenne[[#This Row],[0–5-vuotiaat]]</f>
        <v>781385.29</v>
      </c>
      <c r="K239" s="136" cm="1">
        <f t="array" ref="K239">Ikäryhmähinnat[Ikä 6]*Ikärakenne[[#This Row],[6 vuotiaat]]</f>
        <v>158709.96</v>
      </c>
      <c r="L239" s="136" cm="1">
        <f t="array" ref="L239">Ikäryhmähinnat[Ikä 7–12]*Ikärakenne[[#This Row],[7–12-vuotiaat]]</f>
        <v>1304184.19</v>
      </c>
      <c r="M239" s="136" cm="1">
        <f t="array" ref="M239">Ikäryhmähinnat[Ikä 13–15]*Ikärakenne[[#This Row],[13–15-vuotiaat]]</f>
        <v>1328544.8400000001</v>
      </c>
      <c r="N239" s="136" cm="1">
        <f t="array" ref="N239">Ikäryhmähinnat[Ikä 16+]*Ikärakenne[[#This Row],[16 vuotta täyttäneet]]</f>
        <v>165683.91999999998</v>
      </c>
      <c r="O239" s="136" cm="1">
        <f t="array" ref="O239">Ikäryhmähinnat[Ikä 18-64]*Ikärakenne[[#This Row],[18–64-vuotiaat]]</f>
        <v>113658.56</v>
      </c>
      <c r="P239" s="178">
        <f>SUM(Ikärakenne[[#This Row],[Ikä 0–5]:[Ikä 18-64]])</f>
        <v>3852166.7600000002</v>
      </c>
    </row>
    <row r="240" spans="1:16" x14ac:dyDescent="0.25">
      <c r="A240" s="127">
        <v>753</v>
      </c>
      <c r="B240" s="124" t="s">
        <v>245</v>
      </c>
      <c r="C240" s="38">
        <f>SUM(Ikärakenne[[#This Row],[0–5-vuotiaat]:[16 vuotta täyttäneet]])</f>
        <v>22826</v>
      </c>
      <c r="D240" s="41">
        <v>1290</v>
      </c>
      <c r="E240" s="41">
        <v>245</v>
      </c>
      <c r="F240" s="41">
        <v>1630</v>
      </c>
      <c r="G240" s="41">
        <v>939</v>
      </c>
      <c r="H240" s="41">
        <v>18722</v>
      </c>
      <c r="I240" s="41">
        <v>13779</v>
      </c>
      <c r="J240" s="136" cm="1">
        <f t="array" ref="J240">Ikäryhmähinnat[Ikä 0–5]*Ikärakenne[[#This Row],[0–5-vuotiaat]]</f>
        <v>11325696.9</v>
      </c>
      <c r="K240" s="136" cm="1">
        <f t="array" ref="K240">Ikäryhmähinnat[Ikä 6]*Ikärakenne[[#This Row],[6 vuotiaat]]</f>
        <v>2287290.5999999996</v>
      </c>
      <c r="L240" s="136" cm="1">
        <f t="array" ref="L240">Ikäryhmähinnat[Ikä 7–12]*Ikärakenne[[#This Row],[7–12-vuotiaat]]</f>
        <v>13041841.9</v>
      </c>
      <c r="M240" s="136" cm="1">
        <f t="array" ref="M240">Ikäryhmähinnat[Ikä 13–15]*Ikärakenne[[#This Row],[13–15-vuotiaat]]</f>
        <v>12729628.619999999</v>
      </c>
      <c r="N240" s="136" cm="1">
        <f t="array" ref="N240">Ikäryhmähinnat[Ikä 16+]*Ikärakenne[[#This Row],[16 vuotta täyttäneet]]</f>
        <v>1286575.8400000001</v>
      </c>
      <c r="O240" s="136" cm="1">
        <f t="array" ref="O240">Ikäryhmähinnat[Ikä 18-64]*Ikärakenne[[#This Row],[18–64-vuotiaat]]</f>
        <v>1193674.77</v>
      </c>
      <c r="P240" s="178">
        <f>SUM(Ikärakenne[[#This Row],[Ikä 0–5]:[Ikä 18-64]])</f>
        <v>41864708.630000003</v>
      </c>
    </row>
    <row r="241" spans="1:16" x14ac:dyDescent="0.25">
      <c r="A241" s="127">
        <v>755</v>
      </c>
      <c r="B241" s="124" t="s">
        <v>246</v>
      </c>
      <c r="C241" s="38">
        <f>SUM(Ikärakenne[[#This Row],[0–5-vuotiaat]:[16 vuotta täyttäneet]])</f>
        <v>6182</v>
      </c>
      <c r="D241" s="41">
        <v>306</v>
      </c>
      <c r="E241" s="41">
        <v>51</v>
      </c>
      <c r="F241" s="41">
        <v>430</v>
      </c>
      <c r="G241" s="41">
        <v>260</v>
      </c>
      <c r="H241" s="41">
        <v>5135</v>
      </c>
      <c r="I241" s="41">
        <v>3613</v>
      </c>
      <c r="J241" s="136" cm="1">
        <f t="array" ref="J241">Ikäryhmähinnat[Ikä 0–5]*Ikärakenne[[#This Row],[0–5-vuotiaat]]</f>
        <v>2686560.66</v>
      </c>
      <c r="K241" s="136" cm="1">
        <f t="array" ref="K241">Ikäryhmähinnat[Ikä 6]*Ikärakenne[[#This Row],[6 vuotiaat]]</f>
        <v>476129.87999999995</v>
      </c>
      <c r="L241" s="136" cm="1">
        <f t="array" ref="L241">Ikäryhmähinnat[Ikä 7–12]*Ikärakenne[[#This Row],[7–12-vuotiaat]]</f>
        <v>3440485.9</v>
      </c>
      <c r="M241" s="136" cm="1">
        <f t="array" ref="M241">Ikäryhmähinnat[Ikä 13–15]*Ikärakenne[[#This Row],[13–15-vuotiaat]]</f>
        <v>3524710.8</v>
      </c>
      <c r="N241" s="136" cm="1">
        <f t="array" ref="N241">Ikäryhmähinnat[Ikä 16+]*Ikärakenne[[#This Row],[16 vuotta täyttäneet]]</f>
        <v>352877.2</v>
      </c>
      <c r="O241" s="136" cm="1">
        <f t="array" ref="O241">Ikäryhmähinnat[Ikä 18-64]*Ikärakenne[[#This Row],[18–64-vuotiaat]]</f>
        <v>312994.19</v>
      </c>
      <c r="P241" s="178">
        <f>SUM(Ikärakenne[[#This Row],[Ikä 0–5]:[Ikä 18-64]])</f>
        <v>10793758.629999997</v>
      </c>
    </row>
    <row r="242" spans="1:16" x14ac:dyDescent="0.25">
      <c r="A242" s="127">
        <v>758</v>
      </c>
      <c r="B242" s="124" t="s">
        <v>247</v>
      </c>
      <c r="C242" s="38">
        <f>SUM(Ikärakenne[[#This Row],[0–5-vuotiaat]:[16 vuotta täyttäneet]])</f>
        <v>8127</v>
      </c>
      <c r="D242" s="41">
        <v>317</v>
      </c>
      <c r="E242" s="41">
        <v>57</v>
      </c>
      <c r="F242" s="41">
        <v>478</v>
      </c>
      <c r="G242" s="41">
        <v>258</v>
      </c>
      <c r="H242" s="41">
        <v>7017</v>
      </c>
      <c r="I242" s="41">
        <v>4387</v>
      </c>
      <c r="J242" s="136" cm="1">
        <f t="array" ref="J242">Ikäryhmähinnat[Ikä 0–5]*Ikärakenne[[#This Row],[0–5-vuotiaat]]</f>
        <v>2783136.37</v>
      </c>
      <c r="K242" s="136" cm="1">
        <f t="array" ref="K242">Ikäryhmähinnat[Ikä 6]*Ikärakenne[[#This Row],[6 vuotiaat]]</f>
        <v>532145.15999999992</v>
      </c>
      <c r="L242" s="136" cm="1">
        <f t="array" ref="L242">Ikäryhmähinnat[Ikä 7–12]*Ikärakenne[[#This Row],[7–12-vuotiaat]]</f>
        <v>3824540.14</v>
      </c>
      <c r="M242" s="136" cm="1">
        <f t="array" ref="M242">Ikäryhmähinnat[Ikä 13–15]*Ikärakenne[[#This Row],[13–15-vuotiaat]]</f>
        <v>3497597.64</v>
      </c>
      <c r="N242" s="136" cm="1">
        <f t="array" ref="N242">Ikäryhmähinnat[Ikä 16+]*Ikärakenne[[#This Row],[16 vuotta täyttäneet]]</f>
        <v>482208.24</v>
      </c>
      <c r="O242" s="136" cm="1">
        <f t="array" ref="O242">Ikäryhmähinnat[Ikä 18-64]*Ikärakenne[[#This Row],[18–64-vuotiaat]]</f>
        <v>380045.81</v>
      </c>
      <c r="P242" s="178">
        <f>SUM(Ikärakenne[[#This Row],[Ikä 0–5]:[Ikä 18-64]])</f>
        <v>11499673.360000001</v>
      </c>
    </row>
    <row r="243" spans="1:16" x14ac:dyDescent="0.25">
      <c r="A243" s="127">
        <v>759</v>
      </c>
      <c r="B243" s="124" t="s">
        <v>248</v>
      </c>
      <c r="C243" s="38">
        <f>SUM(Ikärakenne[[#This Row],[0–5-vuotiaat]:[16 vuotta täyttäneet]])</f>
        <v>1800</v>
      </c>
      <c r="D243" s="41">
        <v>76</v>
      </c>
      <c r="E243" s="41">
        <v>15</v>
      </c>
      <c r="F243" s="41">
        <v>132</v>
      </c>
      <c r="G243" s="41">
        <v>66</v>
      </c>
      <c r="H243" s="41">
        <v>1511</v>
      </c>
      <c r="I243" s="41">
        <v>855</v>
      </c>
      <c r="J243" s="136" cm="1">
        <f t="array" ref="J243">Ikäryhmähinnat[Ikä 0–5]*Ikärakenne[[#This Row],[0–5-vuotiaat]]</f>
        <v>667250.3600000001</v>
      </c>
      <c r="K243" s="136" cm="1">
        <f t="array" ref="K243">Ikäryhmähinnat[Ikä 6]*Ikärakenne[[#This Row],[6 vuotiaat]]</f>
        <v>140038.19999999998</v>
      </c>
      <c r="L243" s="136" cm="1">
        <f t="array" ref="L243">Ikäryhmähinnat[Ikä 7–12]*Ikärakenne[[#This Row],[7–12-vuotiaat]]</f>
        <v>1056149.1599999999</v>
      </c>
      <c r="M243" s="136" cm="1">
        <f t="array" ref="M243">Ikäryhmähinnat[Ikä 13–15]*Ikärakenne[[#This Row],[13–15-vuotiaat]]</f>
        <v>894734.28</v>
      </c>
      <c r="N243" s="136" cm="1">
        <f t="array" ref="N243">Ikäryhmähinnat[Ikä 16+]*Ikärakenne[[#This Row],[16 vuotta täyttäneet]]</f>
        <v>103835.92</v>
      </c>
      <c r="O243" s="136" cm="1">
        <f t="array" ref="O243">Ikäryhmähinnat[Ikä 18-64]*Ikärakenne[[#This Row],[18–64-vuotiaat]]</f>
        <v>74068.649999999994</v>
      </c>
      <c r="P243" s="178">
        <f>SUM(Ikärakenne[[#This Row],[Ikä 0–5]:[Ikä 18-64]])</f>
        <v>2936076.57</v>
      </c>
    </row>
    <row r="244" spans="1:16" x14ac:dyDescent="0.25">
      <c r="A244" s="127">
        <v>761</v>
      </c>
      <c r="B244" s="124" t="s">
        <v>249</v>
      </c>
      <c r="C244" s="38">
        <f>SUM(Ikärakenne[[#This Row],[0–5-vuotiaat]:[16 vuotta täyttäneet]])</f>
        <v>8429</v>
      </c>
      <c r="D244" s="41">
        <v>304</v>
      </c>
      <c r="E244" s="41">
        <v>66</v>
      </c>
      <c r="F244" s="41">
        <v>497</v>
      </c>
      <c r="G244" s="41">
        <v>248</v>
      </c>
      <c r="H244" s="41">
        <v>7314</v>
      </c>
      <c r="I244" s="41">
        <v>4187</v>
      </c>
      <c r="J244" s="136" cm="1">
        <f t="array" ref="J244">Ikäryhmähinnat[Ikä 0–5]*Ikärakenne[[#This Row],[0–5-vuotiaat]]</f>
        <v>2669001.4400000004</v>
      </c>
      <c r="K244" s="136" cm="1">
        <f t="array" ref="K244">Ikäryhmähinnat[Ikä 6]*Ikärakenne[[#This Row],[6 vuotiaat]]</f>
        <v>616168.07999999996</v>
      </c>
      <c r="L244" s="136" cm="1">
        <f t="array" ref="L244">Ikäryhmähinnat[Ikä 7–12]*Ikärakenne[[#This Row],[7–12-vuotiaat]]</f>
        <v>3976561.61</v>
      </c>
      <c r="M244" s="136" cm="1">
        <f t="array" ref="M244">Ikäryhmähinnat[Ikä 13–15]*Ikärakenne[[#This Row],[13–15-vuotiaat]]</f>
        <v>3362031.84</v>
      </c>
      <c r="N244" s="136" cm="1">
        <f t="array" ref="N244">Ikäryhmähinnat[Ikä 16+]*Ikärakenne[[#This Row],[16 vuotta täyttäneet]]</f>
        <v>502618.08</v>
      </c>
      <c r="O244" s="136" cm="1">
        <f t="array" ref="O244">Ikäryhmähinnat[Ikä 18-64]*Ikärakenne[[#This Row],[18–64-vuotiaat]]</f>
        <v>362719.81</v>
      </c>
      <c r="P244" s="178">
        <f>SUM(Ikärakenne[[#This Row],[Ikä 0–5]:[Ikä 18-64]])</f>
        <v>11489100.860000001</v>
      </c>
    </row>
    <row r="245" spans="1:16" x14ac:dyDescent="0.25">
      <c r="A245" s="127">
        <v>762</v>
      </c>
      <c r="B245" s="124" t="s">
        <v>250</v>
      </c>
      <c r="C245" s="38">
        <f>SUM(Ikärakenne[[#This Row],[0–5-vuotiaat]:[16 vuotta täyttäneet]])</f>
        <v>3570</v>
      </c>
      <c r="D245" s="41">
        <v>112</v>
      </c>
      <c r="E245" s="41">
        <v>23</v>
      </c>
      <c r="F245" s="41">
        <v>181</v>
      </c>
      <c r="G245" s="41">
        <v>112</v>
      </c>
      <c r="H245" s="41">
        <v>3142</v>
      </c>
      <c r="I245" s="41">
        <v>1700</v>
      </c>
      <c r="J245" s="136" cm="1">
        <f t="array" ref="J245">Ikäryhmähinnat[Ikä 0–5]*Ikärakenne[[#This Row],[0–5-vuotiaat]]</f>
        <v>983316.32000000007</v>
      </c>
      <c r="K245" s="136" cm="1">
        <f t="array" ref="K245">Ikäryhmähinnat[Ikä 6]*Ikärakenne[[#This Row],[6 vuotiaat]]</f>
        <v>214725.24</v>
      </c>
      <c r="L245" s="136" cm="1">
        <f t="array" ref="L245">Ikäryhmähinnat[Ikä 7–12]*Ikärakenne[[#This Row],[7–12-vuotiaat]]</f>
        <v>1448204.53</v>
      </c>
      <c r="M245" s="136" cm="1">
        <f t="array" ref="M245">Ikäryhmähinnat[Ikä 13–15]*Ikärakenne[[#This Row],[13–15-vuotiaat]]</f>
        <v>1518336.96</v>
      </c>
      <c r="N245" s="136" cm="1">
        <f t="array" ref="N245">Ikäryhmähinnat[Ikä 16+]*Ikärakenne[[#This Row],[16 vuotta täyttäneet]]</f>
        <v>215918.24</v>
      </c>
      <c r="O245" s="136" cm="1">
        <f t="array" ref="O245">Ikäryhmähinnat[Ikä 18-64]*Ikärakenne[[#This Row],[18–64-vuotiaat]]</f>
        <v>147271</v>
      </c>
      <c r="P245" s="178">
        <f>SUM(Ikärakenne[[#This Row],[Ikä 0–5]:[Ikä 18-64]])</f>
        <v>4527772.29</v>
      </c>
    </row>
    <row r="246" spans="1:16" x14ac:dyDescent="0.25">
      <c r="A246" s="127">
        <v>765</v>
      </c>
      <c r="B246" s="124" t="s">
        <v>251</v>
      </c>
      <c r="C246" s="38">
        <f>SUM(Ikärakenne[[#This Row],[0–5-vuotiaat]:[16 vuotta täyttäneet]])</f>
        <v>10185</v>
      </c>
      <c r="D246" s="41">
        <v>446</v>
      </c>
      <c r="E246" s="41">
        <v>77</v>
      </c>
      <c r="F246" s="41">
        <v>685</v>
      </c>
      <c r="G246" s="41">
        <v>368</v>
      </c>
      <c r="H246" s="41">
        <v>8609</v>
      </c>
      <c r="I246" s="41">
        <v>5433</v>
      </c>
      <c r="J246" s="136" cm="1">
        <f t="array" ref="J246">Ikäryhmähinnat[Ikä 0–5]*Ikärakenne[[#This Row],[0–5-vuotiaat]]</f>
        <v>3915706.06</v>
      </c>
      <c r="K246" s="136" cm="1">
        <f t="array" ref="K246">Ikäryhmähinnat[Ikä 6]*Ikärakenne[[#This Row],[6 vuotiaat]]</f>
        <v>718862.75999999989</v>
      </c>
      <c r="L246" s="136" cm="1">
        <f t="array" ref="L246">Ikäryhmähinnat[Ikä 7–12]*Ikärakenne[[#This Row],[7–12-vuotiaat]]</f>
        <v>5480774.0499999998</v>
      </c>
      <c r="M246" s="136" cm="1">
        <f t="array" ref="M246">Ikäryhmähinnat[Ikä 13–15]*Ikärakenne[[#This Row],[13–15-vuotiaat]]</f>
        <v>4988821.4400000004</v>
      </c>
      <c r="N246" s="136" cm="1">
        <f t="array" ref="N246">Ikäryhmähinnat[Ikä 16+]*Ikärakenne[[#This Row],[16 vuotta täyttäneet]]</f>
        <v>591610.48</v>
      </c>
      <c r="O246" s="136" cm="1">
        <f t="array" ref="O246">Ikäryhmähinnat[Ikä 18-64]*Ikärakenne[[#This Row],[18–64-vuotiaat]]</f>
        <v>470660.79</v>
      </c>
      <c r="P246" s="178">
        <f>SUM(Ikärakenne[[#This Row],[Ikä 0–5]:[Ikä 18-64]])</f>
        <v>16166435.580000002</v>
      </c>
    </row>
    <row r="247" spans="1:16" x14ac:dyDescent="0.25">
      <c r="A247" s="127">
        <v>768</v>
      </c>
      <c r="B247" s="124" t="s">
        <v>252</v>
      </c>
      <c r="C247" s="38">
        <f>SUM(Ikärakenne[[#This Row],[0–5-vuotiaat]:[16 vuotta täyttäneet]])</f>
        <v>2361</v>
      </c>
      <c r="D247" s="41">
        <v>71</v>
      </c>
      <c r="E247" s="41">
        <v>8</v>
      </c>
      <c r="F247" s="41">
        <v>108</v>
      </c>
      <c r="G247" s="41">
        <v>46</v>
      </c>
      <c r="H247" s="41">
        <v>2128</v>
      </c>
      <c r="I247" s="41">
        <v>1088</v>
      </c>
      <c r="J247" s="136" cm="1">
        <f t="array" ref="J247">Ikäryhmähinnat[Ikä 0–5]*Ikärakenne[[#This Row],[0–5-vuotiaat]]</f>
        <v>623352.31000000006</v>
      </c>
      <c r="K247" s="136" cm="1">
        <f t="array" ref="K247">Ikäryhmähinnat[Ikä 6]*Ikärakenne[[#This Row],[6 vuotiaat]]</f>
        <v>74687.039999999994</v>
      </c>
      <c r="L247" s="136" cm="1">
        <f t="array" ref="L247">Ikäryhmähinnat[Ikä 7–12]*Ikärakenne[[#This Row],[7–12-vuotiaat]]</f>
        <v>864122.04</v>
      </c>
      <c r="M247" s="136" cm="1">
        <f t="array" ref="M247">Ikäryhmähinnat[Ikä 13–15]*Ikärakenne[[#This Row],[13–15-vuotiaat]]</f>
        <v>623602.68000000005</v>
      </c>
      <c r="N247" s="136" cm="1">
        <f t="array" ref="N247">Ikäryhmähinnat[Ikä 16+]*Ikärakenne[[#This Row],[16 vuotta täyttäneet]]</f>
        <v>146236.16</v>
      </c>
      <c r="O247" s="136" cm="1">
        <f t="array" ref="O247">Ikäryhmähinnat[Ikä 18-64]*Ikärakenne[[#This Row],[18–64-vuotiaat]]</f>
        <v>94253.440000000002</v>
      </c>
      <c r="P247" s="178">
        <f>SUM(Ikärakenne[[#This Row],[Ikä 0–5]:[Ikä 18-64]])</f>
        <v>2426253.6700000004</v>
      </c>
    </row>
    <row r="248" spans="1:16" x14ac:dyDescent="0.25">
      <c r="A248" s="127">
        <v>777</v>
      </c>
      <c r="B248" s="124" t="s">
        <v>253</v>
      </c>
      <c r="C248" s="38">
        <f>SUM(Ikärakenne[[#This Row],[0–5-vuotiaat]:[16 vuotta täyttäneet]])</f>
        <v>7038</v>
      </c>
      <c r="D248" s="41">
        <v>183</v>
      </c>
      <c r="E248" s="41">
        <v>43</v>
      </c>
      <c r="F248" s="41">
        <v>326</v>
      </c>
      <c r="G248" s="41">
        <v>170</v>
      </c>
      <c r="H248" s="41">
        <v>6316</v>
      </c>
      <c r="I248" s="41">
        <v>3215</v>
      </c>
      <c r="J248" s="136" cm="1">
        <f t="array" ref="J248">Ikäryhmähinnat[Ikä 0–5]*Ikärakenne[[#This Row],[0–5-vuotiaat]]</f>
        <v>1606668.6300000001</v>
      </c>
      <c r="K248" s="136" cm="1">
        <f t="array" ref="K248">Ikäryhmähinnat[Ikä 6]*Ikärakenne[[#This Row],[6 vuotiaat]]</f>
        <v>401442.83999999997</v>
      </c>
      <c r="L248" s="136" cm="1">
        <f t="array" ref="L248">Ikäryhmähinnat[Ikä 7–12]*Ikärakenne[[#This Row],[7–12-vuotiaat]]</f>
        <v>2608368.38</v>
      </c>
      <c r="M248" s="136" cm="1">
        <f t="array" ref="M248">Ikäryhmähinnat[Ikä 13–15]*Ikärakenne[[#This Row],[13–15-vuotiaat]]</f>
        <v>2304618.6</v>
      </c>
      <c r="N248" s="136" cm="1">
        <f t="array" ref="N248">Ikäryhmähinnat[Ikä 16+]*Ikärakenne[[#This Row],[16 vuotta täyttäneet]]</f>
        <v>434035.52</v>
      </c>
      <c r="O248" s="136" cm="1">
        <f t="array" ref="O248">Ikäryhmähinnat[Ikä 18-64]*Ikärakenne[[#This Row],[18–64-vuotiaat]]</f>
        <v>278515.45</v>
      </c>
      <c r="P248" s="178">
        <f>SUM(Ikärakenne[[#This Row],[Ikä 0–5]:[Ikä 18-64]])</f>
        <v>7633649.419999999</v>
      </c>
    </row>
    <row r="249" spans="1:16" x14ac:dyDescent="0.25">
      <c r="A249" s="127">
        <v>778</v>
      </c>
      <c r="B249" s="124" t="s">
        <v>254</v>
      </c>
      <c r="C249" s="38">
        <f>SUM(Ikärakenne[[#This Row],[0–5-vuotiaat]:[16 vuotta täyttäneet]])</f>
        <v>6632</v>
      </c>
      <c r="D249" s="41">
        <v>231</v>
      </c>
      <c r="E249" s="41">
        <v>51</v>
      </c>
      <c r="F249" s="41">
        <v>394</v>
      </c>
      <c r="G249" s="41">
        <v>217</v>
      </c>
      <c r="H249" s="41">
        <v>5739</v>
      </c>
      <c r="I249" s="41">
        <v>3314</v>
      </c>
      <c r="J249" s="136" cm="1">
        <f t="array" ref="J249">Ikäryhmähinnat[Ikä 0–5]*Ikärakenne[[#This Row],[0–5-vuotiaat]]</f>
        <v>2028089.9100000001</v>
      </c>
      <c r="K249" s="136" cm="1">
        <f t="array" ref="K249">Ikäryhmähinnat[Ikä 6]*Ikärakenne[[#This Row],[6 vuotiaat]]</f>
        <v>476129.87999999995</v>
      </c>
      <c r="L249" s="136" cm="1">
        <f t="array" ref="L249">Ikäryhmähinnat[Ikä 7–12]*Ikärakenne[[#This Row],[7–12-vuotiaat]]</f>
        <v>3152445.22</v>
      </c>
      <c r="M249" s="136" cm="1">
        <f t="array" ref="M249">Ikäryhmähinnat[Ikä 13–15]*Ikärakenne[[#This Row],[13–15-vuotiaat]]</f>
        <v>2941777.86</v>
      </c>
      <c r="N249" s="136" cm="1">
        <f t="array" ref="N249">Ikäryhmähinnat[Ikä 16+]*Ikärakenne[[#This Row],[16 vuotta täyttäneet]]</f>
        <v>394384.08</v>
      </c>
      <c r="O249" s="136" cm="1">
        <f t="array" ref="O249">Ikäryhmähinnat[Ikä 18-64]*Ikärakenne[[#This Row],[18–64-vuotiaat]]</f>
        <v>287091.82</v>
      </c>
      <c r="P249" s="178">
        <f>SUM(Ikärakenne[[#This Row],[Ikä 0–5]:[Ikä 18-64]])</f>
        <v>9279918.7699999996</v>
      </c>
    </row>
    <row r="250" spans="1:16" x14ac:dyDescent="0.25">
      <c r="A250" s="127">
        <v>781</v>
      </c>
      <c r="B250" s="124" t="s">
        <v>255</v>
      </c>
      <c r="C250" s="38">
        <f>SUM(Ikärakenne[[#This Row],[0–5-vuotiaat]:[16 vuotta täyttäneet]])</f>
        <v>3428</v>
      </c>
      <c r="D250" s="41">
        <v>75</v>
      </c>
      <c r="E250" s="41">
        <v>12</v>
      </c>
      <c r="F250" s="41">
        <v>129</v>
      </c>
      <c r="G250" s="41">
        <v>61</v>
      </c>
      <c r="H250" s="41">
        <v>3151</v>
      </c>
      <c r="I250" s="41">
        <v>1524</v>
      </c>
      <c r="J250" s="136" cm="1">
        <f t="array" ref="J250">Ikäryhmähinnat[Ikä 0–5]*Ikärakenne[[#This Row],[0–5-vuotiaat]]</f>
        <v>658470.75</v>
      </c>
      <c r="K250" s="136" cm="1">
        <f t="array" ref="K250">Ikäryhmähinnat[Ikä 6]*Ikärakenne[[#This Row],[6 vuotiaat]]</f>
        <v>112030.56</v>
      </c>
      <c r="L250" s="136" cm="1">
        <f t="array" ref="L250">Ikäryhmähinnat[Ikä 7–12]*Ikärakenne[[#This Row],[7–12-vuotiaat]]</f>
        <v>1032145.77</v>
      </c>
      <c r="M250" s="136" cm="1">
        <f t="array" ref="M250">Ikäryhmähinnat[Ikä 13–15]*Ikärakenne[[#This Row],[13–15-vuotiaat]]</f>
        <v>826951.38</v>
      </c>
      <c r="N250" s="136" cm="1">
        <f t="array" ref="N250">Ikäryhmähinnat[Ikä 16+]*Ikärakenne[[#This Row],[16 vuotta täyttäneet]]</f>
        <v>216536.72</v>
      </c>
      <c r="O250" s="136" cm="1">
        <f t="array" ref="O250">Ikäryhmähinnat[Ikä 18-64]*Ikärakenne[[#This Row],[18–64-vuotiaat]]</f>
        <v>132024.12</v>
      </c>
      <c r="P250" s="178">
        <f>SUM(Ikärakenne[[#This Row],[Ikä 0–5]:[Ikä 18-64]])</f>
        <v>2978159.3000000003</v>
      </c>
    </row>
    <row r="251" spans="1:16" x14ac:dyDescent="0.25">
      <c r="A251" s="127">
        <v>783</v>
      </c>
      <c r="B251" s="124" t="s">
        <v>256</v>
      </c>
      <c r="C251" s="38">
        <f>SUM(Ikärakenne[[#This Row],[0–5-vuotiaat]:[16 vuotta täyttäneet]])</f>
        <v>6256</v>
      </c>
      <c r="D251" s="41">
        <v>221</v>
      </c>
      <c r="E251" s="41">
        <v>45</v>
      </c>
      <c r="F251" s="41">
        <v>351</v>
      </c>
      <c r="G251" s="41">
        <v>206</v>
      </c>
      <c r="H251" s="41">
        <v>5433</v>
      </c>
      <c r="I251" s="41">
        <v>3187</v>
      </c>
      <c r="J251" s="136" cm="1">
        <f t="array" ref="J251">Ikäryhmähinnat[Ikä 0–5]*Ikärakenne[[#This Row],[0–5-vuotiaat]]</f>
        <v>1940293.81</v>
      </c>
      <c r="K251" s="136" cm="1">
        <f t="array" ref="K251">Ikäryhmähinnat[Ikä 6]*Ikärakenne[[#This Row],[6 vuotiaat]]</f>
        <v>420114.6</v>
      </c>
      <c r="L251" s="136" cm="1">
        <f t="array" ref="L251">Ikäryhmähinnat[Ikä 7–12]*Ikärakenne[[#This Row],[7–12-vuotiaat]]</f>
        <v>2808396.63</v>
      </c>
      <c r="M251" s="136" cm="1">
        <f t="array" ref="M251">Ikäryhmähinnat[Ikä 13–15]*Ikärakenne[[#This Row],[13–15-vuotiaat]]</f>
        <v>2792655.48</v>
      </c>
      <c r="N251" s="136" cm="1">
        <f t="array" ref="N251">Ikäryhmähinnat[Ikä 16+]*Ikärakenne[[#This Row],[16 vuotta täyttäneet]]</f>
        <v>373355.76</v>
      </c>
      <c r="O251" s="136" cm="1">
        <f t="array" ref="O251">Ikäryhmähinnat[Ikä 18-64]*Ikärakenne[[#This Row],[18–64-vuotiaat]]</f>
        <v>276089.81</v>
      </c>
      <c r="P251" s="178">
        <f>SUM(Ikärakenne[[#This Row],[Ikä 0–5]:[Ikä 18-64]])</f>
        <v>8610906.0899999999</v>
      </c>
    </row>
    <row r="252" spans="1:16" x14ac:dyDescent="0.25">
      <c r="A252" s="127">
        <v>785</v>
      </c>
      <c r="B252" s="124" t="s">
        <v>257</v>
      </c>
      <c r="C252" s="38">
        <f>SUM(Ikärakenne[[#This Row],[0–5-vuotiaat]:[16 vuotta täyttäneet]])</f>
        <v>2581</v>
      </c>
      <c r="D252" s="41">
        <v>88</v>
      </c>
      <c r="E252" s="41">
        <v>18</v>
      </c>
      <c r="F252" s="41">
        <v>133</v>
      </c>
      <c r="G252" s="41">
        <v>59</v>
      </c>
      <c r="H252" s="41">
        <v>2283</v>
      </c>
      <c r="I252" s="41">
        <v>1193</v>
      </c>
      <c r="J252" s="136" cm="1">
        <f t="array" ref="J252">Ikäryhmähinnat[Ikä 0–5]*Ikärakenne[[#This Row],[0–5-vuotiaat]]</f>
        <v>772605.68</v>
      </c>
      <c r="K252" s="136" cm="1">
        <f t="array" ref="K252">Ikäryhmähinnat[Ikä 6]*Ikärakenne[[#This Row],[6 vuotiaat]]</f>
        <v>168045.84</v>
      </c>
      <c r="L252" s="136" cm="1">
        <f t="array" ref="L252">Ikäryhmähinnat[Ikä 7–12]*Ikärakenne[[#This Row],[7–12-vuotiaat]]</f>
        <v>1064150.29</v>
      </c>
      <c r="M252" s="136" cm="1">
        <f t="array" ref="M252">Ikäryhmähinnat[Ikä 13–15]*Ikärakenne[[#This Row],[13–15-vuotiaat]]</f>
        <v>799838.22</v>
      </c>
      <c r="N252" s="136" cm="1">
        <f t="array" ref="N252">Ikäryhmähinnat[Ikä 16+]*Ikärakenne[[#This Row],[16 vuotta täyttäneet]]</f>
        <v>156887.76</v>
      </c>
      <c r="O252" s="136" cm="1">
        <f t="array" ref="O252">Ikäryhmähinnat[Ikä 18-64]*Ikärakenne[[#This Row],[18–64-vuotiaat]]</f>
        <v>103349.59</v>
      </c>
      <c r="P252" s="178">
        <f>SUM(Ikärakenne[[#This Row],[Ikä 0–5]:[Ikä 18-64]])</f>
        <v>3064877.38</v>
      </c>
    </row>
    <row r="253" spans="1:16" x14ac:dyDescent="0.25">
      <c r="A253" s="127">
        <v>790</v>
      </c>
      <c r="B253" s="124" t="s">
        <v>258</v>
      </c>
      <c r="C253" s="38">
        <f>SUM(Ikärakenne[[#This Row],[0–5-vuotiaat]:[16 vuotta täyttäneet]])</f>
        <v>23464</v>
      </c>
      <c r="D253" s="41">
        <v>938</v>
      </c>
      <c r="E253" s="41">
        <v>189</v>
      </c>
      <c r="F253" s="41">
        <v>1394</v>
      </c>
      <c r="G253" s="41">
        <v>786</v>
      </c>
      <c r="H253" s="41">
        <v>20157</v>
      </c>
      <c r="I253" s="41">
        <v>12083</v>
      </c>
      <c r="J253" s="136" cm="1">
        <f t="array" ref="J253">Ikäryhmähinnat[Ikä 0–5]*Ikärakenne[[#This Row],[0–5-vuotiaat]]</f>
        <v>8235274.1800000006</v>
      </c>
      <c r="K253" s="136" cm="1">
        <f t="array" ref="K253">Ikäryhmähinnat[Ikä 6]*Ikärakenne[[#This Row],[6 vuotiaat]]</f>
        <v>1764481.3199999998</v>
      </c>
      <c r="L253" s="136" cm="1">
        <f t="array" ref="L253">Ikäryhmähinnat[Ikä 7–12]*Ikärakenne[[#This Row],[7–12-vuotiaat]]</f>
        <v>11153575.220000001</v>
      </c>
      <c r="M253" s="136" cm="1">
        <f t="array" ref="M253">Ikäryhmähinnat[Ikä 13–15]*Ikärakenne[[#This Row],[13–15-vuotiaat]]</f>
        <v>10655471.880000001</v>
      </c>
      <c r="N253" s="136" cm="1">
        <f t="array" ref="N253">Ikäryhmähinnat[Ikä 16+]*Ikärakenne[[#This Row],[16 vuotta täyttäneet]]</f>
        <v>1385189.04</v>
      </c>
      <c r="O253" s="136" cm="1">
        <f t="array" ref="O253">Ikäryhmähinnat[Ikä 18-64]*Ikärakenne[[#This Row],[18–64-vuotiaat]]</f>
        <v>1046750.2899999999</v>
      </c>
      <c r="P253" s="178">
        <f>SUM(Ikärakenne[[#This Row],[Ikä 0–5]:[Ikä 18-64]])</f>
        <v>34240741.93</v>
      </c>
    </row>
    <row r="254" spans="1:16" x14ac:dyDescent="0.25">
      <c r="A254" s="127">
        <v>791</v>
      </c>
      <c r="B254" s="124" t="s">
        <v>259</v>
      </c>
      <c r="C254" s="38">
        <f>SUM(Ikärakenne[[#This Row],[0–5-vuotiaat]:[16 vuotta täyttäneet]])</f>
        <v>4938</v>
      </c>
      <c r="D254" s="41">
        <v>229</v>
      </c>
      <c r="E254" s="41">
        <v>36</v>
      </c>
      <c r="F254" s="41">
        <v>305</v>
      </c>
      <c r="G254" s="41">
        <v>181</v>
      </c>
      <c r="H254" s="41">
        <v>4187</v>
      </c>
      <c r="I254" s="41">
        <v>2420</v>
      </c>
      <c r="J254" s="136" cm="1">
        <f t="array" ref="J254">Ikäryhmähinnat[Ikä 0–5]*Ikärakenne[[#This Row],[0–5-vuotiaat]]</f>
        <v>2010530.6900000002</v>
      </c>
      <c r="K254" s="136" cm="1">
        <f t="array" ref="K254">Ikäryhmähinnat[Ikä 6]*Ikärakenne[[#This Row],[6 vuotiaat]]</f>
        <v>336091.68</v>
      </c>
      <c r="L254" s="136" cm="1">
        <f t="array" ref="L254">Ikäryhmähinnat[Ikä 7–12]*Ikärakenne[[#This Row],[7–12-vuotiaat]]</f>
        <v>2440344.65</v>
      </c>
      <c r="M254" s="136" cm="1">
        <f t="array" ref="M254">Ikäryhmähinnat[Ikä 13–15]*Ikärakenne[[#This Row],[13–15-vuotiaat]]</f>
        <v>2453740.98</v>
      </c>
      <c r="N254" s="136" cm="1">
        <f t="array" ref="N254">Ikäryhmähinnat[Ikä 16+]*Ikärakenne[[#This Row],[16 vuotta täyttäneet]]</f>
        <v>287730.64</v>
      </c>
      <c r="O254" s="136" cm="1">
        <f t="array" ref="O254">Ikäryhmähinnat[Ikä 18-64]*Ikärakenne[[#This Row],[18–64-vuotiaat]]</f>
        <v>209644.59999999998</v>
      </c>
      <c r="P254" s="178">
        <f>SUM(Ikärakenne[[#This Row],[Ikä 0–5]:[Ikä 18-64]])</f>
        <v>7738083.2399999993</v>
      </c>
    </row>
    <row r="255" spans="1:16" x14ac:dyDescent="0.25">
      <c r="A255" s="127">
        <v>831</v>
      </c>
      <c r="B255" s="124" t="s">
        <v>260</v>
      </c>
      <c r="C255" s="38">
        <f>SUM(Ikärakenne[[#This Row],[0–5-vuotiaat]:[16 vuotta täyttäneet]])</f>
        <v>4596</v>
      </c>
      <c r="D255" s="41">
        <v>219</v>
      </c>
      <c r="E255" s="41">
        <v>43</v>
      </c>
      <c r="F255" s="41">
        <v>283</v>
      </c>
      <c r="G255" s="41">
        <v>160</v>
      </c>
      <c r="H255" s="41">
        <v>3891</v>
      </c>
      <c r="I255" s="41">
        <v>2401</v>
      </c>
      <c r="J255" s="136" cm="1">
        <f t="array" ref="J255">Ikäryhmähinnat[Ikä 0–5]*Ikärakenne[[#This Row],[0–5-vuotiaat]]</f>
        <v>1922734.59</v>
      </c>
      <c r="K255" s="136" cm="1">
        <f t="array" ref="K255">Ikäryhmähinnat[Ikä 6]*Ikärakenne[[#This Row],[6 vuotiaat]]</f>
        <v>401442.83999999997</v>
      </c>
      <c r="L255" s="136" cm="1">
        <f t="array" ref="L255">Ikäryhmähinnat[Ikä 7–12]*Ikärakenne[[#This Row],[7–12-vuotiaat]]</f>
        <v>2264319.79</v>
      </c>
      <c r="M255" s="136" cm="1">
        <f t="array" ref="M255">Ikäryhmähinnat[Ikä 13–15]*Ikärakenne[[#This Row],[13–15-vuotiaat]]</f>
        <v>2169052.7999999998</v>
      </c>
      <c r="N255" s="136" cm="1">
        <f t="array" ref="N255">Ikäryhmähinnat[Ikä 16+]*Ikärakenne[[#This Row],[16 vuotta täyttäneet]]</f>
        <v>267389.52</v>
      </c>
      <c r="O255" s="136" cm="1">
        <f t="array" ref="O255">Ikäryhmähinnat[Ikä 18-64]*Ikärakenne[[#This Row],[18–64-vuotiaat]]</f>
        <v>207998.62999999998</v>
      </c>
      <c r="P255" s="178">
        <f>SUM(Ikärakenne[[#This Row],[Ikä 0–5]:[Ikä 18-64]])</f>
        <v>7232938.1700000009</v>
      </c>
    </row>
    <row r="256" spans="1:16" x14ac:dyDescent="0.25">
      <c r="A256" s="127">
        <v>832</v>
      </c>
      <c r="B256" s="124" t="s">
        <v>261</v>
      </c>
      <c r="C256" s="38">
        <f>SUM(Ikärakenne[[#This Row],[0–5-vuotiaat]:[16 vuotta täyttäneet]])</f>
        <v>3657</v>
      </c>
      <c r="D256" s="41">
        <v>151</v>
      </c>
      <c r="E256" s="41">
        <v>21</v>
      </c>
      <c r="F256" s="41">
        <v>217</v>
      </c>
      <c r="G256" s="41">
        <v>146</v>
      </c>
      <c r="H256" s="41">
        <v>3122</v>
      </c>
      <c r="I256" s="41">
        <v>1759</v>
      </c>
      <c r="J256" s="136" cm="1">
        <f t="array" ref="J256">Ikäryhmähinnat[Ikä 0–5]*Ikärakenne[[#This Row],[0–5-vuotiaat]]</f>
        <v>1325721.1100000001</v>
      </c>
      <c r="K256" s="136" cm="1">
        <f t="array" ref="K256">Ikäryhmähinnat[Ikä 6]*Ikärakenne[[#This Row],[6 vuotiaat]]</f>
        <v>196053.47999999998</v>
      </c>
      <c r="L256" s="136" cm="1">
        <f t="array" ref="L256">Ikäryhmähinnat[Ikä 7–12]*Ikärakenne[[#This Row],[7–12-vuotiaat]]</f>
        <v>1736245.21</v>
      </c>
      <c r="M256" s="136" cm="1">
        <f t="array" ref="M256">Ikäryhmähinnat[Ikä 13–15]*Ikärakenne[[#This Row],[13–15-vuotiaat]]</f>
        <v>1979260.68</v>
      </c>
      <c r="N256" s="136" cm="1">
        <f t="array" ref="N256">Ikäryhmähinnat[Ikä 16+]*Ikärakenne[[#This Row],[16 vuotta täyttäneet]]</f>
        <v>214543.84</v>
      </c>
      <c r="O256" s="136" cm="1">
        <f t="array" ref="O256">Ikäryhmähinnat[Ikä 18-64]*Ikärakenne[[#This Row],[18–64-vuotiaat]]</f>
        <v>152382.16999999998</v>
      </c>
      <c r="P256" s="178">
        <f>SUM(Ikärakenne[[#This Row],[Ikä 0–5]:[Ikä 18-64]])</f>
        <v>5604206.4899999993</v>
      </c>
    </row>
    <row r="257" spans="1:16" x14ac:dyDescent="0.25">
      <c r="A257" s="127">
        <v>833</v>
      </c>
      <c r="B257" s="124" t="s">
        <v>262</v>
      </c>
      <c r="C257" s="38">
        <f>SUM(Ikärakenne[[#This Row],[0–5-vuotiaat]:[16 vuotta täyttäneet]])</f>
        <v>1692</v>
      </c>
      <c r="D257" s="41">
        <v>70</v>
      </c>
      <c r="E257" s="41">
        <v>13</v>
      </c>
      <c r="F257" s="41">
        <v>93</v>
      </c>
      <c r="G257" s="41">
        <v>52</v>
      </c>
      <c r="H257" s="41">
        <v>1464</v>
      </c>
      <c r="I257" s="41">
        <v>811</v>
      </c>
      <c r="J257" s="136" cm="1">
        <f t="array" ref="J257">Ikäryhmähinnat[Ikä 0–5]*Ikärakenne[[#This Row],[0–5-vuotiaat]]</f>
        <v>614572.70000000007</v>
      </c>
      <c r="K257" s="136" cm="1">
        <f t="array" ref="K257">Ikäryhmähinnat[Ikä 6]*Ikärakenne[[#This Row],[6 vuotiaat]]</f>
        <v>121366.43999999999</v>
      </c>
      <c r="L257" s="136" cm="1">
        <f t="array" ref="L257">Ikäryhmähinnat[Ikä 7–12]*Ikärakenne[[#This Row],[7–12-vuotiaat]]</f>
        <v>744105.09</v>
      </c>
      <c r="M257" s="136" cm="1">
        <f t="array" ref="M257">Ikäryhmähinnat[Ikä 13–15]*Ikärakenne[[#This Row],[13–15-vuotiaat]]</f>
        <v>704942.16</v>
      </c>
      <c r="N257" s="136" cm="1">
        <f t="array" ref="N257">Ikäryhmähinnat[Ikä 16+]*Ikärakenne[[#This Row],[16 vuotta täyttäneet]]</f>
        <v>100606.08</v>
      </c>
      <c r="O257" s="136" cm="1">
        <f t="array" ref="O257">Ikäryhmähinnat[Ikä 18-64]*Ikärakenne[[#This Row],[18–64-vuotiaat]]</f>
        <v>70256.929999999993</v>
      </c>
      <c r="P257" s="178">
        <f>SUM(Ikärakenne[[#This Row],[Ikä 0–5]:[Ikä 18-64]])</f>
        <v>2355849.4000000004</v>
      </c>
    </row>
    <row r="258" spans="1:16" x14ac:dyDescent="0.25">
      <c r="A258" s="127">
        <v>834</v>
      </c>
      <c r="B258" s="124" t="s">
        <v>263</v>
      </c>
      <c r="C258" s="38">
        <f>SUM(Ikärakenne[[#This Row],[0–5-vuotiaat]:[16 vuotta täyttäneet]])</f>
        <v>5832</v>
      </c>
      <c r="D258" s="41">
        <v>248</v>
      </c>
      <c r="E258" s="41">
        <v>52</v>
      </c>
      <c r="F258" s="41">
        <v>316</v>
      </c>
      <c r="G258" s="41">
        <v>230</v>
      </c>
      <c r="H258" s="41">
        <v>4986</v>
      </c>
      <c r="I258" s="41">
        <v>3089</v>
      </c>
      <c r="J258" s="136" cm="1">
        <f t="array" ref="J258">Ikäryhmähinnat[Ikä 0–5]*Ikärakenne[[#This Row],[0–5-vuotiaat]]</f>
        <v>2177343.2800000003</v>
      </c>
      <c r="K258" s="136" cm="1">
        <f t="array" ref="K258">Ikäryhmähinnat[Ikä 6]*Ikärakenne[[#This Row],[6 vuotiaat]]</f>
        <v>485465.75999999995</v>
      </c>
      <c r="L258" s="136" cm="1">
        <f t="array" ref="L258">Ikäryhmähinnat[Ikä 7–12]*Ikärakenne[[#This Row],[7–12-vuotiaat]]</f>
        <v>2528357.08</v>
      </c>
      <c r="M258" s="136" cm="1">
        <f t="array" ref="M258">Ikäryhmähinnat[Ikä 13–15]*Ikärakenne[[#This Row],[13–15-vuotiaat]]</f>
        <v>3118013.4</v>
      </c>
      <c r="N258" s="136" cm="1">
        <f t="array" ref="N258">Ikäryhmähinnat[Ikä 16+]*Ikärakenne[[#This Row],[16 vuotta täyttäneet]]</f>
        <v>342637.92</v>
      </c>
      <c r="O258" s="136" cm="1">
        <f t="array" ref="O258">Ikäryhmähinnat[Ikä 18-64]*Ikärakenne[[#This Row],[18–64-vuotiaat]]</f>
        <v>267600.07</v>
      </c>
      <c r="P258" s="178">
        <f>SUM(Ikärakenne[[#This Row],[Ikä 0–5]:[Ikä 18-64]])</f>
        <v>8919417.5099999998</v>
      </c>
    </row>
    <row r="259" spans="1:16" x14ac:dyDescent="0.25">
      <c r="A259" s="127">
        <v>837</v>
      </c>
      <c r="B259" s="124" t="s">
        <v>264</v>
      </c>
      <c r="C259" s="38">
        <f>SUM(Ikärakenne[[#This Row],[0–5-vuotiaat]:[16 vuotta täyttäneet]])</f>
        <v>260180</v>
      </c>
      <c r="D259" s="41">
        <v>12219</v>
      </c>
      <c r="E259" s="41">
        <v>2054</v>
      </c>
      <c r="F259" s="41">
        <v>13471</v>
      </c>
      <c r="G259" s="41">
        <v>6845</v>
      </c>
      <c r="H259" s="41">
        <v>225591</v>
      </c>
      <c r="I259" s="41">
        <v>171528</v>
      </c>
      <c r="J259" s="136" cm="1">
        <f t="array" ref="J259">Ikäryhmähinnat[Ikä 0–5]*Ikärakenne[[#This Row],[0–5-vuotiaat]]</f>
        <v>107278054.59</v>
      </c>
      <c r="K259" s="136" cm="1">
        <f t="array" ref="K259">Ikäryhmähinnat[Ikä 6]*Ikärakenne[[#This Row],[6 vuotiaat]]</f>
        <v>19175897.52</v>
      </c>
      <c r="L259" s="136" cm="1">
        <f t="array" ref="L259">Ikäryhmähinnat[Ikä 7–12]*Ikärakenne[[#This Row],[7–12-vuotiaat]]</f>
        <v>107783222.23</v>
      </c>
      <c r="M259" s="136" cm="1">
        <f t="array" ref="M259">Ikäryhmähinnat[Ikä 13–15]*Ikärakenne[[#This Row],[13–15-vuotiaat]]</f>
        <v>92794790.099999994</v>
      </c>
      <c r="N259" s="136" cm="1">
        <f t="array" ref="N259">Ikäryhmähinnat[Ikä 16+]*Ikärakenne[[#This Row],[16 vuotta täyttäneet]]</f>
        <v>15502613.52</v>
      </c>
      <c r="O259" s="136" cm="1">
        <f t="array" ref="O259">Ikäryhmähinnat[Ikä 18-64]*Ikärakenne[[#This Row],[18–64-vuotiaat]]</f>
        <v>14859470.639999999</v>
      </c>
      <c r="P259" s="178">
        <f>SUM(Ikärakenne[[#This Row],[Ikä 0–5]:[Ikä 18-64]])</f>
        <v>357394048.59999996</v>
      </c>
    </row>
    <row r="260" spans="1:16" x14ac:dyDescent="0.25">
      <c r="A260" s="127">
        <v>844</v>
      </c>
      <c r="B260" s="124" t="s">
        <v>265</v>
      </c>
      <c r="C260" s="38">
        <f>SUM(Ikärakenne[[#This Row],[0–5-vuotiaat]:[16 vuotta täyttäneet]])</f>
        <v>1388</v>
      </c>
      <c r="D260" s="41">
        <v>32</v>
      </c>
      <c r="E260" s="41">
        <v>11</v>
      </c>
      <c r="F260" s="41">
        <v>69</v>
      </c>
      <c r="G260" s="41">
        <v>30</v>
      </c>
      <c r="H260" s="41">
        <v>1246</v>
      </c>
      <c r="I260" s="41">
        <v>613</v>
      </c>
      <c r="J260" s="136" cm="1">
        <f t="array" ref="J260">Ikäryhmähinnat[Ikä 0–5]*Ikärakenne[[#This Row],[0–5-vuotiaat]]</f>
        <v>280947.52</v>
      </c>
      <c r="K260" s="136" cm="1">
        <f t="array" ref="K260">Ikäryhmähinnat[Ikä 6]*Ikärakenne[[#This Row],[6 vuotiaat]]</f>
        <v>102694.68</v>
      </c>
      <c r="L260" s="136" cm="1">
        <f t="array" ref="L260">Ikäryhmähinnat[Ikä 7–12]*Ikärakenne[[#This Row],[7–12-vuotiaat]]</f>
        <v>552077.97</v>
      </c>
      <c r="M260" s="136" cm="1">
        <f t="array" ref="M260">Ikäryhmähinnat[Ikä 13–15]*Ikärakenne[[#This Row],[13–15-vuotiaat]]</f>
        <v>406697.4</v>
      </c>
      <c r="N260" s="136" cm="1">
        <f t="array" ref="N260">Ikäryhmähinnat[Ikä 16+]*Ikärakenne[[#This Row],[16 vuotta täyttäneet]]</f>
        <v>85625.12</v>
      </c>
      <c r="O260" s="136" cm="1">
        <f t="array" ref="O260">Ikäryhmähinnat[Ikä 18-64]*Ikärakenne[[#This Row],[18–64-vuotiaat]]</f>
        <v>53104.189999999995</v>
      </c>
      <c r="P260" s="178">
        <f>SUM(Ikärakenne[[#This Row],[Ikä 0–5]:[Ikä 18-64]])</f>
        <v>1481146.88</v>
      </c>
    </row>
    <row r="261" spans="1:16" x14ac:dyDescent="0.25">
      <c r="A261" s="127">
        <v>845</v>
      </c>
      <c r="B261" s="124" t="s">
        <v>266</v>
      </c>
      <c r="C261" s="38">
        <f>SUM(Ikärakenne[[#This Row],[0–5-vuotiaat]:[16 vuotta täyttäneet]])</f>
        <v>2826</v>
      </c>
      <c r="D261" s="41">
        <v>144</v>
      </c>
      <c r="E261" s="41">
        <v>38</v>
      </c>
      <c r="F261" s="41">
        <v>180</v>
      </c>
      <c r="G261" s="41">
        <v>99</v>
      </c>
      <c r="H261" s="41">
        <v>2365</v>
      </c>
      <c r="I261" s="41">
        <v>1399</v>
      </c>
      <c r="J261" s="136" cm="1">
        <f t="array" ref="J261">Ikäryhmähinnat[Ikä 0–5]*Ikärakenne[[#This Row],[0–5-vuotiaat]]</f>
        <v>1264263.8400000001</v>
      </c>
      <c r="K261" s="136" cm="1">
        <f t="array" ref="K261">Ikäryhmähinnat[Ikä 6]*Ikärakenne[[#This Row],[6 vuotiaat]]</f>
        <v>354763.43999999994</v>
      </c>
      <c r="L261" s="136" cm="1">
        <f t="array" ref="L261">Ikäryhmähinnat[Ikä 7–12]*Ikärakenne[[#This Row],[7–12-vuotiaat]]</f>
        <v>1440203.4</v>
      </c>
      <c r="M261" s="136" cm="1">
        <f t="array" ref="M261">Ikäryhmähinnat[Ikä 13–15]*Ikärakenne[[#This Row],[13–15-vuotiaat]]</f>
        <v>1342101.42</v>
      </c>
      <c r="N261" s="136" cm="1">
        <f t="array" ref="N261">Ikäryhmähinnat[Ikä 16+]*Ikärakenne[[#This Row],[16 vuotta täyttäneet]]</f>
        <v>162522.79999999999</v>
      </c>
      <c r="O261" s="136" cm="1">
        <f t="array" ref="O261">Ikäryhmähinnat[Ikä 18-64]*Ikärakenne[[#This Row],[18–64-vuotiaat]]</f>
        <v>121195.37</v>
      </c>
      <c r="P261" s="178">
        <f>SUM(Ikärakenne[[#This Row],[Ikä 0–5]:[Ikä 18-64]])</f>
        <v>4685050.2699999996</v>
      </c>
    </row>
    <row r="262" spans="1:16" x14ac:dyDescent="0.25">
      <c r="A262" s="127">
        <v>846</v>
      </c>
      <c r="B262" s="124" t="s">
        <v>267</v>
      </c>
      <c r="C262" s="38">
        <f>SUM(Ikärakenne[[#This Row],[0–5-vuotiaat]:[16 vuotta täyttäneet]])</f>
        <v>4662</v>
      </c>
      <c r="D262" s="41">
        <v>168</v>
      </c>
      <c r="E262" s="41">
        <v>44</v>
      </c>
      <c r="F262" s="41">
        <v>280</v>
      </c>
      <c r="G262" s="41">
        <v>165</v>
      </c>
      <c r="H262" s="41">
        <v>4005</v>
      </c>
      <c r="I262" s="41">
        <v>2220</v>
      </c>
      <c r="J262" s="136" cm="1">
        <f t="array" ref="J262">Ikäryhmähinnat[Ikä 0–5]*Ikärakenne[[#This Row],[0–5-vuotiaat]]</f>
        <v>1474974.48</v>
      </c>
      <c r="K262" s="136" cm="1">
        <f t="array" ref="K262">Ikäryhmähinnat[Ikä 6]*Ikärakenne[[#This Row],[6 vuotiaat]]</f>
        <v>410778.72</v>
      </c>
      <c r="L262" s="136" cm="1">
        <f t="array" ref="L262">Ikäryhmähinnat[Ikä 7–12]*Ikärakenne[[#This Row],[7–12-vuotiaat]]</f>
        <v>2240316.4</v>
      </c>
      <c r="M262" s="136" cm="1">
        <f t="array" ref="M262">Ikäryhmähinnat[Ikä 13–15]*Ikärakenne[[#This Row],[13–15-vuotiaat]]</f>
        <v>2236835.7000000002</v>
      </c>
      <c r="N262" s="136" cm="1">
        <f t="array" ref="N262">Ikäryhmähinnat[Ikä 16+]*Ikärakenne[[#This Row],[16 vuotta täyttäneet]]</f>
        <v>275223.59999999998</v>
      </c>
      <c r="O262" s="136" cm="1">
        <f t="array" ref="O262">Ikäryhmähinnat[Ikä 18-64]*Ikärakenne[[#This Row],[18–64-vuotiaat]]</f>
        <v>192318.59999999998</v>
      </c>
      <c r="P262" s="178">
        <f>SUM(Ikärakenne[[#This Row],[Ikä 0–5]:[Ikä 18-64]])</f>
        <v>6830447.4999999991</v>
      </c>
    </row>
    <row r="263" spans="1:16" x14ac:dyDescent="0.25">
      <c r="A263" s="127">
        <v>848</v>
      </c>
      <c r="B263" s="124" t="s">
        <v>268</v>
      </c>
      <c r="C263" s="38">
        <f>SUM(Ikärakenne[[#This Row],[0–5-vuotiaat]:[16 vuotta täyttäneet]])</f>
        <v>3976</v>
      </c>
      <c r="D263" s="41">
        <v>137</v>
      </c>
      <c r="E263" s="41">
        <v>24</v>
      </c>
      <c r="F263" s="41">
        <v>242</v>
      </c>
      <c r="G263" s="41">
        <v>131</v>
      </c>
      <c r="H263" s="41">
        <v>3442</v>
      </c>
      <c r="I263" s="41">
        <v>1896</v>
      </c>
      <c r="J263" s="136" cm="1">
        <f t="array" ref="J263">Ikäryhmähinnat[Ikä 0–5]*Ikärakenne[[#This Row],[0–5-vuotiaat]]</f>
        <v>1202806.57</v>
      </c>
      <c r="K263" s="136" cm="1">
        <f t="array" ref="K263">Ikäryhmähinnat[Ikä 6]*Ikärakenne[[#This Row],[6 vuotiaat]]</f>
        <v>224061.12</v>
      </c>
      <c r="L263" s="136" cm="1">
        <f t="array" ref="L263">Ikäryhmähinnat[Ikä 7–12]*Ikärakenne[[#This Row],[7–12-vuotiaat]]</f>
        <v>1936273.46</v>
      </c>
      <c r="M263" s="136" cm="1">
        <f t="array" ref="M263">Ikäryhmähinnat[Ikä 13–15]*Ikärakenne[[#This Row],[13–15-vuotiaat]]</f>
        <v>1775911.98</v>
      </c>
      <c r="N263" s="136" cm="1">
        <f t="array" ref="N263">Ikäryhmähinnat[Ikä 16+]*Ikärakenne[[#This Row],[16 vuotta täyttäneet]]</f>
        <v>236534.24</v>
      </c>
      <c r="O263" s="136" cm="1">
        <f t="array" ref="O263">Ikäryhmähinnat[Ikä 18-64]*Ikärakenne[[#This Row],[18–64-vuotiaat]]</f>
        <v>164250.47999999998</v>
      </c>
      <c r="P263" s="178">
        <f>SUM(Ikärakenne[[#This Row],[Ikä 0–5]:[Ikä 18-64]])</f>
        <v>5539837.8499999996</v>
      </c>
    </row>
    <row r="264" spans="1:16" x14ac:dyDescent="0.25">
      <c r="A264" s="127">
        <v>849</v>
      </c>
      <c r="B264" s="124" t="s">
        <v>269</v>
      </c>
      <c r="C264" s="38">
        <f>SUM(Ikärakenne[[#This Row],[0–5-vuotiaat]:[16 vuotta täyttäneet]])</f>
        <v>2799</v>
      </c>
      <c r="D264" s="41">
        <v>135</v>
      </c>
      <c r="E264" s="41">
        <v>30</v>
      </c>
      <c r="F264" s="41">
        <v>217</v>
      </c>
      <c r="G264" s="41">
        <v>134</v>
      </c>
      <c r="H264" s="41">
        <v>2283</v>
      </c>
      <c r="I264" s="41">
        <v>1322</v>
      </c>
      <c r="J264" s="136" cm="1">
        <f t="array" ref="J264">Ikäryhmähinnat[Ikä 0–5]*Ikärakenne[[#This Row],[0–5-vuotiaat]]</f>
        <v>1185247.3500000001</v>
      </c>
      <c r="K264" s="136" cm="1">
        <f t="array" ref="K264">Ikäryhmähinnat[Ikä 6]*Ikärakenne[[#This Row],[6 vuotiaat]]</f>
        <v>280076.39999999997</v>
      </c>
      <c r="L264" s="136" cm="1">
        <f t="array" ref="L264">Ikäryhmähinnat[Ikä 7–12]*Ikärakenne[[#This Row],[7–12-vuotiaat]]</f>
        <v>1736245.21</v>
      </c>
      <c r="M264" s="136" cm="1">
        <f t="array" ref="M264">Ikäryhmähinnat[Ikä 13–15]*Ikärakenne[[#This Row],[13–15-vuotiaat]]</f>
        <v>1816581.72</v>
      </c>
      <c r="N264" s="136" cm="1">
        <f t="array" ref="N264">Ikäryhmähinnat[Ikä 16+]*Ikärakenne[[#This Row],[16 vuotta täyttäneet]]</f>
        <v>156887.76</v>
      </c>
      <c r="O264" s="136" cm="1">
        <f t="array" ref="O264">Ikäryhmähinnat[Ikä 18-64]*Ikärakenne[[#This Row],[18–64-vuotiaat]]</f>
        <v>114524.86</v>
      </c>
      <c r="P264" s="178">
        <f>SUM(Ikärakenne[[#This Row],[Ikä 0–5]:[Ikä 18-64]])</f>
        <v>5289563.3</v>
      </c>
    </row>
    <row r="265" spans="1:16" x14ac:dyDescent="0.25">
      <c r="A265" s="127">
        <v>850</v>
      </c>
      <c r="B265" s="124" t="s">
        <v>270</v>
      </c>
      <c r="C265" s="38">
        <f>SUM(Ikärakenne[[#This Row],[0–5-vuotiaat]:[16 vuotta täyttäneet]])</f>
        <v>2349</v>
      </c>
      <c r="D265" s="41">
        <v>114</v>
      </c>
      <c r="E265" s="41">
        <v>25</v>
      </c>
      <c r="F265" s="41">
        <v>168</v>
      </c>
      <c r="G265" s="41">
        <v>126</v>
      </c>
      <c r="H265" s="41">
        <v>1916</v>
      </c>
      <c r="I265" s="41">
        <v>1162</v>
      </c>
      <c r="J265" s="136" cm="1">
        <f t="array" ref="J265">Ikäryhmähinnat[Ikä 0–5]*Ikärakenne[[#This Row],[0–5-vuotiaat]]</f>
        <v>1000875.54</v>
      </c>
      <c r="K265" s="136" cm="1">
        <f t="array" ref="K265">Ikäryhmähinnat[Ikä 6]*Ikärakenne[[#This Row],[6 vuotiaat]]</f>
        <v>233396.99999999997</v>
      </c>
      <c r="L265" s="136" cm="1">
        <f t="array" ref="L265">Ikäryhmähinnat[Ikä 7–12]*Ikärakenne[[#This Row],[7–12-vuotiaat]]</f>
        <v>1344189.84</v>
      </c>
      <c r="M265" s="136" cm="1">
        <f t="array" ref="M265">Ikäryhmähinnat[Ikä 13–15]*Ikärakenne[[#This Row],[13–15-vuotiaat]]</f>
        <v>1708129.08</v>
      </c>
      <c r="N265" s="136" cm="1">
        <f t="array" ref="N265">Ikäryhmähinnat[Ikä 16+]*Ikärakenne[[#This Row],[16 vuotta täyttäneet]]</f>
        <v>131667.51999999999</v>
      </c>
      <c r="O265" s="136" cm="1">
        <f t="array" ref="O265">Ikäryhmähinnat[Ikä 18-64]*Ikärakenne[[#This Row],[18–64-vuotiaat]]</f>
        <v>100664.06</v>
      </c>
      <c r="P265" s="178">
        <f>SUM(Ikärakenne[[#This Row],[Ikä 0–5]:[Ikä 18-64]])</f>
        <v>4518923.0399999991</v>
      </c>
    </row>
    <row r="266" spans="1:16" x14ac:dyDescent="0.25">
      <c r="A266" s="127">
        <v>851</v>
      </c>
      <c r="B266" s="124" t="s">
        <v>271</v>
      </c>
      <c r="C266" s="38">
        <f>SUM(Ikärakenne[[#This Row],[0–5-vuotiaat]:[16 vuotta täyttäneet]])</f>
        <v>20959</v>
      </c>
      <c r="D266" s="41">
        <v>1057</v>
      </c>
      <c r="E266" s="41">
        <v>207</v>
      </c>
      <c r="F266" s="41">
        <v>1406</v>
      </c>
      <c r="G266" s="41">
        <v>866</v>
      </c>
      <c r="H266" s="41">
        <v>17423</v>
      </c>
      <c r="I266" s="41">
        <v>11373</v>
      </c>
      <c r="J266" s="136" cm="1">
        <f t="array" ref="J266">Ikäryhmähinnat[Ikä 0–5]*Ikärakenne[[#This Row],[0–5-vuotiaat]]</f>
        <v>9280047.7700000014</v>
      </c>
      <c r="K266" s="136" cm="1">
        <f t="array" ref="K266">Ikäryhmähinnat[Ikä 6]*Ikärakenne[[#This Row],[6 vuotiaat]]</f>
        <v>1932527.16</v>
      </c>
      <c r="L266" s="136" cm="1">
        <f t="array" ref="L266">Ikäryhmähinnat[Ikä 7–12]*Ikärakenne[[#This Row],[7–12-vuotiaat]]</f>
        <v>11249588.779999999</v>
      </c>
      <c r="M266" s="136" cm="1">
        <f t="array" ref="M266">Ikäryhmähinnat[Ikä 13–15]*Ikärakenne[[#This Row],[13–15-vuotiaat]]</f>
        <v>11739998.279999999</v>
      </c>
      <c r="N266" s="136" cm="1">
        <f t="array" ref="N266">Ikäryhmähinnat[Ikä 16+]*Ikärakenne[[#This Row],[16 vuotta täyttäneet]]</f>
        <v>1197308.56</v>
      </c>
      <c r="O266" s="136" cm="1">
        <f t="array" ref="O266">Ikäryhmähinnat[Ikä 18-64]*Ikärakenne[[#This Row],[18–64-vuotiaat]]</f>
        <v>985242.99</v>
      </c>
      <c r="P266" s="178">
        <f>SUM(Ikärakenne[[#This Row],[Ikä 0–5]:[Ikä 18-64]])</f>
        <v>36384713.540000007</v>
      </c>
    </row>
    <row r="267" spans="1:16" x14ac:dyDescent="0.25">
      <c r="A267" s="127">
        <v>853</v>
      </c>
      <c r="B267" s="124" t="s">
        <v>272</v>
      </c>
      <c r="C267" s="38">
        <f>SUM(Ikärakenne[[#This Row],[0–5-vuotiaat]:[16 vuotta täyttäneet]])</f>
        <v>206073</v>
      </c>
      <c r="D267" s="41">
        <v>9508</v>
      </c>
      <c r="E267" s="41">
        <v>1576</v>
      </c>
      <c r="F267" s="41">
        <v>10325</v>
      </c>
      <c r="G267" s="41">
        <v>5253</v>
      </c>
      <c r="H267" s="41">
        <v>179411</v>
      </c>
      <c r="I267" s="41">
        <v>133939</v>
      </c>
      <c r="J267" s="136" cm="1">
        <f t="array" ref="J267">Ikäryhmähinnat[Ikä 0–5]*Ikärakenne[[#This Row],[0–5-vuotiaat]]</f>
        <v>83476531.88000001</v>
      </c>
      <c r="K267" s="136" cm="1">
        <f t="array" ref="K267">Ikäryhmähinnat[Ikä 6]*Ikärakenne[[#This Row],[6 vuotiaat]]</f>
        <v>14713346.879999999</v>
      </c>
      <c r="L267" s="136" cm="1">
        <f t="array" ref="L267">Ikäryhmähinnat[Ikä 7–12]*Ikärakenne[[#This Row],[7–12-vuotiaat]]</f>
        <v>82611667.25</v>
      </c>
      <c r="M267" s="136" cm="1">
        <f t="array" ref="M267">Ikäryhmähinnat[Ikä 13–15]*Ikärakenne[[#This Row],[13–15-vuotiaat]]</f>
        <v>71212714.739999995</v>
      </c>
      <c r="N267" s="136" cm="1">
        <f t="array" ref="N267">Ikäryhmähinnat[Ikä 16+]*Ikärakenne[[#This Row],[16 vuotta täyttäneet]]</f>
        <v>12329123.92</v>
      </c>
      <c r="O267" s="136" cm="1">
        <f t="array" ref="O267">Ikäryhmähinnat[Ikä 18-64]*Ikärakenne[[#This Row],[18–64-vuotiaat]]</f>
        <v>11603135.57</v>
      </c>
      <c r="P267" s="178">
        <f>SUM(Ikärakenne[[#This Row],[Ikä 0–5]:[Ikä 18-64]])</f>
        <v>275946520.24000001</v>
      </c>
    </row>
    <row r="268" spans="1:16" x14ac:dyDescent="0.25">
      <c r="A268" s="127">
        <v>854</v>
      </c>
      <c r="B268" s="124" t="s">
        <v>273</v>
      </c>
      <c r="C268" s="38">
        <f>SUM(Ikärakenne[[#This Row],[0–5-vuotiaat]:[16 vuotta täyttäneet]])</f>
        <v>3191</v>
      </c>
      <c r="D268" s="41">
        <v>102</v>
      </c>
      <c r="E268" s="41">
        <v>10</v>
      </c>
      <c r="F268" s="41">
        <v>149</v>
      </c>
      <c r="G268" s="41">
        <v>69</v>
      </c>
      <c r="H268" s="41">
        <v>2861</v>
      </c>
      <c r="I268" s="41">
        <v>1408</v>
      </c>
      <c r="J268" s="136" cm="1">
        <f t="array" ref="J268">Ikäryhmähinnat[Ikä 0–5]*Ikärakenne[[#This Row],[0–5-vuotiaat]]</f>
        <v>895520.22000000009</v>
      </c>
      <c r="K268" s="136" cm="1">
        <f t="array" ref="K268">Ikäryhmähinnat[Ikä 6]*Ikärakenne[[#This Row],[6 vuotiaat]]</f>
        <v>93358.799999999988</v>
      </c>
      <c r="L268" s="136" cm="1">
        <f t="array" ref="L268">Ikäryhmähinnat[Ikä 7–12]*Ikärakenne[[#This Row],[7–12-vuotiaat]]</f>
        <v>1192168.3700000001</v>
      </c>
      <c r="M268" s="136" cm="1">
        <f t="array" ref="M268">Ikäryhmähinnat[Ikä 13–15]*Ikärakenne[[#This Row],[13–15-vuotiaat]]</f>
        <v>935404.02</v>
      </c>
      <c r="N268" s="136" cm="1">
        <f t="array" ref="N268">Ikäryhmähinnat[Ikä 16+]*Ikärakenne[[#This Row],[16 vuotta täyttäneet]]</f>
        <v>196607.91999999998</v>
      </c>
      <c r="O268" s="136" cm="1">
        <f t="array" ref="O268">Ikäryhmähinnat[Ikä 18-64]*Ikärakenne[[#This Row],[18–64-vuotiaat]]</f>
        <v>121975.03999999999</v>
      </c>
      <c r="P268" s="178">
        <f>SUM(Ikärakenne[[#This Row],[Ikä 0–5]:[Ikä 18-64]])</f>
        <v>3435034.37</v>
      </c>
    </row>
    <row r="269" spans="1:16" x14ac:dyDescent="0.25">
      <c r="A269" s="127">
        <v>857</v>
      </c>
      <c r="B269" s="124" t="s">
        <v>274</v>
      </c>
      <c r="C269" s="38">
        <f>SUM(Ikärakenne[[#This Row],[0–5-vuotiaat]:[16 vuotta täyttäneet]])</f>
        <v>2311</v>
      </c>
      <c r="D269" s="41">
        <v>58</v>
      </c>
      <c r="E269" s="41">
        <v>8</v>
      </c>
      <c r="F269" s="41">
        <v>105</v>
      </c>
      <c r="G269" s="41">
        <v>62</v>
      </c>
      <c r="H269" s="41">
        <v>2078</v>
      </c>
      <c r="I269" s="41">
        <v>1078</v>
      </c>
      <c r="J269" s="136" cm="1">
        <f t="array" ref="J269">Ikäryhmähinnat[Ikä 0–5]*Ikärakenne[[#This Row],[0–5-vuotiaat]]</f>
        <v>509217.38</v>
      </c>
      <c r="K269" s="136" cm="1">
        <f t="array" ref="K269">Ikäryhmähinnat[Ikä 6]*Ikärakenne[[#This Row],[6 vuotiaat]]</f>
        <v>74687.039999999994</v>
      </c>
      <c r="L269" s="136" cm="1">
        <f t="array" ref="L269">Ikäryhmähinnat[Ikä 7–12]*Ikärakenne[[#This Row],[7–12-vuotiaat]]</f>
        <v>840118.65</v>
      </c>
      <c r="M269" s="136" cm="1">
        <f t="array" ref="M269">Ikäryhmähinnat[Ikä 13–15]*Ikärakenne[[#This Row],[13–15-vuotiaat]]</f>
        <v>840507.96</v>
      </c>
      <c r="N269" s="136" cm="1">
        <f t="array" ref="N269">Ikäryhmähinnat[Ikä 16+]*Ikärakenne[[#This Row],[16 vuotta täyttäneet]]</f>
        <v>142800.16</v>
      </c>
      <c r="O269" s="136" cm="1">
        <f t="array" ref="O269">Ikäryhmähinnat[Ikä 18-64]*Ikärakenne[[#This Row],[18–64-vuotiaat]]</f>
        <v>93387.14</v>
      </c>
      <c r="P269" s="178">
        <f>SUM(Ikärakenne[[#This Row],[Ikä 0–5]:[Ikä 18-64]])</f>
        <v>2500718.3300000005</v>
      </c>
    </row>
    <row r="270" spans="1:16" x14ac:dyDescent="0.25">
      <c r="A270" s="127">
        <v>858</v>
      </c>
      <c r="B270" s="124" t="s">
        <v>275</v>
      </c>
      <c r="C270" s="38">
        <f>SUM(Ikärakenne[[#This Row],[0–5-vuotiaat]:[16 vuotta täyttäneet]])</f>
        <v>42225</v>
      </c>
      <c r="D270" s="41">
        <v>2407</v>
      </c>
      <c r="E270" s="41">
        <v>433</v>
      </c>
      <c r="F270" s="41">
        <v>3066</v>
      </c>
      <c r="G270" s="41">
        <v>1769</v>
      </c>
      <c r="H270" s="41">
        <v>34550</v>
      </c>
      <c r="I270" s="41">
        <v>25332</v>
      </c>
      <c r="J270" s="136" cm="1">
        <f t="array" ref="J270">Ikäryhmähinnat[Ikä 0–5]*Ikärakenne[[#This Row],[0–5-vuotiaat]]</f>
        <v>21132521.27</v>
      </c>
      <c r="K270" s="136" cm="1">
        <f t="array" ref="K270">Ikäryhmähinnat[Ikä 6]*Ikärakenne[[#This Row],[6 vuotiaat]]</f>
        <v>4042436.0399999996</v>
      </c>
      <c r="L270" s="136" cm="1">
        <f t="array" ref="L270">Ikäryhmähinnat[Ikä 7–12]*Ikärakenne[[#This Row],[7–12-vuotiaat]]</f>
        <v>24531464.580000002</v>
      </c>
      <c r="M270" s="136" cm="1">
        <f t="array" ref="M270">Ikäryhmähinnat[Ikä 13–15]*Ikärakenne[[#This Row],[13–15-vuotiaat]]</f>
        <v>23981590.02</v>
      </c>
      <c r="N270" s="136" cm="1">
        <f t="array" ref="N270">Ikäryhmähinnat[Ikä 16+]*Ikärakenne[[#This Row],[16 vuotta täyttäneet]]</f>
        <v>2374276</v>
      </c>
      <c r="O270" s="136" cm="1">
        <f t="array" ref="O270">Ikäryhmähinnat[Ikä 18-64]*Ikärakenne[[#This Row],[18–64-vuotiaat]]</f>
        <v>2194511.1599999997</v>
      </c>
      <c r="P270" s="178">
        <f>SUM(Ikärakenne[[#This Row],[Ikä 0–5]:[Ikä 18-64]])</f>
        <v>78256799.069999993</v>
      </c>
    </row>
    <row r="271" spans="1:16" x14ac:dyDescent="0.25">
      <c r="A271" s="127">
        <v>859</v>
      </c>
      <c r="B271" s="124" t="s">
        <v>276</v>
      </c>
      <c r="C271" s="38">
        <f>SUM(Ikärakenne[[#This Row],[0–5-vuotiaat]:[16 vuotta täyttäneet]])</f>
        <v>6501</v>
      </c>
      <c r="D271" s="41">
        <v>573</v>
      </c>
      <c r="E271" s="41">
        <v>117</v>
      </c>
      <c r="F271" s="41">
        <v>807</v>
      </c>
      <c r="G271" s="41">
        <v>438</v>
      </c>
      <c r="H271" s="41">
        <v>4566</v>
      </c>
      <c r="I271" s="41">
        <v>3275</v>
      </c>
      <c r="J271" s="136" cm="1">
        <f t="array" ref="J271">Ikäryhmähinnat[Ikä 0–5]*Ikärakenne[[#This Row],[0–5-vuotiaat]]</f>
        <v>5030716.53</v>
      </c>
      <c r="K271" s="136" cm="1">
        <f t="array" ref="K271">Ikäryhmähinnat[Ikä 6]*Ikärakenne[[#This Row],[6 vuotiaat]]</f>
        <v>1092297.96</v>
      </c>
      <c r="L271" s="136" cm="1">
        <f t="array" ref="L271">Ikäryhmähinnat[Ikä 7–12]*Ikärakenne[[#This Row],[7–12-vuotiaat]]</f>
        <v>6456911.9100000001</v>
      </c>
      <c r="M271" s="136" cm="1">
        <f t="array" ref="M271">Ikäryhmähinnat[Ikä 13–15]*Ikärakenne[[#This Row],[13–15-vuotiaat]]</f>
        <v>5937782.04</v>
      </c>
      <c r="N271" s="136" cm="1">
        <f t="array" ref="N271">Ikäryhmähinnat[Ikä 16+]*Ikärakenne[[#This Row],[16 vuotta täyttäneet]]</f>
        <v>313775.52</v>
      </c>
      <c r="O271" s="136" cm="1">
        <f t="array" ref="O271">Ikäryhmähinnat[Ikä 18-64]*Ikärakenne[[#This Row],[18–64-vuotiaat]]</f>
        <v>283713.25</v>
      </c>
      <c r="P271" s="178">
        <f>SUM(Ikärakenne[[#This Row],[Ikä 0–5]:[Ikä 18-64]])</f>
        <v>19115197.210000001</v>
      </c>
    </row>
    <row r="272" spans="1:16" x14ac:dyDescent="0.25">
      <c r="A272" s="127">
        <v>886</v>
      </c>
      <c r="B272" s="124" t="s">
        <v>277</v>
      </c>
      <c r="C272" s="38">
        <f>SUM(Ikärakenne[[#This Row],[0–5-vuotiaat]:[16 vuotta täyttäneet]])</f>
        <v>12382</v>
      </c>
      <c r="D272" s="41">
        <v>610</v>
      </c>
      <c r="E272" s="41">
        <v>107</v>
      </c>
      <c r="F272" s="41">
        <v>896</v>
      </c>
      <c r="G272" s="41">
        <v>504</v>
      </c>
      <c r="H272" s="41">
        <v>10265</v>
      </c>
      <c r="I272" s="41">
        <v>6462</v>
      </c>
      <c r="J272" s="136" cm="1">
        <f t="array" ref="J272">Ikäryhmähinnat[Ikä 0–5]*Ikärakenne[[#This Row],[0–5-vuotiaat]]</f>
        <v>5355562.1000000006</v>
      </c>
      <c r="K272" s="136" cm="1">
        <f t="array" ref="K272">Ikäryhmähinnat[Ikä 6]*Ikärakenne[[#This Row],[6 vuotiaat]]</f>
        <v>998939.15999999992</v>
      </c>
      <c r="L272" s="136" cm="1">
        <f t="array" ref="L272">Ikäryhmähinnat[Ikä 7–12]*Ikärakenne[[#This Row],[7–12-vuotiaat]]</f>
        <v>7169012.4800000004</v>
      </c>
      <c r="M272" s="136" cm="1">
        <f t="array" ref="M272">Ikäryhmähinnat[Ikä 13–15]*Ikärakenne[[#This Row],[13–15-vuotiaat]]</f>
        <v>6832516.3200000003</v>
      </c>
      <c r="N272" s="136" cm="1">
        <f t="array" ref="N272">Ikäryhmähinnat[Ikä 16+]*Ikärakenne[[#This Row],[16 vuotta täyttäneet]]</f>
        <v>705410.8</v>
      </c>
      <c r="O272" s="136" cm="1">
        <f t="array" ref="O272">Ikäryhmähinnat[Ikä 18-64]*Ikärakenne[[#This Row],[18–64-vuotiaat]]</f>
        <v>559803.05999999994</v>
      </c>
      <c r="P272" s="178">
        <f>SUM(Ikärakenne[[#This Row],[Ikä 0–5]:[Ikä 18-64]])</f>
        <v>21621243.920000002</v>
      </c>
    </row>
    <row r="273" spans="1:16" x14ac:dyDescent="0.25">
      <c r="A273" s="127">
        <v>887</v>
      </c>
      <c r="B273" s="124" t="s">
        <v>278</v>
      </c>
      <c r="C273" s="38">
        <f>SUM(Ikärakenne[[#This Row],[0–5-vuotiaat]:[16 vuotta täyttäneet]])</f>
        <v>4493</v>
      </c>
      <c r="D273" s="41">
        <v>159</v>
      </c>
      <c r="E273" s="41">
        <v>38</v>
      </c>
      <c r="F273" s="41">
        <v>242</v>
      </c>
      <c r="G273" s="41">
        <v>132</v>
      </c>
      <c r="H273" s="41">
        <v>3922</v>
      </c>
      <c r="I273" s="41">
        <v>2247</v>
      </c>
      <c r="J273" s="136" cm="1">
        <f t="array" ref="J273">Ikäryhmähinnat[Ikä 0–5]*Ikärakenne[[#This Row],[0–5-vuotiaat]]</f>
        <v>1395957.99</v>
      </c>
      <c r="K273" s="136" cm="1">
        <f t="array" ref="K273">Ikäryhmähinnat[Ikä 6]*Ikärakenne[[#This Row],[6 vuotiaat]]</f>
        <v>354763.43999999994</v>
      </c>
      <c r="L273" s="136" cm="1">
        <f t="array" ref="L273">Ikäryhmähinnat[Ikä 7–12]*Ikärakenne[[#This Row],[7–12-vuotiaat]]</f>
        <v>1936273.46</v>
      </c>
      <c r="M273" s="136" cm="1">
        <f t="array" ref="M273">Ikäryhmähinnat[Ikä 13–15]*Ikärakenne[[#This Row],[13–15-vuotiaat]]</f>
        <v>1789468.56</v>
      </c>
      <c r="N273" s="136" cm="1">
        <f t="array" ref="N273">Ikäryhmähinnat[Ikä 16+]*Ikärakenne[[#This Row],[16 vuotta täyttäneet]]</f>
        <v>269519.83999999997</v>
      </c>
      <c r="O273" s="136" cm="1">
        <f t="array" ref="O273">Ikäryhmähinnat[Ikä 18-64]*Ikärakenne[[#This Row],[18–64-vuotiaat]]</f>
        <v>194657.61</v>
      </c>
      <c r="P273" s="178">
        <f>SUM(Ikärakenne[[#This Row],[Ikä 0–5]:[Ikä 18-64]])</f>
        <v>5940640.8999999994</v>
      </c>
    </row>
    <row r="274" spans="1:16" x14ac:dyDescent="0.25">
      <c r="A274" s="127">
        <v>889</v>
      </c>
      <c r="B274" s="124" t="s">
        <v>279</v>
      </c>
      <c r="C274" s="38">
        <f>SUM(Ikärakenne[[#This Row],[0–5-vuotiaat]:[16 vuotta täyttäneet]])</f>
        <v>2466</v>
      </c>
      <c r="D274" s="41">
        <v>105</v>
      </c>
      <c r="E274" s="41">
        <v>16</v>
      </c>
      <c r="F274" s="41">
        <v>172</v>
      </c>
      <c r="G274" s="41">
        <v>96</v>
      </c>
      <c r="H274" s="41">
        <v>2077</v>
      </c>
      <c r="I274" s="41">
        <v>1190</v>
      </c>
      <c r="J274" s="136" cm="1">
        <f t="array" ref="J274">Ikäryhmähinnat[Ikä 0–5]*Ikärakenne[[#This Row],[0–5-vuotiaat]]</f>
        <v>921859.05</v>
      </c>
      <c r="K274" s="136" cm="1">
        <f t="array" ref="K274">Ikäryhmähinnat[Ikä 6]*Ikärakenne[[#This Row],[6 vuotiaat]]</f>
        <v>149374.07999999999</v>
      </c>
      <c r="L274" s="136" cm="1">
        <f t="array" ref="L274">Ikäryhmähinnat[Ikä 7–12]*Ikärakenne[[#This Row],[7–12-vuotiaat]]</f>
        <v>1376194.36</v>
      </c>
      <c r="M274" s="136" cm="1">
        <f t="array" ref="M274">Ikäryhmähinnat[Ikä 13–15]*Ikärakenne[[#This Row],[13–15-vuotiaat]]</f>
        <v>1301431.68</v>
      </c>
      <c r="N274" s="136" cm="1">
        <f t="array" ref="N274">Ikäryhmähinnat[Ikä 16+]*Ikärakenne[[#This Row],[16 vuotta täyttäneet]]</f>
        <v>142731.44</v>
      </c>
      <c r="O274" s="136" cm="1">
        <f t="array" ref="O274">Ikäryhmähinnat[Ikä 18-64]*Ikärakenne[[#This Row],[18–64-vuotiaat]]</f>
        <v>103089.7</v>
      </c>
      <c r="P274" s="178">
        <f>SUM(Ikärakenne[[#This Row],[Ikä 0–5]:[Ikä 18-64]])</f>
        <v>3994680.31</v>
      </c>
    </row>
    <row r="275" spans="1:16" x14ac:dyDescent="0.25">
      <c r="A275" s="127">
        <v>890</v>
      </c>
      <c r="B275" s="124" t="s">
        <v>280</v>
      </c>
      <c r="C275" s="38">
        <f>SUM(Ikärakenne[[#This Row],[0–5-vuotiaat]:[16 vuotta täyttäneet]])</f>
        <v>1137</v>
      </c>
      <c r="D275" s="41">
        <v>50</v>
      </c>
      <c r="E275" s="41">
        <v>8</v>
      </c>
      <c r="F275" s="41">
        <v>55</v>
      </c>
      <c r="G275" s="41">
        <v>33</v>
      </c>
      <c r="H275" s="41">
        <v>991</v>
      </c>
      <c r="I275" s="41">
        <v>603</v>
      </c>
      <c r="J275" s="136" cm="1">
        <f t="array" ref="J275">Ikäryhmähinnat[Ikä 0–5]*Ikärakenne[[#This Row],[0–5-vuotiaat]]</f>
        <v>438980.5</v>
      </c>
      <c r="K275" s="136" cm="1">
        <f t="array" ref="K275">Ikäryhmähinnat[Ikä 6]*Ikärakenne[[#This Row],[6 vuotiaat]]</f>
        <v>74687.039999999994</v>
      </c>
      <c r="L275" s="136" cm="1">
        <f t="array" ref="L275">Ikäryhmähinnat[Ikä 7–12]*Ikärakenne[[#This Row],[7–12-vuotiaat]]</f>
        <v>440062.15</v>
      </c>
      <c r="M275" s="136" cm="1">
        <f t="array" ref="M275">Ikäryhmähinnat[Ikä 13–15]*Ikärakenne[[#This Row],[13–15-vuotiaat]]</f>
        <v>447367.14</v>
      </c>
      <c r="N275" s="136" cm="1">
        <f t="array" ref="N275">Ikäryhmähinnat[Ikä 16+]*Ikärakenne[[#This Row],[16 vuotta täyttäneet]]</f>
        <v>68101.52</v>
      </c>
      <c r="O275" s="136" cm="1">
        <f t="array" ref="O275">Ikäryhmähinnat[Ikä 18-64]*Ikärakenne[[#This Row],[18–64-vuotiaat]]</f>
        <v>52237.89</v>
      </c>
      <c r="P275" s="178">
        <f>SUM(Ikärakenne[[#This Row],[Ikä 0–5]:[Ikä 18-64]])</f>
        <v>1521436.24</v>
      </c>
    </row>
    <row r="276" spans="1:16" x14ac:dyDescent="0.25">
      <c r="A276" s="127">
        <v>892</v>
      </c>
      <c r="B276" s="124" t="s">
        <v>281</v>
      </c>
      <c r="C276" s="38">
        <f>SUM(Ikärakenne[[#This Row],[0–5-vuotiaat]:[16 vuotta täyttäneet]])</f>
        <v>3657</v>
      </c>
      <c r="D276" s="41">
        <v>301</v>
      </c>
      <c r="E276" s="41">
        <v>59</v>
      </c>
      <c r="F276" s="41">
        <v>376</v>
      </c>
      <c r="G276" s="41">
        <v>211</v>
      </c>
      <c r="H276" s="41">
        <v>2710</v>
      </c>
      <c r="I276" s="41">
        <v>1830</v>
      </c>
      <c r="J276" s="136" cm="1">
        <f t="array" ref="J276">Ikäryhmähinnat[Ikä 0–5]*Ikärakenne[[#This Row],[0–5-vuotiaat]]</f>
        <v>2642662.6100000003</v>
      </c>
      <c r="K276" s="136" cm="1">
        <f t="array" ref="K276">Ikäryhmähinnat[Ikä 6]*Ikärakenne[[#This Row],[6 vuotiaat]]</f>
        <v>550816.91999999993</v>
      </c>
      <c r="L276" s="136" cm="1">
        <f t="array" ref="L276">Ikäryhmähinnat[Ikä 7–12]*Ikärakenne[[#This Row],[7–12-vuotiaat]]</f>
        <v>3008424.88</v>
      </c>
      <c r="M276" s="136" cm="1">
        <f t="array" ref="M276">Ikäryhmähinnat[Ikä 13–15]*Ikärakenne[[#This Row],[13–15-vuotiaat]]</f>
        <v>2860438.38</v>
      </c>
      <c r="N276" s="136" cm="1">
        <f t="array" ref="N276">Ikäryhmähinnat[Ikä 16+]*Ikärakenne[[#This Row],[16 vuotta täyttäneet]]</f>
        <v>186231.19999999998</v>
      </c>
      <c r="O276" s="136" cm="1">
        <f t="array" ref="O276">Ikäryhmähinnat[Ikä 18-64]*Ikärakenne[[#This Row],[18–64-vuotiaat]]</f>
        <v>158532.9</v>
      </c>
      <c r="P276" s="178">
        <f>SUM(Ikärakenne[[#This Row],[Ikä 0–5]:[Ikä 18-64]])</f>
        <v>9407106.8899999987</v>
      </c>
    </row>
    <row r="277" spans="1:16" x14ac:dyDescent="0.25">
      <c r="A277" s="127">
        <v>893</v>
      </c>
      <c r="B277" s="124" t="s">
        <v>282</v>
      </c>
      <c r="C277" s="38">
        <f>SUM(Ikärakenne[[#This Row],[0–5-vuotiaat]:[16 vuotta täyttäneet]])</f>
        <v>7439</v>
      </c>
      <c r="D277" s="41">
        <v>451</v>
      </c>
      <c r="E277" s="41">
        <v>72</v>
      </c>
      <c r="F277" s="41">
        <v>572</v>
      </c>
      <c r="G277" s="41">
        <v>292</v>
      </c>
      <c r="H277" s="41">
        <v>6052</v>
      </c>
      <c r="I277" s="41">
        <v>3872</v>
      </c>
      <c r="J277" s="136" cm="1">
        <f t="array" ref="J277">Ikäryhmähinnat[Ikä 0–5]*Ikärakenne[[#This Row],[0–5-vuotiaat]]</f>
        <v>3959604.1100000003</v>
      </c>
      <c r="K277" s="136" cm="1">
        <f t="array" ref="K277">Ikäryhmähinnat[Ikä 6]*Ikärakenne[[#This Row],[6 vuotiaat]]</f>
        <v>672183.36</v>
      </c>
      <c r="L277" s="136" cm="1">
        <f t="array" ref="L277">Ikäryhmähinnat[Ikä 7–12]*Ikärakenne[[#This Row],[7–12-vuotiaat]]</f>
        <v>4576646.3600000003</v>
      </c>
      <c r="M277" s="136" cm="1">
        <f t="array" ref="M277">Ikäryhmähinnat[Ikä 13–15]*Ikärakenne[[#This Row],[13–15-vuotiaat]]</f>
        <v>3958521.36</v>
      </c>
      <c r="N277" s="136" cm="1">
        <f t="array" ref="N277">Ikäryhmähinnat[Ikä 16+]*Ikärakenne[[#This Row],[16 vuotta täyttäneet]]</f>
        <v>415893.44</v>
      </c>
      <c r="O277" s="136" cm="1">
        <f t="array" ref="O277">Ikäryhmähinnat[Ikä 18-64]*Ikärakenne[[#This Row],[18–64-vuotiaat]]</f>
        <v>335431.36</v>
      </c>
      <c r="P277" s="178">
        <f>SUM(Ikärakenne[[#This Row],[Ikä 0–5]:[Ikä 18-64]])</f>
        <v>13918279.99</v>
      </c>
    </row>
    <row r="278" spans="1:16" x14ac:dyDescent="0.25">
      <c r="A278" s="127">
        <v>895</v>
      </c>
      <c r="B278" s="124" t="s">
        <v>283</v>
      </c>
      <c r="C278" s="38">
        <f>SUM(Ikärakenne[[#This Row],[0–5-vuotiaat]:[16 vuotta täyttäneet]])</f>
        <v>14814</v>
      </c>
      <c r="D278" s="41">
        <v>597</v>
      </c>
      <c r="E278" s="41">
        <v>112</v>
      </c>
      <c r="F278" s="41">
        <v>855</v>
      </c>
      <c r="G278" s="41">
        <v>467</v>
      </c>
      <c r="H278" s="41">
        <v>12783</v>
      </c>
      <c r="I278" s="41">
        <v>7785</v>
      </c>
      <c r="J278" s="136" cm="1">
        <f t="array" ref="J278">Ikäryhmähinnat[Ikä 0–5]*Ikärakenne[[#This Row],[0–5-vuotiaat]]</f>
        <v>5241427.17</v>
      </c>
      <c r="K278" s="136" cm="1">
        <f t="array" ref="K278">Ikäryhmähinnat[Ikä 6]*Ikärakenne[[#This Row],[6 vuotiaat]]</f>
        <v>1045618.5599999999</v>
      </c>
      <c r="L278" s="136" cm="1">
        <f t="array" ref="L278">Ikäryhmähinnat[Ikä 7–12]*Ikärakenne[[#This Row],[7–12-vuotiaat]]</f>
        <v>6840966.1500000004</v>
      </c>
      <c r="M278" s="136" cm="1">
        <f t="array" ref="M278">Ikäryhmähinnat[Ikä 13–15]*Ikärakenne[[#This Row],[13–15-vuotiaat]]</f>
        <v>6330922.8600000003</v>
      </c>
      <c r="N278" s="136" cm="1">
        <f t="array" ref="N278">Ikäryhmähinnat[Ikä 16+]*Ikärakenne[[#This Row],[16 vuotta täyttäneet]]</f>
        <v>878447.76</v>
      </c>
      <c r="O278" s="136" cm="1">
        <f t="array" ref="O278">Ikäryhmähinnat[Ikä 18-64]*Ikärakenne[[#This Row],[18–64-vuotiaat]]</f>
        <v>674414.54999999993</v>
      </c>
      <c r="P278" s="178">
        <f>SUM(Ikärakenne[[#This Row],[Ikä 0–5]:[Ikä 18-64]])</f>
        <v>21011797.050000001</v>
      </c>
    </row>
    <row r="279" spans="1:16" x14ac:dyDescent="0.25">
      <c r="A279" s="127">
        <v>905</v>
      </c>
      <c r="B279" s="124" t="s">
        <v>284</v>
      </c>
      <c r="C279" s="38">
        <f>SUM(Ikärakenne[[#This Row],[0–5-vuotiaat]:[16 vuotta täyttäneet]])</f>
        <v>70361</v>
      </c>
      <c r="D279" s="41">
        <v>3354</v>
      </c>
      <c r="E279" s="41">
        <v>589</v>
      </c>
      <c r="F279" s="41">
        <v>4281</v>
      </c>
      <c r="G279" s="41">
        <v>2249</v>
      </c>
      <c r="H279" s="41">
        <v>59888</v>
      </c>
      <c r="I279" s="41">
        <v>43929</v>
      </c>
      <c r="J279" s="136" cm="1">
        <f t="array" ref="J279">Ikäryhmähinnat[Ikä 0–5]*Ikärakenne[[#This Row],[0–5-vuotiaat]]</f>
        <v>29446811.940000001</v>
      </c>
      <c r="K279" s="136" cm="1">
        <f t="array" ref="K279">Ikäryhmähinnat[Ikä 6]*Ikärakenne[[#This Row],[6 vuotiaat]]</f>
        <v>5498833.3199999994</v>
      </c>
      <c r="L279" s="136" cm="1">
        <f t="array" ref="L279">Ikäryhmähinnat[Ikä 7–12]*Ikärakenne[[#This Row],[7–12-vuotiaat]]</f>
        <v>34252837.530000001</v>
      </c>
      <c r="M279" s="136" cm="1">
        <f t="array" ref="M279">Ikäryhmähinnat[Ikä 13–15]*Ikärakenne[[#This Row],[13–15-vuotiaat]]</f>
        <v>30488748.419999998</v>
      </c>
      <c r="N279" s="136" cm="1">
        <f t="array" ref="N279">Ikäryhmähinnat[Ikä 16+]*Ikärakenne[[#This Row],[16 vuotta täyttäneet]]</f>
        <v>4115503.36</v>
      </c>
      <c r="O279" s="136" cm="1">
        <f t="array" ref="O279">Ikäryhmähinnat[Ikä 18-64]*Ikärakenne[[#This Row],[18–64-vuotiaat]]</f>
        <v>3805569.27</v>
      </c>
      <c r="P279" s="178">
        <f>SUM(Ikärakenne[[#This Row],[Ikä 0–5]:[Ikä 18-64]])</f>
        <v>107608303.83999999</v>
      </c>
    </row>
    <row r="280" spans="1:16" x14ac:dyDescent="0.25">
      <c r="A280" s="127">
        <v>908</v>
      </c>
      <c r="B280" s="124" t="s">
        <v>285</v>
      </c>
      <c r="C280" s="38">
        <f>SUM(Ikärakenne[[#This Row],[0–5-vuotiaat]:[16 vuotta täyttäneet]])</f>
        <v>20847</v>
      </c>
      <c r="D280" s="41">
        <v>901</v>
      </c>
      <c r="E280" s="41">
        <v>189</v>
      </c>
      <c r="F280" s="41">
        <v>1354</v>
      </c>
      <c r="G280" s="41">
        <v>785</v>
      </c>
      <c r="H280" s="41">
        <v>17618</v>
      </c>
      <c r="I280" s="41">
        <v>11189</v>
      </c>
      <c r="J280" s="136" cm="1">
        <f t="array" ref="J280">Ikäryhmähinnat[Ikä 0–5]*Ikärakenne[[#This Row],[0–5-vuotiaat]]</f>
        <v>7910428.6100000003</v>
      </c>
      <c r="K280" s="136" cm="1">
        <f t="array" ref="K280">Ikäryhmähinnat[Ikä 6]*Ikärakenne[[#This Row],[6 vuotiaat]]</f>
        <v>1764481.3199999998</v>
      </c>
      <c r="L280" s="136" cm="1">
        <f t="array" ref="L280">Ikäryhmähinnat[Ikä 7–12]*Ikärakenne[[#This Row],[7–12-vuotiaat]]</f>
        <v>10833530.02</v>
      </c>
      <c r="M280" s="136" cm="1">
        <f t="array" ref="M280">Ikäryhmähinnat[Ikä 13–15]*Ikärakenne[[#This Row],[13–15-vuotiaat]]</f>
        <v>10641915.300000001</v>
      </c>
      <c r="N280" s="136" cm="1">
        <f t="array" ref="N280">Ikäryhmähinnat[Ikä 16+]*Ikärakenne[[#This Row],[16 vuotta täyttäneet]]</f>
        <v>1210708.96</v>
      </c>
      <c r="O280" s="136" cm="1">
        <f t="array" ref="O280">Ikäryhmähinnat[Ikä 18-64]*Ikärakenne[[#This Row],[18–64-vuotiaat]]</f>
        <v>969303.07</v>
      </c>
      <c r="P280" s="178">
        <f>SUM(Ikärakenne[[#This Row],[Ikä 0–5]:[Ikä 18-64]])</f>
        <v>33330367.280000001</v>
      </c>
    </row>
    <row r="281" spans="1:16" x14ac:dyDescent="0.25">
      <c r="A281" s="127">
        <v>915</v>
      </c>
      <c r="B281" s="124" t="s">
        <v>286</v>
      </c>
      <c r="C281" s="38">
        <f>SUM(Ikärakenne[[#This Row],[0–5-vuotiaat]:[16 vuotta täyttäneet]])</f>
        <v>19669</v>
      </c>
      <c r="D281" s="41">
        <v>706</v>
      </c>
      <c r="E281" s="41">
        <v>131</v>
      </c>
      <c r="F281" s="41">
        <v>966</v>
      </c>
      <c r="G281" s="41">
        <v>549</v>
      </c>
      <c r="H281" s="41">
        <v>17317</v>
      </c>
      <c r="I281" s="41">
        <v>10202</v>
      </c>
      <c r="J281" s="136" cm="1">
        <f t="array" ref="J281">Ikäryhmähinnat[Ikä 0–5]*Ikärakenne[[#This Row],[0–5-vuotiaat]]</f>
        <v>6198404.6600000001</v>
      </c>
      <c r="K281" s="136" cm="1">
        <f t="array" ref="K281">Ikäryhmähinnat[Ikä 6]*Ikärakenne[[#This Row],[6 vuotiaat]]</f>
        <v>1223000.2799999998</v>
      </c>
      <c r="L281" s="136" cm="1">
        <f t="array" ref="L281">Ikäryhmähinnat[Ikä 7–12]*Ikärakenne[[#This Row],[7–12-vuotiaat]]</f>
        <v>7729091.5800000001</v>
      </c>
      <c r="M281" s="136" cm="1">
        <f t="array" ref="M281">Ikäryhmähinnat[Ikä 13–15]*Ikärakenne[[#This Row],[13–15-vuotiaat]]</f>
        <v>7442562.4199999999</v>
      </c>
      <c r="N281" s="136" cm="1">
        <f t="array" ref="N281">Ikäryhmähinnat[Ikä 16+]*Ikärakenne[[#This Row],[16 vuotta täyttäneet]]</f>
        <v>1190024.24</v>
      </c>
      <c r="O281" s="136" cm="1">
        <f t="array" ref="O281">Ikäryhmähinnat[Ikä 18-64]*Ikärakenne[[#This Row],[18–64-vuotiaat]]</f>
        <v>883799.26</v>
      </c>
      <c r="P281" s="178">
        <f>SUM(Ikärakenne[[#This Row],[Ikä 0–5]:[Ikä 18-64]])</f>
        <v>24666882.439999998</v>
      </c>
    </row>
    <row r="282" spans="1:16" x14ac:dyDescent="0.25">
      <c r="A282" s="127">
        <v>918</v>
      </c>
      <c r="B282" s="124" t="s">
        <v>287</v>
      </c>
      <c r="C282" s="38">
        <f>SUM(Ikärakenne[[#This Row],[0–5-vuotiaat]:[16 vuotta täyttäneet]])</f>
        <v>2246</v>
      </c>
      <c r="D282" s="41">
        <v>107</v>
      </c>
      <c r="E282" s="41">
        <v>22</v>
      </c>
      <c r="F282" s="41">
        <v>131</v>
      </c>
      <c r="G282" s="41">
        <v>74</v>
      </c>
      <c r="H282" s="41">
        <v>1912</v>
      </c>
      <c r="I282" s="41">
        <v>1184</v>
      </c>
      <c r="J282" s="136" cm="1">
        <f t="array" ref="J282">Ikäryhmähinnat[Ikä 0–5]*Ikärakenne[[#This Row],[0–5-vuotiaat]]</f>
        <v>939418.27</v>
      </c>
      <c r="K282" s="136" cm="1">
        <f t="array" ref="K282">Ikäryhmähinnat[Ikä 6]*Ikärakenne[[#This Row],[6 vuotiaat]]</f>
        <v>205389.36</v>
      </c>
      <c r="L282" s="136" cm="1">
        <f t="array" ref="L282">Ikäryhmähinnat[Ikä 7–12]*Ikärakenne[[#This Row],[7–12-vuotiaat]]</f>
        <v>1048148.03</v>
      </c>
      <c r="M282" s="136" cm="1">
        <f t="array" ref="M282">Ikäryhmähinnat[Ikä 13–15]*Ikärakenne[[#This Row],[13–15-vuotiaat]]</f>
        <v>1003186.92</v>
      </c>
      <c r="N282" s="136" cm="1">
        <f t="array" ref="N282">Ikäryhmähinnat[Ikä 16+]*Ikärakenne[[#This Row],[16 vuotta täyttäneet]]</f>
        <v>131392.63999999998</v>
      </c>
      <c r="O282" s="136" cm="1">
        <f t="array" ref="O282">Ikäryhmähinnat[Ikä 18-64]*Ikärakenne[[#This Row],[18–64-vuotiaat]]</f>
        <v>102569.92</v>
      </c>
      <c r="P282" s="178">
        <f>SUM(Ikärakenne[[#This Row],[Ikä 0–5]:[Ikä 18-64]])</f>
        <v>3430105.14</v>
      </c>
    </row>
    <row r="283" spans="1:16" x14ac:dyDescent="0.25">
      <c r="A283" s="127">
        <v>921</v>
      </c>
      <c r="B283" s="124" t="s">
        <v>288</v>
      </c>
      <c r="C283" s="38">
        <f>SUM(Ikärakenne[[#This Row],[0–5-vuotiaat]:[16 vuotta täyttäneet]])</f>
        <v>1851</v>
      </c>
      <c r="D283" s="41">
        <v>44</v>
      </c>
      <c r="E283" s="41">
        <v>9</v>
      </c>
      <c r="F283" s="41">
        <v>68</v>
      </c>
      <c r="G283" s="41">
        <v>53</v>
      </c>
      <c r="H283" s="41">
        <v>1677</v>
      </c>
      <c r="I283" s="41">
        <v>835</v>
      </c>
      <c r="J283" s="136" cm="1">
        <f t="array" ref="J283">Ikäryhmähinnat[Ikä 0–5]*Ikärakenne[[#This Row],[0–5-vuotiaat]]</f>
        <v>386302.84</v>
      </c>
      <c r="K283" s="136" cm="1">
        <f t="array" ref="K283">Ikäryhmähinnat[Ikä 6]*Ikärakenne[[#This Row],[6 vuotiaat]]</f>
        <v>84022.92</v>
      </c>
      <c r="L283" s="136" cm="1">
        <f t="array" ref="L283">Ikäryhmähinnat[Ikä 7–12]*Ikärakenne[[#This Row],[7–12-vuotiaat]]</f>
        <v>544076.84</v>
      </c>
      <c r="M283" s="136" cm="1">
        <f t="array" ref="M283">Ikäryhmähinnat[Ikä 13–15]*Ikärakenne[[#This Row],[13–15-vuotiaat]]</f>
        <v>718498.74</v>
      </c>
      <c r="N283" s="136" cm="1">
        <f t="array" ref="N283">Ikäryhmähinnat[Ikä 16+]*Ikärakenne[[#This Row],[16 vuotta täyttäneet]]</f>
        <v>115243.44</v>
      </c>
      <c r="O283" s="136" cm="1">
        <f t="array" ref="O283">Ikäryhmähinnat[Ikä 18-64]*Ikärakenne[[#This Row],[18–64-vuotiaat]]</f>
        <v>72336.05</v>
      </c>
      <c r="P283" s="178">
        <f>SUM(Ikärakenne[[#This Row],[Ikä 0–5]:[Ikä 18-64]])</f>
        <v>1920480.8299999998</v>
      </c>
    </row>
    <row r="284" spans="1:16" x14ac:dyDescent="0.25">
      <c r="A284" s="127">
        <v>922</v>
      </c>
      <c r="B284" s="124" t="s">
        <v>289</v>
      </c>
      <c r="C284" s="38">
        <f>SUM(Ikärakenne[[#This Row],[0–5-vuotiaat]:[16 vuotta täyttäneet]])</f>
        <v>4511</v>
      </c>
      <c r="D284" s="41">
        <v>265</v>
      </c>
      <c r="E284" s="41">
        <v>49</v>
      </c>
      <c r="F284" s="41">
        <v>386</v>
      </c>
      <c r="G284" s="41">
        <v>218</v>
      </c>
      <c r="H284" s="41">
        <v>3593</v>
      </c>
      <c r="I284" s="41">
        <v>2568</v>
      </c>
      <c r="J284" s="136" cm="1">
        <f t="array" ref="J284">Ikäryhmähinnat[Ikä 0–5]*Ikärakenne[[#This Row],[0–5-vuotiaat]]</f>
        <v>2326596.6500000004</v>
      </c>
      <c r="K284" s="136" cm="1">
        <f t="array" ref="K284">Ikäryhmähinnat[Ikä 6]*Ikärakenne[[#This Row],[6 vuotiaat]]</f>
        <v>457458.11999999994</v>
      </c>
      <c r="L284" s="136" cm="1">
        <f t="array" ref="L284">Ikäryhmähinnat[Ikä 7–12]*Ikärakenne[[#This Row],[7–12-vuotiaat]]</f>
        <v>3088436.18</v>
      </c>
      <c r="M284" s="136" cm="1">
        <f t="array" ref="M284">Ikäryhmähinnat[Ikä 13–15]*Ikärakenne[[#This Row],[13–15-vuotiaat]]</f>
        <v>2955334.44</v>
      </c>
      <c r="N284" s="136" cm="1">
        <f t="array" ref="N284">Ikäryhmähinnat[Ikä 16+]*Ikärakenne[[#This Row],[16 vuotta täyttäneet]]</f>
        <v>246910.96</v>
      </c>
      <c r="O284" s="136" cm="1">
        <f t="array" ref="O284">Ikäryhmähinnat[Ikä 18-64]*Ikärakenne[[#This Row],[18–64-vuotiaat]]</f>
        <v>222465.84</v>
      </c>
      <c r="P284" s="178">
        <f>SUM(Ikärakenne[[#This Row],[Ikä 0–5]:[Ikä 18-64]])</f>
        <v>9297202.1900000013</v>
      </c>
    </row>
    <row r="285" spans="1:16" x14ac:dyDescent="0.25">
      <c r="A285" s="127">
        <v>924</v>
      </c>
      <c r="B285" s="124" t="s">
        <v>290</v>
      </c>
      <c r="C285" s="38">
        <f>SUM(Ikärakenne[[#This Row],[0–5-vuotiaat]:[16 vuotta täyttäneet]])</f>
        <v>2931</v>
      </c>
      <c r="D285" s="41">
        <v>124</v>
      </c>
      <c r="E285" s="41">
        <v>19</v>
      </c>
      <c r="F285" s="41">
        <v>176</v>
      </c>
      <c r="G285" s="41">
        <v>119</v>
      </c>
      <c r="H285" s="41">
        <v>2493</v>
      </c>
      <c r="I285" s="41">
        <v>1444</v>
      </c>
      <c r="J285" s="136" cm="1">
        <f t="array" ref="J285">Ikäryhmähinnat[Ikä 0–5]*Ikärakenne[[#This Row],[0–5-vuotiaat]]</f>
        <v>1088671.6400000001</v>
      </c>
      <c r="K285" s="136" cm="1">
        <f t="array" ref="K285">Ikäryhmähinnat[Ikä 6]*Ikärakenne[[#This Row],[6 vuotiaat]]</f>
        <v>177381.71999999997</v>
      </c>
      <c r="L285" s="136" cm="1">
        <f t="array" ref="L285">Ikäryhmähinnat[Ikä 7–12]*Ikärakenne[[#This Row],[7–12-vuotiaat]]</f>
        <v>1408198.8800000001</v>
      </c>
      <c r="M285" s="136" cm="1">
        <f t="array" ref="M285">Ikäryhmähinnat[Ikä 13–15]*Ikärakenne[[#This Row],[13–15-vuotiaat]]</f>
        <v>1613233.02</v>
      </c>
      <c r="N285" s="136" cm="1">
        <f t="array" ref="N285">Ikäryhmähinnat[Ikä 16+]*Ikärakenne[[#This Row],[16 vuotta täyttäneet]]</f>
        <v>171318.96</v>
      </c>
      <c r="O285" s="136" cm="1">
        <f t="array" ref="O285">Ikäryhmähinnat[Ikä 18-64]*Ikärakenne[[#This Row],[18–64-vuotiaat]]</f>
        <v>125093.71999999999</v>
      </c>
      <c r="P285" s="178">
        <f>SUM(Ikärakenne[[#This Row],[Ikä 0–5]:[Ikä 18-64]])</f>
        <v>4583897.9399999995</v>
      </c>
    </row>
    <row r="286" spans="1:16" x14ac:dyDescent="0.25">
      <c r="A286" s="127">
        <v>925</v>
      </c>
      <c r="B286" s="124" t="s">
        <v>291</v>
      </c>
      <c r="C286" s="38">
        <f>SUM(Ikärakenne[[#This Row],[0–5-vuotiaat]:[16 vuotta täyttäneet]])</f>
        <v>3352</v>
      </c>
      <c r="D286" s="41">
        <v>123</v>
      </c>
      <c r="E286" s="41">
        <v>33</v>
      </c>
      <c r="F286" s="41">
        <v>224</v>
      </c>
      <c r="G286" s="41">
        <v>136</v>
      </c>
      <c r="H286" s="41">
        <v>2836</v>
      </c>
      <c r="I286" s="41">
        <v>1796</v>
      </c>
      <c r="J286" s="136" cm="1">
        <f t="array" ref="J286">Ikäryhmähinnat[Ikä 0–5]*Ikärakenne[[#This Row],[0–5-vuotiaat]]</f>
        <v>1079892.03</v>
      </c>
      <c r="K286" s="136" cm="1">
        <f t="array" ref="K286">Ikäryhmähinnat[Ikä 6]*Ikärakenne[[#This Row],[6 vuotiaat]]</f>
        <v>308084.03999999998</v>
      </c>
      <c r="L286" s="136" cm="1">
        <f t="array" ref="L286">Ikäryhmähinnat[Ikä 7–12]*Ikärakenne[[#This Row],[7–12-vuotiaat]]</f>
        <v>1792253.12</v>
      </c>
      <c r="M286" s="136" cm="1">
        <f t="array" ref="M286">Ikäryhmähinnat[Ikä 13–15]*Ikärakenne[[#This Row],[13–15-vuotiaat]]</f>
        <v>1843694.88</v>
      </c>
      <c r="N286" s="136" cm="1">
        <f t="array" ref="N286">Ikäryhmähinnat[Ikä 16+]*Ikärakenne[[#This Row],[16 vuotta täyttäneet]]</f>
        <v>194889.91999999998</v>
      </c>
      <c r="O286" s="136" cm="1">
        <f t="array" ref="O286">Ikäryhmähinnat[Ikä 18-64]*Ikärakenne[[#This Row],[18–64-vuotiaat]]</f>
        <v>155587.47999999998</v>
      </c>
      <c r="P286" s="178">
        <f>SUM(Ikärakenne[[#This Row],[Ikä 0–5]:[Ikä 18-64]])</f>
        <v>5374401.4700000007</v>
      </c>
    </row>
    <row r="287" spans="1:16" x14ac:dyDescent="0.25">
      <c r="A287" s="127">
        <v>927</v>
      </c>
      <c r="B287" s="124" t="s">
        <v>292</v>
      </c>
      <c r="C287" s="38">
        <f>SUM(Ikärakenne[[#This Row],[0–5-vuotiaat]:[16 vuotta täyttäneet]])</f>
        <v>28799</v>
      </c>
      <c r="D287" s="41">
        <v>1462</v>
      </c>
      <c r="E287" s="41">
        <v>298</v>
      </c>
      <c r="F287" s="41">
        <v>2031</v>
      </c>
      <c r="G287" s="41">
        <v>1248</v>
      </c>
      <c r="H287" s="41">
        <v>23760</v>
      </c>
      <c r="I287" s="41">
        <v>16635</v>
      </c>
      <c r="J287" s="136" cm="1">
        <f t="array" ref="J287">Ikäryhmähinnat[Ikä 0–5]*Ikärakenne[[#This Row],[0–5-vuotiaat]]</f>
        <v>12835789.82</v>
      </c>
      <c r="K287" s="136" cm="1">
        <f t="array" ref="K287">Ikäryhmähinnat[Ikä 6]*Ikärakenne[[#This Row],[6 vuotiaat]]</f>
        <v>2782092.2399999998</v>
      </c>
      <c r="L287" s="136" cm="1">
        <f t="array" ref="L287">Ikäryhmähinnat[Ikä 7–12]*Ikärakenne[[#This Row],[7–12-vuotiaat]]</f>
        <v>16250295.029999999</v>
      </c>
      <c r="M287" s="136" cm="1">
        <f t="array" ref="M287">Ikäryhmähinnat[Ikä 13–15]*Ikärakenne[[#This Row],[13–15-vuotiaat]]</f>
        <v>16918611.84</v>
      </c>
      <c r="N287" s="136" cm="1">
        <f t="array" ref="N287">Ikäryhmähinnat[Ikä 16+]*Ikärakenne[[#This Row],[16 vuotta täyttäneet]]</f>
        <v>1632787.2</v>
      </c>
      <c r="O287" s="136" cm="1">
        <f t="array" ref="O287">Ikäryhmähinnat[Ikä 18-64]*Ikärakenne[[#This Row],[18–64-vuotiaat]]</f>
        <v>1441090.0499999998</v>
      </c>
      <c r="P287" s="178">
        <f>SUM(Ikärakenne[[#This Row],[Ikä 0–5]:[Ikä 18-64]])</f>
        <v>51860666.18</v>
      </c>
    </row>
    <row r="288" spans="1:16" x14ac:dyDescent="0.25">
      <c r="A288" s="127">
        <v>931</v>
      </c>
      <c r="B288" s="124" t="s">
        <v>293</v>
      </c>
      <c r="C288" s="38">
        <f>SUM(Ikärakenne[[#This Row],[0–5-vuotiaat]:[16 vuotta täyttäneet]])</f>
        <v>5764</v>
      </c>
      <c r="D288" s="41">
        <v>219</v>
      </c>
      <c r="E288" s="41">
        <v>44</v>
      </c>
      <c r="F288" s="41">
        <v>278</v>
      </c>
      <c r="G288" s="41">
        <v>154</v>
      </c>
      <c r="H288" s="41">
        <v>5069</v>
      </c>
      <c r="I288" s="41">
        <v>2668</v>
      </c>
      <c r="J288" s="136" cm="1">
        <f t="array" ref="J288">Ikäryhmähinnat[Ikä 0–5]*Ikärakenne[[#This Row],[0–5-vuotiaat]]</f>
        <v>1922734.59</v>
      </c>
      <c r="K288" s="136" cm="1">
        <f t="array" ref="K288">Ikäryhmähinnat[Ikä 6]*Ikärakenne[[#This Row],[6 vuotiaat]]</f>
        <v>410778.72</v>
      </c>
      <c r="L288" s="136" cm="1">
        <f t="array" ref="L288">Ikäryhmähinnat[Ikä 7–12]*Ikärakenne[[#This Row],[7–12-vuotiaat]]</f>
        <v>2224314.14</v>
      </c>
      <c r="M288" s="136" cm="1">
        <f t="array" ref="M288">Ikäryhmähinnat[Ikä 13–15]*Ikärakenne[[#This Row],[13–15-vuotiaat]]</f>
        <v>2087713.32</v>
      </c>
      <c r="N288" s="136" cm="1">
        <f t="array" ref="N288">Ikäryhmähinnat[Ikä 16+]*Ikärakenne[[#This Row],[16 vuotta täyttäneet]]</f>
        <v>348341.68</v>
      </c>
      <c r="O288" s="136" cm="1">
        <f t="array" ref="O288">Ikäryhmähinnat[Ikä 18-64]*Ikärakenne[[#This Row],[18–64-vuotiaat]]</f>
        <v>231128.84</v>
      </c>
      <c r="P288" s="178">
        <f>SUM(Ikärakenne[[#This Row],[Ikä 0–5]:[Ikä 18-64]])</f>
        <v>7225011.29</v>
      </c>
    </row>
    <row r="289" spans="1:16" x14ac:dyDescent="0.25">
      <c r="A289" s="127">
        <v>934</v>
      </c>
      <c r="B289" s="124" t="s">
        <v>294</v>
      </c>
      <c r="C289" s="38">
        <f>SUM(Ikärakenne[[#This Row],[0–5-vuotiaat]:[16 vuotta täyttäneet]])</f>
        <v>2607</v>
      </c>
      <c r="D289" s="41">
        <v>70</v>
      </c>
      <c r="E289" s="41">
        <v>15</v>
      </c>
      <c r="F289" s="41">
        <v>164</v>
      </c>
      <c r="G289" s="41">
        <v>101</v>
      </c>
      <c r="H289" s="41">
        <v>2257</v>
      </c>
      <c r="I289" s="41">
        <v>1310</v>
      </c>
      <c r="J289" s="136" cm="1">
        <f t="array" ref="J289">Ikäryhmähinnat[Ikä 0–5]*Ikärakenne[[#This Row],[0–5-vuotiaat]]</f>
        <v>614572.70000000007</v>
      </c>
      <c r="K289" s="136" cm="1">
        <f t="array" ref="K289">Ikäryhmähinnat[Ikä 6]*Ikärakenne[[#This Row],[6 vuotiaat]]</f>
        <v>140038.19999999998</v>
      </c>
      <c r="L289" s="136" cm="1">
        <f t="array" ref="L289">Ikäryhmähinnat[Ikä 7–12]*Ikärakenne[[#This Row],[7–12-vuotiaat]]</f>
        <v>1312185.32</v>
      </c>
      <c r="M289" s="136" cm="1">
        <f t="array" ref="M289">Ikäryhmähinnat[Ikä 13–15]*Ikärakenne[[#This Row],[13–15-vuotiaat]]</f>
        <v>1369214.58</v>
      </c>
      <c r="N289" s="136" cm="1">
        <f t="array" ref="N289">Ikäryhmähinnat[Ikä 16+]*Ikärakenne[[#This Row],[16 vuotta täyttäneet]]</f>
        <v>155101.04</v>
      </c>
      <c r="O289" s="136" cm="1">
        <f t="array" ref="O289">Ikäryhmähinnat[Ikä 18-64]*Ikärakenne[[#This Row],[18–64-vuotiaat]]</f>
        <v>113485.29999999999</v>
      </c>
      <c r="P289" s="178">
        <f>SUM(Ikärakenne[[#This Row],[Ikä 0–5]:[Ikä 18-64]])</f>
        <v>3704597.14</v>
      </c>
    </row>
    <row r="290" spans="1:16" x14ac:dyDescent="0.25">
      <c r="A290" s="127">
        <v>935</v>
      </c>
      <c r="B290" s="124" t="s">
        <v>295</v>
      </c>
      <c r="C290" s="38">
        <f>SUM(Ikärakenne[[#This Row],[0–5-vuotiaat]:[16 vuotta täyttäneet]])</f>
        <v>2831</v>
      </c>
      <c r="D290" s="41">
        <v>66</v>
      </c>
      <c r="E290" s="41">
        <v>16</v>
      </c>
      <c r="F290" s="41">
        <v>133</v>
      </c>
      <c r="G290" s="41">
        <v>91</v>
      </c>
      <c r="H290" s="41">
        <v>2525</v>
      </c>
      <c r="I290" s="41">
        <v>1427</v>
      </c>
      <c r="J290" s="136" cm="1">
        <f t="array" ref="J290">Ikäryhmähinnat[Ikä 0–5]*Ikärakenne[[#This Row],[0–5-vuotiaat]]</f>
        <v>579454.26</v>
      </c>
      <c r="K290" s="136" cm="1">
        <f t="array" ref="K290">Ikäryhmähinnat[Ikä 6]*Ikärakenne[[#This Row],[6 vuotiaat]]</f>
        <v>149374.07999999999</v>
      </c>
      <c r="L290" s="136" cm="1">
        <f t="array" ref="L290">Ikäryhmähinnat[Ikä 7–12]*Ikärakenne[[#This Row],[7–12-vuotiaat]]</f>
        <v>1064150.29</v>
      </c>
      <c r="M290" s="136" cm="1">
        <f t="array" ref="M290">Ikäryhmähinnat[Ikä 13–15]*Ikärakenne[[#This Row],[13–15-vuotiaat]]</f>
        <v>1233648.78</v>
      </c>
      <c r="N290" s="136" cm="1">
        <f t="array" ref="N290">Ikäryhmähinnat[Ikä 16+]*Ikärakenne[[#This Row],[16 vuotta täyttäneet]]</f>
        <v>173518</v>
      </c>
      <c r="O290" s="136" cm="1">
        <f t="array" ref="O290">Ikäryhmähinnat[Ikä 18-64]*Ikärakenne[[#This Row],[18–64-vuotiaat]]</f>
        <v>123621.01</v>
      </c>
      <c r="P290" s="178">
        <f>SUM(Ikärakenne[[#This Row],[Ikä 0–5]:[Ikä 18-64]])</f>
        <v>3323766.42</v>
      </c>
    </row>
    <row r="291" spans="1:16" x14ac:dyDescent="0.25">
      <c r="A291" s="127">
        <v>936</v>
      </c>
      <c r="B291" s="124" t="s">
        <v>296</v>
      </c>
      <c r="C291" s="38">
        <f>SUM(Ikärakenne[[#This Row],[0–5-vuotiaat]:[16 vuotta täyttäneet]])</f>
        <v>6190</v>
      </c>
      <c r="D291" s="41">
        <v>212</v>
      </c>
      <c r="E291" s="41">
        <v>40</v>
      </c>
      <c r="F291" s="41">
        <v>312</v>
      </c>
      <c r="G291" s="41">
        <v>190</v>
      </c>
      <c r="H291" s="41">
        <v>5436</v>
      </c>
      <c r="I291" s="41">
        <v>2924</v>
      </c>
      <c r="J291" s="136" cm="1">
        <f t="array" ref="J291">Ikäryhmähinnat[Ikä 0–5]*Ikärakenne[[#This Row],[0–5-vuotiaat]]</f>
        <v>1861277.32</v>
      </c>
      <c r="K291" s="136" cm="1">
        <f t="array" ref="K291">Ikäryhmähinnat[Ikä 6]*Ikärakenne[[#This Row],[6 vuotiaat]]</f>
        <v>373435.19999999995</v>
      </c>
      <c r="L291" s="136" cm="1">
        <f t="array" ref="L291">Ikäryhmähinnat[Ikä 7–12]*Ikärakenne[[#This Row],[7–12-vuotiaat]]</f>
        <v>2496352.56</v>
      </c>
      <c r="M291" s="136" cm="1">
        <f t="array" ref="M291">Ikäryhmähinnat[Ikä 13–15]*Ikärakenne[[#This Row],[13–15-vuotiaat]]</f>
        <v>2575750.2000000002</v>
      </c>
      <c r="N291" s="136" cm="1">
        <f t="array" ref="N291">Ikäryhmähinnat[Ikä 16+]*Ikärakenne[[#This Row],[16 vuotta täyttäneet]]</f>
        <v>373561.92</v>
      </c>
      <c r="O291" s="136" cm="1">
        <f t="array" ref="O291">Ikäryhmähinnat[Ikä 18-64]*Ikärakenne[[#This Row],[18–64-vuotiaat]]</f>
        <v>253306.12</v>
      </c>
      <c r="P291" s="178">
        <f>SUM(Ikärakenne[[#This Row],[Ikä 0–5]:[Ikä 18-64]])</f>
        <v>7933683.3200000003</v>
      </c>
    </row>
    <row r="292" spans="1:16" x14ac:dyDescent="0.25">
      <c r="A292" s="127">
        <v>946</v>
      </c>
      <c r="B292" s="124" t="s">
        <v>297</v>
      </c>
      <c r="C292" s="38">
        <f>SUM(Ikärakenne[[#This Row],[0–5-vuotiaat]:[16 vuotta täyttäneet]])</f>
        <v>6210</v>
      </c>
      <c r="D292" s="41">
        <v>358</v>
      </c>
      <c r="E292" s="41">
        <v>59</v>
      </c>
      <c r="F292" s="41">
        <v>447</v>
      </c>
      <c r="G292" s="41">
        <v>262</v>
      </c>
      <c r="H292" s="41">
        <v>5084</v>
      </c>
      <c r="I292" s="41">
        <v>3161</v>
      </c>
      <c r="J292" s="136" cm="1">
        <f t="array" ref="J292">Ikäryhmähinnat[Ikä 0–5]*Ikärakenne[[#This Row],[0–5-vuotiaat]]</f>
        <v>3143100.3800000004</v>
      </c>
      <c r="K292" s="136" cm="1">
        <f t="array" ref="K292">Ikäryhmähinnat[Ikä 6]*Ikärakenne[[#This Row],[6 vuotiaat]]</f>
        <v>550816.91999999993</v>
      </c>
      <c r="L292" s="136" cm="1">
        <f t="array" ref="L292">Ikäryhmähinnat[Ikä 7–12]*Ikärakenne[[#This Row],[7–12-vuotiaat]]</f>
        <v>3576505.11</v>
      </c>
      <c r="M292" s="136" cm="1">
        <f t="array" ref="M292">Ikäryhmähinnat[Ikä 13–15]*Ikärakenne[[#This Row],[13–15-vuotiaat]]</f>
        <v>3551823.96</v>
      </c>
      <c r="N292" s="136" cm="1">
        <f t="array" ref="N292">Ikäryhmähinnat[Ikä 16+]*Ikärakenne[[#This Row],[16 vuotta täyttäneet]]</f>
        <v>349372.48</v>
      </c>
      <c r="O292" s="136" cm="1">
        <f t="array" ref="O292">Ikäryhmähinnat[Ikä 18-64]*Ikärakenne[[#This Row],[18–64-vuotiaat]]</f>
        <v>273837.43</v>
      </c>
      <c r="P292" s="178">
        <f>SUM(Ikärakenne[[#This Row],[Ikä 0–5]:[Ikä 18-64]])</f>
        <v>11445456.280000001</v>
      </c>
    </row>
    <row r="293" spans="1:16" x14ac:dyDescent="0.25">
      <c r="A293" s="127">
        <v>976</v>
      </c>
      <c r="B293" s="124" t="s">
        <v>298</v>
      </c>
      <c r="C293" s="38">
        <f>SUM(Ikärakenne[[#This Row],[0–5-vuotiaat]:[16 vuotta täyttäneet]])</f>
        <v>3721</v>
      </c>
      <c r="D293" s="41">
        <v>110</v>
      </c>
      <c r="E293" s="41">
        <v>28</v>
      </c>
      <c r="F293" s="41">
        <v>151</v>
      </c>
      <c r="G293" s="41">
        <v>122</v>
      </c>
      <c r="H293" s="41">
        <v>3310</v>
      </c>
      <c r="I293" s="41">
        <v>1712</v>
      </c>
      <c r="J293" s="136" cm="1">
        <f t="array" ref="J293">Ikäryhmähinnat[Ikä 0–5]*Ikärakenne[[#This Row],[0–5-vuotiaat]]</f>
        <v>965757.10000000009</v>
      </c>
      <c r="K293" s="136" cm="1">
        <f t="array" ref="K293">Ikäryhmähinnat[Ikä 6]*Ikärakenne[[#This Row],[6 vuotiaat]]</f>
        <v>261404.63999999998</v>
      </c>
      <c r="L293" s="136" cm="1">
        <f t="array" ref="L293">Ikäryhmähinnat[Ikä 7–12]*Ikärakenne[[#This Row],[7–12-vuotiaat]]</f>
        <v>1208170.6300000001</v>
      </c>
      <c r="M293" s="136" cm="1">
        <f t="array" ref="M293">Ikäryhmähinnat[Ikä 13–15]*Ikärakenne[[#This Row],[13–15-vuotiaat]]</f>
        <v>1653902.76</v>
      </c>
      <c r="N293" s="136" cm="1">
        <f t="array" ref="N293">Ikäryhmähinnat[Ikä 16+]*Ikärakenne[[#This Row],[16 vuotta täyttäneet]]</f>
        <v>227463.19999999998</v>
      </c>
      <c r="O293" s="136" cm="1">
        <f t="array" ref="O293">Ikäryhmähinnat[Ikä 18-64]*Ikärakenne[[#This Row],[18–64-vuotiaat]]</f>
        <v>148310.56</v>
      </c>
      <c r="P293" s="178">
        <f>SUM(Ikärakenne[[#This Row],[Ikä 0–5]:[Ikä 18-64]])</f>
        <v>4465008.8899999997</v>
      </c>
    </row>
    <row r="294" spans="1:16" x14ac:dyDescent="0.25">
      <c r="A294" s="127">
        <v>977</v>
      </c>
      <c r="B294" s="124" t="s">
        <v>299</v>
      </c>
      <c r="C294" s="38">
        <f>SUM(Ikärakenne[[#This Row],[0–5-vuotiaat]:[16 vuotta täyttäneet]])</f>
        <v>15406</v>
      </c>
      <c r="D294" s="41">
        <v>929</v>
      </c>
      <c r="E294" s="41">
        <v>194</v>
      </c>
      <c r="F294" s="41">
        <v>1378</v>
      </c>
      <c r="G294" s="41">
        <v>698</v>
      </c>
      <c r="H294" s="41">
        <v>12207</v>
      </c>
      <c r="I294" s="41">
        <v>8291</v>
      </c>
      <c r="J294" s="136" cm="1">
        <f t="array" ref="J294">Ikäryhmähinnat[Ikä 0–5]*Ikärakenne[[#This Row],[0–5-vuotiaat]]</f>
        <v>8156257.6900000004</v>
      </c>
      <c r="K294" s="136" cm="1">
        <f t="array" ref="K294">Ikäryhmähinnat[Ikä 6]*Ikärakenne[[#This Row],[6 vuotiaat]]</f>
        <v>1811160.7199999997</v>
      </c>
      <c r="L294" s="136" cm="1">
        <f t="array" ref="L294">Ikäryhmähinnat[Ikä 7–12]*Ikärakenne[[#This Row],[7–12-vuotiaat]]</f>
        <v>11025557.140000001</v>
      </c>
      <c r="M294" s="136" cm="1">
        <f t="array" ref="M294">Ikäryhmähinnat[Ikä 13–15]*Ikärakenne[[#This Row],[13–15-vuotiaat]]</f>
        <v>9462492.8399999999</v>
      </c>
      <c r="N294" s="136" cm="1">
        <f t="array" ref="N294">Ikäryhmähinnat[Ikä 16+]*Ikärakenne[[#This Row],[16 vuotta täyttäneet]]</f>
        <v>838865.04</v>
      </c>
      <c r="O294" s="136" cm="1">
        <f t="array" ref="O294">Ikäryhmähinnat[Ikä 18-64]*Ikärakenne[[#This Row],[18–64-vuotiaat]]</f>
        <v>718249.33</v>
      </c>
      <c r="P294" s="178">
        <f>SUM(Ikärakenne[[#This Row],[Ikä 0–5]:[Ikä 18-64]])</f>
        <v>32012582.759999998</v>
      </c>
    </row>
    <row r="295" spans="1:16" x14ac:dyDescent="0.25">
      <c r="A295" s="127">
        <v>980</v>
      </c>
      <c r="B295" s="124" t="s">
        <v>300</v>
      </c>
      <c r="C295" s="38">
        <f>SUM(Ikärakenne[[#This Row],[0–5-vuotiaat]:[16 vuotta täyttäneet]])</f>
        <v>33704</v>
      </c>
      <c r="D295" s="41">
        <v>2205</v>
      </c>
      <c r="E295" s="41">
        <v>404</v>
      </c>
      <c r="F295" s="41">
        <v>2842</v>
      </c>
      <c r="G295" s="41">
        <v>1582</v>
      </c>
      <c r="H295" s="41">
        <v>26671</v>
      </c>
      <c r="I295" s="41">
        <v>18815</v>
      </c>
      <c r="J295" s="136" cm="1">
        <f t="array" ref="J295">Ikäryhmähinnat[Ikä 0–5]*Ikärakenne[[#This Row],[0–5-vuotiaat]]</f>
        <v>19359040.050000001</v>
      </c>
      <c r="K295" s="136" cm="1">
        <f t="array" ref="K295">Ikäryhmähinnat[Ikä 6]*Ikärakenne[[#This Row],[6 vuotiaat]]</f>
        <v>3771695.5199999996</v>
      </c>
      <c r="L295" s="136" cm="1">
        <f t="array" ref="L295">Ikäryhmähinnat[Ikä 7–12]*Ikärakenne[[#This Row],[7–12-vuotiaat]]</f>
        <v>22739211.460000001</v>
      </c>
      <c r="M295" s="136" cm="1">
        <f t="array" ref="M295">Ikäryhmähinnat[Ikä 13–15]*Ikärakenne[[#This Row],[13–15-vuotiaat]]</f>
        <v>21446509.559999999</v>
      </c>
      <c r="N295" s="136" cm="1">
        <f t="array" ref="N295">Ikäryhmähinnat[Ikä 16+]*Ikärakenne[[#This Row],[16 vuotta täyttäneet]]</f>
        <v>1832831.1199999999</v>
      </c>
      <c r="O295" s="136" cm="1">
        <f t="array" ref="O295">Ikäryhmähinnat[Ikä 18-64]*Ikärakenne[[#This Row],[18–64-vuotiaat]]</f>
        <v>1629943.45</v>
      </c>
      <c r="P295" s="178">
        <f>SUM(Ikärakenne[[#This Row],[Ikä 0–5]:[Ikä 18-64]])</f>
        <v>70779231.160000011</v>
      </c>
    </row>
    <row r="296" spans="1:16" x14ac:dyDescent="0.25">
      <c r="A296" s="127">
        <v>981</v>
      </c>
      <c r="B296" s="124" t="s">
        <v>301</v>
      </c>
      <c r="C296" s="38">
        <f>SUM(Ikärakenne[[#This Row],[0–5-vuotiaat]:[16 vuotta täyttäneet]])</f>
        <v>2193</v>
      </c>
      <c r="D296" s="41">
        <v>65</v>
      </c>
      <c r="E296" s="41">
        <v>17</v>
      </c>
      <c r="F296" s="41">
        <v>105</v>
      </c>
      <c r="G296" s="41">
        <v>67</v>
      </c>
      <c r="H296" s="41">
        <v>1939</v>
      </c>
      <c r="I296" s="41">
        <v>1204</v>
      </c>
      <c r="J296" s="136" cm="1">
        <f t="array" ref="J296">Ikäryhmähinnat[Ikä 0–5]*Ikärakenne[[#This Row],[0–5-vuotiaat]]</f>
        <v>570674.65</v>
      </c>
      <c r="K296" s="136" cm="1">
        <f t="array" ref="K296">Ikäryhmähinnat[Ikä 6]*Ikärakenne[[#This Row],[6 vuotiaat]]</f>
        <v>158709.96</v>
      </c>
      <c r="L296" s="136" cm="1">
        <f t="array" ref="L296">Ikäryhmähinnat[Ikä 7–12]*Ikärakenne[[#This Row],[7–12-vuotiaat]]</f>
        <v>840118.65</v>
      </c>
      <c r="M296" s="136" cm="1">
        <f t="array" ref="M296">Ikäryhmähinnat[Ikä 13–15]*Ikärakenne[[#This Row],[13–15-vuotiaat]]</f>
        <v>908290.86</v>
      </c>
      <c r="N296" s="136" cm="1">
        <f t="array" ref="N296">Ikäryhmähinnat[Ikä 16+]*Ikärakenne[[#This Row],[16 vuotta täyttäneet]]</f>
        <v>133248.07999999999</v>
      </c>
      <c r="O296" s="136" cm="1">
        <f t="array" ref="O296">Ikäryhmähinnat[Ikä 18-64]*Ikärakenne[[#This Row],[18–64-vuotiaat]]</f>
        <v>104302.51999999999</v>
      </c>
      <c r="P296" s="178">
        <f>SUM(Ikärakenne[[#This Row],[Ikä 0–5]:[Ikä 18-64]])</f>
        <v>2715344.72</v>
      </c>
    </row>
    <row r="297" spans="1:16" x14ac:dyDescent="0.25">
      <c r="A297" s="127">
        <v>989</v>
      </c>
      <c r="B297" s="124" t="s">
        <v>302</v>
      </c>
      <c r="C297" s="38">
        <f>SUM(Ikärakenne[[#This Row],[0–5-vuotiaat]:[16 vuotta täyttäneet]])</f>
        <v>5220</v>
      </c>
      <c r="D297" s="41">
        <v>191</v>
      </c>
      <c r="E297" s="41">
        <v>33</v>
      </c>
      <c r="F297" s="41">
        <v>292</v>
      </c>
      <c r="G297" s="41">
        <v>165</v>
      </c>
      <c r="H297" s="41">
        <v>4539</v>
      </c>
      <c r="I297" s="41">
        <v>2512</v>
      </c>
      <c r="J297" s="136" cm="1">
        <f t="array" ref="J297">Ikäryhmähinnat[Ikä 0–5]*Ikärakenne[[#This Row],[0–5-vuotiaat]]</f>
        <v>1676905.51</v>
      </c>
      <c r="K297" s="136" cm="1">
        <f t="array" ref="K297">Ikäryhmähinnat[Ikä 6]*Ikärakenne[[#This Row],[6 vuotiaat]]</f>
        <v>308084.03999999998</v>
      </c>
      <c r="L297" s="136" cm="1">
        <f t="array" ref="L297">Ikäryhmähinnat[Ikä 7–12]*Ikärakenne[[#This Row],[7–12-vuotiaat]]</f>
        <v>2336329.96</v>
      </c>
      <c r="M297" s="136" cm="1">
        <f t="array" ref="M297">Ikäryhmähinnat[Ikä 13–15]*Ikärakenne[[#This Row],[13–15-vuotiaat]]</f>
        <v>2236835.7000000002</v>
      </c>
      <c r="N297" s="136" cm="1">
        <f t="array" ref="N297">Ikäryhmähinnat[Ikä 16+]*Ikärakenne[[#This Row],[16 vuotta täyttäneet]]</f>
        <v>311920.08</v>
      </c>
      <c r="O297" s="136" cm="1">
        <f t="array" ref="O297">Ikäryhmähinnat[Ikä 18-64]*Ikärakenne[[#This Row],[18–64-vuotiaat]]</f>
        <v>217614.56</v>
      </c>
      <c r="P297" s="178">
        <f>SUM(Ikärakenne[[#This Row],[Ikä 0–5]:[Ikä 18-64]])</f>
        <v>7087689.8499999996</v>
      </c>
    </row>
    <row r="298" spans="1:16" x14ac:dyDescent="0.25">
      <c r="A298" s="127">
        <v>992</v>
      </c>
      <c r="B298" s="124" t="s">
        <v>303</v>
      </c>
      <c r="C298" s="38">
        <f>SUM(Ikärakenne[[#This Row],[0–5-vuotiaat]:[16 vuotta täyttäneet]])</f>
        <v>17740</v>
      </c>
      <c r="D298" s="41">
        <v>742</v>
      </c>
      <c r="E298" s="41">
        <v>152</v>
      </c>
      <c r="F298" s="41">
        <v>1131</v>
      </c>
      <c r="G298" s="41">
        <v>661</v>
      </c>
      <c r="H298" s="41">
        <v>15054</v>
      </c>
      <c r="I298" s="41">
        <v>9210</v>
      </c>
      <c r="J298" s="136" cm="1">
        <f t="array" ref="J298">Ikäryhmähinnat[Ikä 0–5]*Ikärakenne[[#This Row],[0–5-vuotiaat]]</f>
        <v>6514470.6200000001</v>
      </c>
      <c r="K298" s="136" cm="1">
        <f t="array" ref="K298">Ikäryhmähinnat[Ikä 6]*Ikärakenne[[#This Row],[6 vuotiaat]]</f>
        <v>1419053.7599999998</v>
      </c>
      <c r="L298" s="136" cm="1">
        <f t="array" ref="L298">Ikäryhmähinnat[Ikä 7–12]*Ikärakenne[[#This Row],[7–12-vuotiaat]]</f>
        <v>9049278.0299999993</v>
      </c>
      <c r="M298" s="136" cm="1">
        <f t="array" ref="M298">Ikäryhmähinnat[Ikä 13–15]*Ikärakenne[[#This Row],[13–15-vuotiaat]]</f>
        <v>8960899.3800000008</v>
      </c>
      <c r="N298" s="136" cm="1">
        <f t="array" ref="N298">Ikäryhmähinnat[Ikä 16+]*Ikärakenne[[#This Row],[16 vuotta täyttäneet]]</f>
        <v>1034510.88</v>
      </c>
      <c r="O298" s="136" cm="1">
        <f t="array" ref="O298">Ikäryhmähinnat[Ikä 18-64]*Ikärakenne[[#This Row],[18–64-vuotiaat]]</f>
        <v>797862.29999999993</v>
      </c>
      <c r="P298" s="178">
        <f>SUM(Ikärakenne[[#This Row],[Ikä 0–5]:[Ikä 18-64]])</f>
        <v>27776074.969999999</v>
      </c>
    </row>
    <row r="303" spans="1:16" x14ac:dyDescent="0.25">
      <c r="D303" s="41"/>
      <c r="E303" s="41"/>
      <c r="F303" s="41"/>
      <c r="G303" s="41"/>
      <c r="H303" s="41"/>
    </row>
    <row r="305" spans="4:8" x14ac:dyDescent="0.25">
      <c r="D305" s="41"/>
      <c r="E305" s="41"/>
      <c r="F305" s="41"/>
      <c r="G305" s="41"/>
      <c r="H305"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04"/>
  <sheetViews>
    <sheetView zoomScale="90" zoomScaleNormal="90" workbookViewId="0">
      <pane xSplit="2" topLeftCell="G1" activePane="topRight" state="frozen"/>
      <selection pane="topRight" activeCell="A12" sqref="A12"/>
    </sheetView>
  </sheetViews>
  <sheetFormatPr defaultRowHeight="15" x14ac:dyDescent="0.2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x14ac:dyDescent="0.35">
      <c r="A1" s="313" t="s">
        <v>1091</v>
      </c>
      <c r="D1" s="152"/>
      <c r="E1" s="365"/>
      <c r="F1" s="154"/>
      <c r="H1" s="154"/>
      <c r="S1" s="15"/>
      <c r="AF1" s="164"/>
      <c r="AH1" s="103"/>
    </row>
    <row r="2" spans="1:34" x14ac:dyDescent="0.25">
      <c r="A2" s="151" t="s">
        <v>355</v>
      </c>
      <c r="C2" s="156"/>
      <c r="D2" s="157"/>
      <c r="E2" s="157"/>
      <c r="AF2" s="164"/>
    </row>
    <row r="3" spans="1:34" x14ac:dyDescent="0.25">
      <c r="A3" s="316" t="s">
        <v>1</v>
      </c>
      <c r="B3" s="317">
        <f>COUNT(C13:C304)</f>
        <v>292</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x14ac:dyDescent="0.25">
      <c r="A4" s="151" t="s">
        <v>663</v>
      </c>
      <c r="B4" s="151" t="s">
        <v>674</v>
      </c>
      <c r="F4" s="131"/>
      <c r="H4" s="161"/>
      <c r="J4" s="26"/>
      <c r="U4" s="178" t="s">
        <v>742</v>
      </c>
      <c r="V4" s="189"/>
      <c r="W4" s="189"/>
      <c r="X4" s="189"/>
      <c r="Y4" s="189"/>
      <c r="Z4" s="189"/>
      <c r="AA4" s="189"/>
      <c r="AB4" s="189"/>
      <c r="AC4" s="189"/>
      <c r="AF4" s="164"/>
    </row>
    <row r="5" spans="1:34" ht="29.25" x14ac:dyDescent="0.25">
      <c r="A5" s="90" t="s">
        <v>664</v>
      </c>
      <c r="B5" s="90" t="s">
        <v>670</v>
      </c>
      <c r="E5" s="42"/>
      <c r="G5" s="146"/>
      <c r="H5" s="146"/>
      <c r="I5" s="164"/>
      <c r="L5" s="160"/>
      <c r="M5" s="160"/>
      <c r="N5" s="160"/>
      <c r="O5" s="160"/>
      <c r="P5" s="160"/>
      <c r="Q5" s="160"/>
      <c r="R5" s="160"/>
      <c r="S5" s="160"/>
      <c r="T5" s="160"/>
      <c r="U5" s="348" t="s">
        <v>649</v>
      </c>
      <c r="V5" s="218" t="s">
        <v>676</v>
      </c>
      <c r="W5" s="218" t="s">
        <v>677</v>
      </c>
      <c r="X5" s="218" t="s">
        <v>650</v>
      </c>
      <c r="Y5" s="218" t="s">
        <v>651</v>
      </c>
      <c r="Z5" s="218" t="s">
        <v>360</v>
      </c>
      <c r="AA5" s="219" t="s">
        <v>652</v>
      </c>
      <c r="AB5" s="218" t="s">
        <v>653</v>
      </c>
      <c r="AC5" s="218" t="s">
        <v>741</v>
      </c>
      <c r="AE5" s="163"/>
      <c r="AF5" s="164"/>
    </row>
    <row r="6" spans="1:34" x14ac:dyDescent="0.25">
      <c r="A6" s="90" t="s">
        <v>665</v>
      </c>
      <c r="B6" s="90" t="s">
        <v>671</v>
      </c>
      <c r="G6" s="146"/>
      <c r="H6" s="146"/>
      <c r="I6" s="164"/>
      <c r="L6" s="132"/>
      <c r="M6" s="146"/>
      <c r="N6" s="146"/>
      <c r="O6" s="146"/>
      <c r="P6" s="146"/>
      <c r="S6" s="165"/>
      <c r="T6" s="168"/>
      <c r="U6" s="322">
        <v>74.31</v>
      </c>
      <c r="V6" s="323">
        <v>315.39999999999998</v>
      </c>
      <c r="W6" s="323">
        <v>315.39999999999998</v>
      </c>
      <c r="X6" s="323">
        <v>1967.48</v>
      </c>
      <c r="Y6" s="323">
        <v>44.55</v>
      </c>
      <c r="Z6" s="323">
        <v>434.13</v>
      </c>
      <c r="AA6" s="323">
        <v>317.56</v>
      </c>
      <c r="AB6" s="323">
        <v>30.5</v>
      </c>
      <c r="AC6" s="323">
        <v>753.71</v>
      </c>
      <c r="AE6" s="167"/>
      <c r="AF6" s="345"/>
    </row>
    <row r="7" spans="1:34" x14ac:dyDescent="0.25">
      <c r="A7" s="90" t="s">
        <v>666</v>
      </c>
      <c r="B7" s="171" t="s">
        <v>672</v>
      </c>
      <c r="E7" s="42"/>
      <c r="I7" s="164"/>
      <c r="L7" s="42"/>
      <c r="M7" s="146"/>
      <c r="T7" s="146"/>
      <c r="AF7" s="167"/>
    </row>
    <row r="8" spans="1:34" s="149" customFormat="1" x14ac:dyDescent="0.25">
      <c r="A8" s="90" t="s">
        <v>667</v>
      </c>
      <c r="B8" s="172" t="s">
        <v>673</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x14ac:dyDescent="0.2">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x14ac:dyDescent="0.25">
      <c r="A10" s="185"/>
      <c r="B10" s="185"/>
      <c r="C10" s="184" t="s">
        <v>357</v>
      </c>
      <c r="D10" s="185"/>
      <c r="E10" s="185"/>
      <c r="F10" s="185"/>
      <c r="G10" s="185"/>
      <c r="H10" s="185"/>
      <c r="I10" s="185"/>
      <c r="J10" s="185"/>
      <c r="K10" s="185"/>
      <c r="L10" s="185"/>
      <c r="M10" s="185"/>
      <c r="N10" s="185"/>
      <c r="O10" s="185"/>
      <c r="P10" s="185"/>
      <c r="Q10" s="185"/>
      <c r="R10" s="185"/>
      <c r="S10" s="187"/>
      <c r="T10" s="185"/>
      <c r="U10" s="175" t="s">
        <v>675</v>
      </c>
      <c r="V10" s="176"/>
      <c r="W10" s="176"/>
      <c r="X10" s="176"/>
      <c r="Y10" s="176"/>
      <c r="Z10" s="176"/>
      <c r="AA10" s="176"/>
      <c r="AB10" s="176"/>
      <c r="AC10" s="176"/>
      <c r="AD10" s="176"/>
      <c r="AE10" s="104"/>
      <c r="AF10" s="351"/>
    </row>
    <row r="11" spans="1:34" s="212" customFormat="1" ht="62.25" customHeight="1" x14ac:dyDescent="0.2">
      <c r="A11" s="214" t="s">
        <v>2</v>
      </c>
      <c r="B11" s="212" t="s">
        <v>3</v>
      </c>
      <c r="C11" s="392" t="s">
        <v>1131</v>
      </c>
      <c r="D11" s="373" t="s">
        <v>1092</v>
      </c>
      <c r="E11" s="374" t="s">
        <v>1093</v>
      </c>
      <c r="F11" s="374" t="s">
        <v>1094</v>
      </c>
      <c r="G11" s="375" t="s">
        <v>661</v>
      </c>
      <c r="H11" s="373" t="s">
        <v>662</v>
      </c>
      <c r="I11" s="380" t="s">
        <v>1136</v>
      </c>
      <c r="J11" s="392" t="s">
        <v>1135</v>
      </c>
      <c r="K11" s="373" t="s">
        <v>1095</v>
      </c>
      <c r="L11" s="393" t="s">
        <v>1137</v>
      </c>
      <c r="M11" s="375" t="s">
        <v>668</v>
      </c>
      <c r="N11" s="373" t="s">
        <v>669</v>
      </c>
      <c r="O11" s="375" t="s">
        <v>751</v>
      </c>
      <c r="P11" s="373" t="s">
        <v>740</v>
      </c>
      <c r="Q11" s="374" t="s">
        <v>1081</v>
      </c>
      <c r="R11" s="399" t="s">
        <v>716</v>
      </c>
      <c r="S11" s="375" t="s">
        <v>728</v>
      </c>
      <c r="T11" s="374" t="s">
        <v>1138</v>
      </c>
      <c r="U11" s="226" t="s">
        <v>649</v>
      </c>
      <c r="V11" s="216" t="s">
        <v>676</v>
      </c>
      <c r="W11" s="216" t="s">
        <v>677</v>
      </c>
      <c r="X11" s="216" t="s">
        <v>650</v>
      </c>
      <c r="Y11" s="216" t="s">
        <v>651</v>
      </c>
      <c r="Z11" s="216" t="s">
        <v>360</v>
      </c>
      <c r="AA11" s="216" t="s">
        <v>652</v>
      </c>
      <c r="AB11" s="216" t="s">
        <v>653</v>
      </c>
      <c r="AC11" s="216" t="s">
        <v>743</v>
      </c>
      <c r="AD11" s="217" t="s">
        <v>678</v>
      </c>
      <c r="AE11" s="306"/>
      <c r="AF11" s="205"/>
    </row>
    <row r="12" spans="1:34" s="45" customFormat="1" x14ac:dyDescent="0.25">
      <c r="B12" s="151" t="s">
        <v>359</v>
      </c>
      <c r="C12" s="249">
        <f>SUM(C13:C304)</f>
        <v>5605317</v>
      </c>
      <c r="D12" s="134">
        <f>SUM(D13:D304)</f>
        <v>287857.9166666668</v>
      </c>
      <c r="E12" s="41">
        <f>SUM(E13:E304)</f>
        <v>2666017</v>
      </c>
      <c r="F12" s="332">
        <f>D12/E12</f>
        <v>0.10797302367789358</v>
      </c>
      <c r="G12" s="376">
        <f>F12/$F$12</f>
        <v>1</v>
      </c>
      <c r="H12" s="381"/>
      <c r="I12" s="382">
        <f>SUM(I13:I304)</f>
        <v>259243</v>
      </c>
      <c r="J12" s="388">
        <f>SUM(J13:J304)</f>
        <v>607004</v>
      </c>
      <c r="K12" s="269">
        <f>SUM(K13:K304)</f>
        <v>302444.37000000023</v>
      </c>
      <c r="L12" s="126">
        <f>C12/K12</f>
        <v>18.533381857959519</v>
      </c>
      <c r="M12" s="377">
        <f>$L$12/L12</f>
        <v>1</v>
      </c>
      <c r="N12" s="381"/>
      <c r="O12" s="382">
        <f>SUM(O13:O304)</f>
        <v>32422</v>
      </c>
      <c r="P12" s="400">
        <f>SUM(P13:P304)</f>
        <v>1767800</v>
      </c>
      <c r="Q12" s="34">
        <f>SUM(Q13:Q304)</f>
        <v>254544</v>
      </c>
      <c r="R12" s="165">
        <v>0.14398913904287816</v>
      </c>
      <c r="S12" s="401">
        <v>1</v>
      </c>
      <c r="T12" s="34">
        <f t="shared" ref="T12:AD12" si="0">SUM(T13:T304)</f>
        <v>397107.91666666674</v>
      </c>
      <c r="U12" s="169">
        <f t="shared" si="0"/>
        <v>416380385.85230368</v>
      </c>
      <c r="V12" s="169">
        <f t="shared" si="0"/>
        <v>42939700.90200001</v>
      </c>
      <c r="W12" s="169">
        <f t="shared" si="0"/>
        <v>71166956.927999988</v>
      </c>
      <c r="X12" s="169">
        <f t="shared" si="0"/>
        <v>1194268229.9200008</v>
      </c>
      <c r="Y12" s="169">
        <f t="shared" si="0"/>
        <v>225502507.12673834</v>
      </c>
      <c r="Z12" s="169">
        <f t="shared" si="0"/>
        <v>15695970.15</v>
      </c>
      <c r="AA12" s="169">
        <f t="shared" si="0"/>
        <v>10295930.319999998</v>
      </c>
      <c r="AB12" s="169">
        <f t="shared" si="0"/>
        <v>169360235.99637109</v>
      </c>
      <c r="AC12" s="169">
        <f t="shared" si="0"/>
        <v>299304207.8708334</v>
      </c>
      <c r="AD12" s="174">
        <f t="shared" si="0"/>
        <v>2444914125.066246</v>
      </c>
      <c r="AE12" s="105"/>
      <c r="AF12" s="62"/>
    </row>
    <row r="13" spans="1:34" s="45" customFormat="1" x14ac:dyDescent="0.25">
      <c r="A13" s="90">
        <v>5</v>
      </c>
      <c r="B13" s="151" t="s">
        <v>12</v>
      </c>
      <c r="C13" s="395">
        <v>9078</v>
      </c>
      <c r="D13" s="134">
        <v>244.66666666666666</v>
      </c>
      <c r="E13" s="41">
        <v>3655</v>
      </c>
      <c r="F13" s="332">
        <f t="shared" ref="F13:F76" si="1">D13/E13</f>
        <v>6.6940264477884176E-2</v>
      </c>
      <c r="G13" s="377">
        <f>Muut[[#This Row],[Keskim. työttömyysaste 2024, %]]/$F$12</f>
        <v>0.61997212079177466</v>
      </c>
      <c r="H13" s="166">
        <v>0</v>
      </c>
      <c r="I13" s="383">
        <v>12</v>
      </c>
      <c r="J13" s="389">
        <v>452</v>
      </c>
      <c r="K13" s="269">
        <v>1008.81</v>
      </c>
      <c r="L13" s="170">
        <f>C13/K13</f>
        <v>8.9987212656496265</v>
      </c>
      <c r="M13" s="377">
        <v>2.0595572760661094</v>
      </c>
      <c r="N13" s="166">
        <v>0</v>
      </c>
      <c r="O13" s="397">
        <v>0</v>
      </c>
      <c r="P13" s="269">
        <v>2254</v>
      </c>
      <c r="Q13" s="15">
        <v>279</v>
      </c>
      <c r="R13" s="158">
        <v>0.12377994676131322</v>
      </c>
      <c r="S13" s="401">
        <v>0.85964780110570083</v>
      </c>
      <c r="T13" s="485">
        <v>383</v>
      </c>
      <c r="U13" s="197">
        <v>418224.62467142189</v>
      </c>
      <c r="V13" s="159">
        <v>0</v>
      </c>
      <c r="W13" s="159">
        <v>0</v>
      </c>
      <c r="X13" s="159">
        <v>889300.96</v>
      </c>
      <c r="Y13" s="159">
        <v>832936.24541730864</v>
      </c>
      <c r="Z13" s="159">
        <v>0</v>
      </c>
      <c r="AA13" s="155">
        <v>0</v>
      </c>
      <c r="AB13" s="159">
        <v>242555.27814420999</v>
      </c>
      <c r="AC13" s="159">
        <v>288670.93</v>
      </c>
      <c r="AD13" s="174">
        <f>SUM(Muut[[#This Row],[Työttömyysaste]:[Työttömät ja palveluissa olevat ]])</f>
        <v>2671688.0382329407</v>
      </c>
      <c r="AF13" s="62"/>
    </row>
    <row r="14" spans="1:34" s="45" customFormat="1" x14ac:dyDescent="0.25">
      <c r="A14" s="90">
        <v>9</v>
      </c>
      <c r="B14" s="151" t="s">
        <v>13</v>
      </c>
      <c r="C14" s="395">
        <v>2410</v>
      </c>
      <c r="D14" s="134">
        <v>96.083333333333329</v>
      </c>
      <c r="E14" s="41">
        <v>1056</v>
      </c>
      <c r="F14" s="332">
        <f t="shared" si="1"/>
        <v>9.0988005050505041E-2</v>
      </c>
      <c r="G14" s="377">
        <f>Muut[[#This Row],[Keskim. työttömyysaste 2024, %]]/$F$12</f>
        <v>0.84269201649795</v>
      </c>
      <c r="H14" s="166">
        <v>0</v>
      </c>
      <c r="I14" s="383">
        <v>4</v>
      </c>
      <c r="J14" s="389">
        <v>49</v>
      </c>
      <c r="K14" s="269">
        <v>251.56</v>
      </c>
      <c r="L14" s="170">
        <f t="shared" ref="L14:L77" si="2">C14/K14</f>
        <v>9.5802194307521074</v>
      </c>
      <c r="M14" s="377">
        <v>1.934546697173567</v>
      </c>
      <c r="N14" s="166">
        <v>0</v>
      </c>
      <c r="O14" s="397">
        <v>0</v>
      </c>
      <c r="P14" s="269">
        <v>644</v>
      </c>
      <c r="Q14" s="15">
        <v>92</v>
      </c>
      <c r="R14" s="158">
        <v>0.14285714285714285</v>
      </c>
      <c r="S14" s="401">
        <v>0.99213832242306677</v>
      </c>
      <c r="T14" s="485">
        <v>120.58333333333333</v>
      </c>
      <c r="U14" s="197">
        <v>150915.26942777002</v>
      </c>
      <c r="V14" s="159">
        <v>0</v>
      </c>
      <c r="W14" s="159">
        <v>0</v>
      </c>
      <c r="X14" s="159">
        <v>96406.52</v>
      </c>
      <c r="Y14" s="159">
        <v>207703.57341538862</v>
      </c>
      <c r="Z14" s="159">
        <v>0</v>
      </c>
      <c r="AA14" s="155">
        <v>0</v>
      </c>
      <c r="AB14" s="159">
        <v>75444.4795317893</v>
      </c>
      <c r="AC14" s="159">
        <v>90884.864166666666</v>
      </c>
      <c r="AD14" s="174">
        <f>SUM(Muut[[#This Row],[Työttömyysaste]:[Työttömät ja palveluissa olevat ]])</f>
        <v>621354.70654161461</v>
      </c>
      <c r="AF14" s="62"/>
    </row>
    <row r="15" spans="1:34" s="45" customFormat="1" x14ac:dyDescent="0.25">
      <c r="A15" s="90">
        <v>10</v>
      </c>
      <c r="B15" s="151" t="s">
        <v>14</v>
      </c>
      <c r="C15" s="395">
        <v>10780</v>
      </c>
      <c r="D15" s="134">
        <v>423.41666666666669</v>
      </c>
      <c r="E15" s="41">
        <v>4518</v>
      </c>
      <c r="F15" s="332">
        <f t="shared" si="1"/>
        <v>9.3717721705769516E-2</v>
      </c>
      <c r="G15" s="377">
        <f>Muut[[#This Row],[Keskim. työttömyysaste 2024, %]]/$F$12</f>
        <v>0.86797348553791875</v>
      </c>
      <c r="H15" s="166">
        <v>0</v>
      </c>
      <c r="I15" s="383">
        <v>10</v>
      </c>
      <c r="J15" s="389">
        <v>295</v>
      </c>
      <c r="K15" s="269">
        <v>1087.18</v>
      </c>
      <c r="L15" s="170">
        <f t="shared" si="2"/>
        <v>9.9155613605842632</v>
      </c>
      <c r="M15" s="377">
        <v>1.8691207874152533</v>
      </c>
      <c r="N15" s="166">
        <v>0</v>
      </c>
      <c r="O15" s="397">
        <v>0</v>
      </c>
      <c r="P15" s="269">
        <v>2879</v>
      </c>
      <c r="Q15" s="15">
        <v>377</v>
      </c>
      <c r="R15" s="158">
        <v>0.13094824591872178</v>
      </c>
      <c r="S15" s="401">
        <v>0.90943141121030691</v>
      </c>
      <c r="T15" s="485">
        <v>618.25</v>
      </c>
      <c r="U15" s="197">
        <v>695300.4026772792</v>
      </c>
      <c r="V15" s="159">
        <v>0</v>
      </c>
      <c r="W15" s="159">
        <v>0</v>
      </c>
      <c r="X15" s="159">
        <v>580406.6</v>
      </c>
      <c r="Y15" s="159">
        <v>897643.3890353879</v>
      </c>
      <c r="Z15" s="159">
        <v>0</v>
      </c>
      <c r="AA15" s="155">
        <v>0</v>
      </c>
      <c r="AB15" s="159">
        <v>309101.55441357469</v>
      </c>
      <c r="AC15" s="159">
        <v>465981.20750000002</v>
      </c>
      <c r="AD15" s="174">
        <f>SUM(Muut[[#This Row],[Työttömyysaste]:[Työttömät ja palveluissa olevat ]])</f>
        <v>2948433.1536262417</v>
      </c>
      <c r="AF15" s="62"/>
    </row>
    <row r="16" spans="1:34" s="45" customFormat="1" x14ac:dyDescent="0.25">
      <c r="A16" s="90">
        <v>16</v>
      </c>
      <c r="B16" s="151" t="s">
        <v>15</v>
      </c>
      <c r="C16" s="395">
        <v>7889</v>
      </c>
      <c r="D16" s="134">
        <v>323.75</v>
      </c>
      <c r="E16" s="41">
        <v>3227</v>
      </c>
      <c r="F16" s="332">
        <f t="shared" si="1"/>
        <v>0.10032537960954446</v>
      </c>
      <c r="G16" s="377">
        <f>Muut[[#This Row],[Keskim. työttömyysaste 2024, %]]/$F$12</f>
        <v>0.92917078907446682</v>
      </c>
      <c r="H16" s="166">
        <v>0</v>
      </c>
      <c r="I16" s="383">
        <v>13</v>
      </c>
      <c r="J16" s="389">
        <v>278</v>
      </c>
      <c r="K16" s="269">
        <v>563.45000000000005</v>
      </c>
      <c r="L16" s="170">
        <f t="shared" si="2"/>
        <v>14.00124234625965</v>
      </c>
      <c r="M16" s="377">
        <v>1.3236955264123833</v>
      </c>
      <c r="N16" s="166">
        <v>3</v>
      </c>
      <c r="O16" s="397">
        <v>477</v>
      </c>
      <c r="P16" s="269">
        <v>2103</v>
      </c>
      <c r="Q16" s="15">
        <v>313</v>
      </c>
      <c r="R16" s="158">
        <v>0.14883499762244412</v>
      </c>
      <c r="S16" s="401">
        <v>1.0336543340128099</v>
      </c>
      <c r="T16" s="485">
        <v>456.25</v>
      </c>
      <c r="U16" s="197">
        <v>544709.26906067925</v>
      </c>
      <c r="V16" s="159">
        <v>0</v>
      </c>
      <c r="W16" s="159">
        <v>0</v>
      </c>
      <c r="X16" s="159">
        <v>546959.44000000006</v>
      </c>
      <c r="Y16" s="159">
        <v>465219.34505048778</v>
      </c>
      <c r="Z16" s="159">
        <v>0</v>
      </c>
      <c r="AA16" s="155">
        <v>151476.12</v>
      </c>
      <c r="AB16" s="159">
        <v>253914.64797120052</v>
      </c>
      <c r="AC16" s="159">
        <v>343880.1875</v>
      </c>
      <c r="AD16" s="174">
        <f>SUM(Muut[[#This Row],[Työttömyysaste]:[Työttömät ja palveluissa olevat ]])</f>
        <v>2306159.0095823677</v>
      </c>
      <c r="AF16" s="62"/>
    </row>
    <row r="17" spans="1:32" s="45" customFormat="1" x14ac:dyDescent="0.25">
      <c r="A17" s="90">
        <v>18</v>
      </c>
      <c r="B17" s="151" t="s">
        <v>16</v>
      </c>
      <c r="C17" s="395">
        <v>4651</v>
      </c>
      <c r="D17" s="134">
        <v>165.25</v>
      </c>
      <c r="E17" s="41">
        <v>2381</v>
      </c>
      <c r="F17" s="332">
        <f t="shared" si="1"/>
        <v>6.9403611927761441E-2</v>
      </c>
      <c r="G17" s="377">
        <f>Muut[[#This Row],[Keskim. työttömyysaste 2024, %]]/$F$12</f>
        <v>0.64278659209180922</v>
      </c>
      <c r="H17" s="166">
        <v>0</v>
      </c>
      <c r="I17" s="383">
        <v>172</v>
      </c>
      <c r="J17" s="389">
        <v>174</v>
      </c>
      <c r="K17" s="269">
        <v>212.45</v>
      </c>
      <c r="L17" s="170">
        <f t="shared" si="2"/>
        <v>21.892209931748649</v>
      </c>
      <c r="M17" s="377">
        <v>0.84657427988034817</v>
      </c>
      <c r="N17" s="166">
        <v>0</v>
      </c>
      <c r="O17" s="397">
        <v>0</v>
      </c>
      <c r="P17" s="269">
        <v>1511</v>
      </c>
      <c r="Q17" s="15">
        <v>198</v>
      </c>
      <c r="R17" s="158">
        <v>0.13103904698874919</v>
      </c>
      <c r="S17" s="401">
        <v>0.91006202175934536</v>
      </c>
      <c r="T17" s="485">
        <v>209.33333333333334</v>
      </c>
      <c r="U17" s="197">
        <v>222157.20868295024</v>
      </c>
      <c r="V17" s="159">
        <v>0</v>
      </c>
      <c r="W17" s="159">
        <v>0</v>
      </c>
      <c r="X17" s="159">
        <v>342341.52</v>
      </c>
      <c r="Y17" s="159">
        <v>175411.92626848188</v>
      </c>
      <c r="Z17" s="159">
        <v>0</v>
      </c>
      <c r="AA17" s="155">
        <v>0</v>
      </c>
      <c r="AB17" s="159">
        <v>132969.64748303103</v>
      </c>
      <c r="AC17" s="159">
        <v>157776.62666666668</v>
      </c>
      <c r="AD17" s="174">
        <f>SUM(Muut[[#This Row],[Työttömyysaste]:[Työttömät ja palveluissa olevat ]])</f>
        <v>1030656.9291011299</v>
      </c>
      <c r="AF17" s="62"/>
    </row>
    <row r="18" spans="1:32" s="45" customFormat="1" x14ac:dyDescent="0.25">
      <c r="A18" s="90">
        <v>19</v>
      </c>
      <c r="B18" s="151" t="s">
        <v>17</v>
      </c>
      <c r="C18" s="395">
        <v>3966</v>
      </c>
      <c r="D18" s="134">
        <v>130.25</v>
      </c>
      <c r="E18" s="41">
        <v>1908</v>
      </c>
      <c r="F18" s="332">
        <f t="shared" si="1"/>
        <v>6.826519916142558E-2</v>
      </c>
      <c r="G18" s="377">
        <f>Muut[[#This Row],[Keskim. työttömyysaste 2024, %]]/$F$12</f>
        <v>0.63224309958268043</v>
      </c>
      <c r="H18" s="166">
        <v>0</v>
      </c>
      <c r="I18" s="383">
        <v>20</v>
      </c>
      <c r="J18" s="389">
        <v>113</v>
      </c>
      <c r="K18" s="269">
        <v>95.01</v>
      </c>
      <c r="L18" s="170">
        <f t="shared" si="2"/>
        <v>41.742974423744869</v>
      </c>
      <c r="M18" s="377">
        <v>0.44398805101480937</v>
      </c>
      <c r="N18" s="166">
        <v>0</v>
      </c>
      <c r="O18" s="397">
        <v>0</v>
      </c>
      <c r="P18" s="269">
        <v>1309</v>
      </c>
      <c r="Q18" s="15">
        <v>180</v>
      </c>
      <c r="R18" s="158">
        <v>0.13750954927425516</v>
      </c>
      <c r="S18" s="401">
        <v>0.9549994547387809</v>
      </c>
      <c r="T18" s="485">
        <v>176.08333333333334</v>
      </c>
      <c r="U18" s="197">
        <v>186330.55143913632</v>
      </c>
      <c r="V18" s="159">
        <v>0</v>
      </c>
      <c r="W18" s="159">
        <v>0</v>
      </c>
      <c r="X18" s="159">
        <v>222325.24</v>
      </c>
      <c r="Y18" s="159">
        <v>78446.161989966888</v>
      </c>
      <c r="Z18" s="159">
        <v>0</v>
      </c>
      <c r="AA18" s="155">
        <v>0</v>
      </c>
      <c r="AB18" s="159">
        <v>116649.21107107893</v>
      </c>
      <c r="AC18" s="159">
        <v>132715.76916666669</v>
      </c>
      <c r="AD18" s="174">
        <f>SUM(Muut[[#This Row],[Työttömyysaste]:[Työttömät ja palveluissa olevat ]])</f>
        <v>736466.93366684881</v>
      </c>
      <c r="AF18" s="62"/>
    </row>
    <row r="19" spans="1:32" s="45" customFormat="1" x14ac:dyDescent="0.25">
      <c r="A19" s="90">
        <v>20</v>
      </c>
      <c r="B19" s="151" t="s">
        <v>18</v>
      </c>
      <c r="C19" s="395">
        <v>16387</v>
      </c>
      <c r="D19" s="134">
        <v>731.08333333333337</v>
      </c>
      <c r="E19" s="41">
        <v>7617</v>
      </c>
      <c r="F19" s="332">
        <f t="shared" si="1"/>
        <v>9.5980482254605926E-2</v>
      </c>
      <c r="G19" s="377">
        <f>Muut[[#This Row],[Keskim. työttömyysaste 2024, %]]/$F$12</f>
        <v>0.88893020668695966</v>
      </c>
      <c r="H19" s="166">
        <v>0</v>
      </c>
      <c r="I19" s="383">
        <v>27</v>
      </c>
      <c r="J19" s="389">
        <v>518</v>
      </c>
      <c r="K19" s="269">
        <v>293.29000000000002</v>
      </c>
      <c r="L19" s="170">
        <f t="shared" si="2"/>
        <v>55.873026697125709</v>
      </c>
      <c r="M19" s="377">
        <v>0.33170534967479998</v>
      </c>
      <c r="N19" s="166">
        <v>0</v>
      </c>
      <c r="O19" s="397">
        <v>0</v>
      </c>
      <c r="P19" s="269">
        <v>5244</v>
      </c>
      <c r="Q19" s="15">
        <v>609</v>
      </c>
      <c r="R19" s="158">
        <v>0.11613272311212815</v>
      </c>
      <c r="S19" s="401">
        <v>0.80653807560822544</v>
      </c>
      <c r="T19" s="485">
        <v>1058.3333333333335</v>
      </c>
      <c r="U19" s="197">
        <v>1082466.2867585248</v>
      </c>
      <c r="V19" s="159">
        <v>0</v>
      </c>
      <c r="W19" s="159">
        <v>0</v>
      </c>
      <c r="X19" s="159">
        <v>1019154.64</v>
      </c>
      <c r="Y19" s="159">
        <v>242158.45542613819</v>
      </c>
      <c r="Z19" s="159">
        <v>0</v>
      </c>
      <c r="AA19" s="155">
        <v>0</v>
      </c>
      <c r="AB19" s="159">
        <v>405437.30915396975</v>
      </c>
      <c r="AC19" s="159">
        <v>797676.41666666686</v>
      </c>
      <c r="AD19" s="174">
        <f>SUM(Muut[[#This Row],[Työttömyysaste]:[Työttömät ja palveluissa olevat ]])</f>
        <v>3546893.1080053002</v>
      </c>
      <c r="AF19" s="62"/>
    </row>
    <row r="20" spans="1:32" s="45" customFormat="1" x14ac:dyDescent="0.25">
      <c r="A20" s="90">
        <v>46</v>
      </c>
      <c r="B20" s="151" t="s">
        <v>19</v>
      </c>
      <c r="C20" s="395">
        <v>1288</v>
      </c>
      <c r="D20" s="134">
        <v>52.583333333333336</v>
      </c>
      <c r="E20" s="41">
        <v>516</v>
      </c>
      <c r="F20" s="332">
        <f t="shared" si="1"/>
        <v>0.10190568475452197</v>
      </c>
      <c r="G20" s="377">
        <f>Muut[[#This Row],[Keskim. työttömyysaste 2024, %]]/$F$12</f>
        <v>0.94380689993945377</v>
      </c>
      <c r="H20" s="166">
        <v>0</v>
      </c>
      <c r="I20" s="383">
        <v>2</v>
      </c>
      <c r="J20" s="389">
        <v>45</v>
      </c>
      <c r="K20" s="269">
        <v>305.58</v>
      </c>
      <c r="L20" s="170">
        <f t="shared" si="2"/>
        <v>4.2149355324301334</v>
      </c>
      <c r="M20" s="377">
        <v>4.3970736243441531</v>
      </c>
      <c r="N20" s="166">
        <v>1</v>
      </c>
      <c r="O20" s="397">
        <v>0</v>
      </c>
      <c r="P20" s="269">
        <v>310</v>
      </c>
      <c r="Q20" s="15">
        <v>51</v>
      </c>
      <c r="R20" s="158">
        <v>0.16451612903225807</v>
      </c>
      <c r="S20" s="401">
        <v>1.1425592938872093</v>
      </c>
      <c r="T20" s="485">
        <v>73.333333333333343</v>
      </c>
      <c r="U20" s="197">
        <v>90332.966466037047</v>
      </c>
      <c r="V20" s="159">
        <v>0</v>
      </c>
      <c r="W20" s="159">
        <v>0</v>
      </c>
      <c r="X20" s="159">
        <v>88536.6</v>
      </c>
      <c r="Y20" s="159">
        <v>252305.84339431723</v>
      </c>
      <c r="Z20" s="159">
        <v>559159.43999999994</v>
      </c>
      <c r="AA20" s="155">
        <v>0</v>
      </c>
      <c r="AB20" s="159">
        <v>46856.678487166115</v>
      </c>
      <c r="AC20" s="159">
        <v>55272.066666666673</v>
      </c>
      <c r="AD20" s="174">
        <f>SUM(Muut[[#This Row],[Työttömyysaste]:[Työttömät ja palveluissa olevat ]])</f>
        <v>1092463.595014187</v>
      </c>
      <c r="AF20" s="62"/>
    </row>
    <row r="21" spans="1:32" s="45" customFormat="1" x14ac:dyDescent="0.25">
      <c r="A21" s="90">
        <v>47</v>
      </c>
      <c r="B21" s="151" t="s">
        <v>20</v>
      </c>
      <c r="C21" s="395">
        <v>1762</v>
      </c>
      <c r="D21" s="134">
        <v>88.583333333333329</v>
      </c>
      <c r="E21" s="41">
        <v>883</v>
      </c>
      <c r="F21" s="332">
        <f t="shared" si="1"/>
        <v>0.1003208758021895</v>
      </c>
      <c r="G21" s="377">
        <f>Muut[[#This Row],[Keskim. työttömyysaste 2024, %]]/$F$12</f>
        <v>0.92912907673557377</v>
      </c>
      <c r="H21" s="166">
        <v>0</v>
      </c>
      <c r="I21" s="383">
        <v>20</v>
      </c>
      <c r="J21" s="389">
        <v>66</v>
      </c>
      <c r="K21" s="269">
        <v>7954.46</v>
      </c>
      <c r="L21" s="170">
        <f t="shared" si="2"/>
        <v>0.22151095108907456</v>
      </c>
      <c r="M21" s="377">
        <v>20</v>
      </c>
      <c r="N21" s="166">
        <v>0</v>
      </c>
      <c r="O21" s="397">
        <v>0</v>
      </c>
      <c r="P21" s="269">
        <v>524</v>
      </c>
      <c r="Q21" s="15">
        <v>70</v>
      </c>
      <c r="R21" s="158">
        <v>0.13358778625954199</v>
      </c>
      <c r="S21" s="401">
        <v>0.92776293509027241</v>
      </c>
      <c r="T21" s="485">
        <v>109.75</v>
      </c>
      <c r="U21" s="197">
        <v>121654.7909416925</v>
      </c>
      <c r="V21" s="159">
        <v>0</v>
      </c>
      <c r="W21" s="159">
        <v>0</v>
      </c>
      <c r="X21" s="159">
        <v>129853.68000000001</v>
      </c>
      <c r="Y21" s="159">
        <v>1569942</v>
      </c>
      <c r="Z21" s="159">
        <v>0</v>
      </c>
      <c r="AA21" s="155">
        <v>0</v>
      </c>
      <c r="AB21" s="159">
        <v>48237.362739295029</v>
      </c>
      <c r="AC21" s="159">
        <v>82719.672500000001</v>
      </c>
      <c r="AD21" s="174">
        <f>SUM(Muut[[#This Row],[Työttömyysaste]:[Työttömät ja palveluissa olevat ]])</f>
        <v>1952407.5061809877</v>
      </c>
      <c r="AF21" s="62"/>
    </row>
    <row r="22" spans="1:32" s="45" customFormat="1" x14ac:dyDescent="0.25">
      <c r="A22" s="90">
        <v>49</v>
      </c>
      <c r="B22" s="151" t="s">
        <v>21</v>
      </c>
      <c r="C22" s="395">
        <v>320931</v>
      </c>
      <c r="D22" s="134">
        <v>15900.916666666666</v>
      </c>
      <c r="E22" s="41">
        <v>159621</v>
      </c>
      <c r="F22" s="332">
        <f t="shared" si="1"/>
        <v>9.9616696215827902E-2</v>
      </c>
      <c r="G22" s="377">
        <f>Muut[[#This Row],[Keskim. työttömyysaste 2024, %]]/$F$12</f>
        <v>0.92260726635761936</v>
      </c>
      <c r="H22" s="166">
        <v>1</v>
      </c>
      <c r="I22" s="383">
        <v>20246</v>
      </c>
      <c r="J22" s="389">
        <v>80166</v>
      </c>
      <c r="K22" s="269">
        <v>312.88</v>
      </c>
      <c r="L22" s="170">
        <f t="shared" si="2"/>
        <v>1025.7319099974432</v>
      </c>
      <c r="M22" s="377">
        <v>1.8068446225881496E-2</v>
      </c>
      <c r="N22" s="166">
        <v>3</v>
      </c>
      <c r="O22" s="397">
        <v>639</v>
      </c>
      <c r="P22" s="269">
        <v>116547</v>
      </c>
      <c r="Q22" s="15">
        <v>21045</v>
      </c>
      <c r="R22" s="158">
        <v>0.1805709284666272</v>
      </c>
      <c r="S22" s="401">
        <v>1.2540593663307857</v>
      </c>
      <c r="T22" s="485">
        <v>22208.416666666664</v>
      </c>
      <c r="U22" s="197">
        <v>22002691.086862687</v>
      </c>
      <c r="V22" s="159">
        <v>7085514.6179999998</v>
      </c>
      <c r="W22" s="159">
        <v>5938597.2120000003</v>
      </c>
      <c r="X22" s="159">
        <v>157725001.68000001</v>
      </c>
      <c r="Y22" s="159">
        <v>258333.17717525357</v>
      </c>
      <c r="Z22" s="159">
        <v>0</v>
      </c>
      <c r="AA22" s="155">
        <v>202920.84</v>
      </c>
      <c r="AB22" s="159">
        <v>12091021.545127446</v>
      </c>
      <c r="AC22" s="159">
        <v>16738705.725833332</v>
      </c>
      <c r="AD22" s="174">
        <f>SUM(Muut[[#This Row],[Työttömyysaste]:[Työttömät ja palveluissa olevat ]])</f>
        <v>222042785.88499874</v>
      </c>
      <c r="AF22" s="62"/>
    </row>
    <row r="23" spans="1:32" s="45" customFormat="1" x14ac:dyDescent="0.25">
      <c r="A23" s="90">
        <v>50</v>
      </c>
      <c r="B23" s="151" t="s">
        <v>22</v>
      </c>
      <c r="C23" s="395">
        <v>11084</v>
      </c>
      <c r="D23" s="134">
        <v>358</v>
      </c>
      <c r="E23" s="41">
        <v>5063</v>
      </c>
      <c r="F23" s="332">
        <f t="shared" si="1"/>
        <v>7.0709065771281845E-2</v>
      </c>
      <c r="G23" s="377">
        <f>Muut[[#This Row],[Keskim. työttömyysaste 2024, %]]/$F$12</f>
        <v>0.65487714766812477</v>
      </c>
      <c r="H23" s="166">
        <v>0</v>
      </c>
      <c r="I23" s="383">
        <v>17</v>
      </c>
      <c r="J23" s="389">
        <v>515</v>
      </c>
      <c r="K23" s="269">
        <v>578.91</v>
      </c>
      <c r="L23" s="170">
        <f t="shared" si="2"/>
        <v>19.146326717451764</v>
      </c>
      <c r="M23" s="377">
        <v>0.96798629478449516</v>
      </c>
      <c r="N23" s="166">
        <v>0</v>
      </c>
      <c r="O23" s="397">
        <v>0</v>
      </c>
      <c r="P23" s="269">
        <v>3202</v>
      </c>
      <c r="Q23" s="15">
        <v>522</v>
      </c>
      <c r="R23" s="158">
        <v>0.16302311055590257</v>
      </c>
      <c r="S23" s="401">
        <v>1.1321903279618635</v>
      </c>
      <c r="T23" s="485">
        <v>486.25</v>
      </c>
      <c r="U23" s="197">
        <v>539390.89862623229</v>
      </c>
      <c r="V23" s="159">
        <v>0</v>
      </c>
      <c r="W23" s="159">
        <v>0</v>
      </c>
      <c r="X23" s="159">
        <v>1013252.2</v>
      </c>
      <c r="Y23" s="159">
        <v>477984.08207148436</v>
      </c>
      <c r="Z23" s="159">
        <v>0</v>
      </c>
      <c r="AA23" s="155">
        <v>0</v>
      </c>
      <c r="AB23" s="159">
        <v>391638.8779255937</v>
      </c>
      <c r="AC23" s="159">
        <v>366491.48750000005</v>
      </c>
      <c r="AD23" s="174">
        <f>SUM(Muut[[#This Row],[Työttömyysaste]:[Työttömät ja palveluissa olevat ]])</f>
        <v>2788757.54612331</v>
      </c>
      <c r="AF23" s="62"/>
    </row>
    <row r="24" spans="1:32" s="45" customFormat="1" x14ac:dyDescent="0.25">
      <c r="A24" s="90">
        <v>51</v>
      </c>
      <c r="B24" s="151" t="s">
        <v>23</v>
      </c>
      <c r="C24" s="395">
        <v>9052</v>
      </c>
      <c r="D24" s="134">
        <v>270.66666666666669</v>
      </c>
      <c r="E24" s="41">
        <v>4147</v>
      </c>
      <c r="F24" s="332">
        <f t="shared" si="1"/>
        <v>6.5268065268065278E-2</v>
      </c>
      <c r="G24" s="377">
        <f>Muut[[#This Row],[Keskim. työttömyysaste 2024, %]]/$F$12</f>
        <v>0.60448492637173667</v>
      </c>
      <c r="H24" s="166">
        <v>0</v>
      </c>
      <c r="I24" s="383">
        <v>30</v>
      </c>
      <c r="J24" s="389">
        <v>329</v>
      </c>
      <c r="K24" s="269">
        <v>515.03</v>
      </c>
      <c r="L24" s="170">
        <f t="shared" si="2"/>
        <v>17.575675203386211</v>
      </c>
      <c r="M24" s="377">
        <v>1.0544904615891395</v>
      </c>
      <c r="N24" s="166">
        <v>0</v>
      </c>
      <c r="O24" s="397">
        <v>0</v>
      </c>
      <c r="P24" s="269">
        <v>2781</v>
      </c>
      <c r="Q24" s="15">
        <v>355</v>
      </c>
      <c r="R24" s="158">
        <v>0.12765192376842863</v>
      </c>
      <c r="S24" s="401">
        <v>0.88653855851180197</v>
      </c>
      <c r="T24" s="485">
        <v>368.91666666666669</v>
      </c>
      <c r="U24" s="197">
        <v>406609.27620184532</v>
      </c>
      <c r="V24" s="159">
        <v>0</v>
      </c>
      <c r="W24" s="159">
        <v>0</v>
      </c>
      <c r="X24" s="159">
        <v>647300.92000000004</v>
      </c>
      <c r="Y24" s="159">
        <v>425240.78317748284</v>
      </c>
      <c r="Z24" s="159">
        <v>0</v>
      </c>
      <c r="AA24" s="155">
        <v>0</v>
      </c>
      <c r="AB24" s="159">
        <v>249263.54584796508</v>
      </c>
      <c r="AC24" s="159">
        <v>278056.18083333335</v>
      </c>
      <c r="AD24" s="174">
        <f>SUM(Muut[[#This Row],[Työttömyysaste]:[Työttömät ja palveluissa olevat ]])</f>
        <v>2006470.7060606268</v>
      </c>
      <c r="AF24" s="62"/>
    </row>
    <row r="25" spans="1:32" s="45" customFormat="1" x14ac:dyDescent="0.25">
      <c r="A25" s="90">
        <v>52</v>
      </c>
      <c r="B25" s="151" t="s">
        <v>24</v>
      </c>
      <c r="C25" s="395">
        <v>2272</v>
      </c>
      <c r="D25" s="134">
        <v>44.583333333333336</v>
      </c>
      <c r="E25" s="41">
        <v>996</v>
      </c>
      <c r="F25" s="332">
        <f t="shared" si="1"/>
        <v>4.4762382864792505E-2</v>
      </c>
      <c r="G25" s="377">
        <f>Muut[[#This Row],[Keskim. työttömyysaste 2024, %]]/$F$12</f>
        <v>0.41457005963200755</v>
      </c>
      <c r="H25" s="166">
        <v>0</v>
      </c>
      <c r="I25" s="383">
        <v>48</v>
      </c>
      <c r="J25" s="389">
        <v>109</v>
      </c>
      <c r="K25" s="269">
        <v>354.27</v>
      </c>
      <c r="L25" s="170">
        <f t="shared" si="2"/>
        <v>6.4131876817116895</v>
      </c>
      <c r="M25" s="377">
        <v>2.8898860875085028</v>
      </c>
      <c r="N25" s="166">
        <v>0</v>
      </c>
      <c r="O25" s="397">
        <v>0</v>
      </c>
      <c r="P25" s="269">
        <v>637</v>
      </c>
      <c r="Q25" s="15">
        <v>85</v>
      </c>
      <c r="R25" s="158">
        <v>0.13343799058084774</v>
      </c>
      <c r="S25" s="401">
        <v>0.92672260885671087</v>
      </c>
      <c r="T25" s="485">
        <v>69.583333333333343</v>
      </c>
      <c r="U25" s="197">
        <v>69992.824970210189</v>
      </c>
      <c r="V25" s="159">
        <v>0</v>
      </c>
      <c r="W25" s="159">
        <v>0</v>
      </c>
      <c r="X25" s="159">
        <v>214455.32</v>
      </c>
      <c r="Y25" s="159">
        <v>292507.33405100065</v>
      </c>
      <c r="Z25" s="159">
        <v>0</v>
      </c>
      <c r="AA25" s="155">
        <v>0</v>
      </c>
      <c r="AB25" s="159">
        <v>65196.171461725513</v>
      </c>
      <c r="AC25" s="159">
        <v>52445.654166666674</v>
      </c>
      <c r="AD25" s="174">
        <f>SUM(Muut[[#This Row],[Työttömyysaste]:[Työttömät ja palveluissa olevat ]])</f>
        <v>694597.30464960309</v>
      </c>
      <c r="AF25" s="62"/>
    </row>
    <row r="26" spans="1:32" s="45" customFormat="1" x14ac:dyDescent="0.25">
      <c r="A26" s="90">
        <v>61</v>
      </c>
      <c r="B26" s="151" t="s">
        <v>25</v>
      </c>
      <c r="C26" s="395">
        <v>16478</v>
      </c>
      <c r="D26" s="134">
        <v>926.08333333333337</v>
      </c>
      <c r="E26" s="41">
        <v>6981</v>
      </c>
      <c r="F26" s="332">
        <f t="shared" si="1"/>
        <v>0.13265768992025975</v>
      </c>
      <c r="G26" s="377">
        <f>Muut[[#This Row],[Keskim. työttömyysaste 2024, %]]/$F$12</f>
        <v>1.2286188290512801</v>
      </c>
      <c r="H26" s="166">
        <v>0</v>
      </c>
      <c r="I26" s="383">
        <v>44</v>
      </c>
      <c r="J26" s="389">
        <v>1559</v>
      </c>
      <c r="K26" s="269">
        <v>248.87</v>
      </c>
      <c r="L26" s="170">
        <f t="shared" si="2"/>
        <v>66.211274962831993</v>
      </c>
      <c r="M26" s="377">
        <v>0.27991277721752555</v>
      </c>
      <c r="N26" s="166">
        <v>0</v>
      </c>
      <c r="O26" s="397">
        <v>0</v>
      </c>
      <c r="P26" s="269">
        <v>4397</v>
      </c>
      <c r="Q26" s="15">
        <v>893</v>
      </c>
      <c r="R26" s="158">
        <v>0.20309301796679555</v>
      </c>
      <c r="S26" s="401">
        <v>1.4104745629899003</v>
      </c>
      <c r="T26" s="485">
        <v>1396.3333333333335</v>
      </c>
      <c r="U26" s="197">
        <v>1504419.4049481004</v>
      </c>
      <c r="V26" s="159">
        <v>0</v>
      </c>
      <c r="W26" s="159">
        <v>0</v>
      </c>
      <c r="X26" s="159">
        <v>3067301.32</v>
      </c>
      <c r="Y26" s="159">
        <v>205482.54220022171</v>
      </c>
      <c r="Z26" s="159">
        <v>0</v>
      </c>
      <c r="AA26" s="155">
        <v>0</v>
      </c>
      <c r="AB26" s="159">
        <v>709186.084180212</v>
      </c>
      <c r="AC26" s="159">
        <v>1052430.3966666667</v>
      </c>
      <c r="AD26" s="174">
        <f>SUM(Muut[[#This Row],[Työttömyysaste]:[Työttömät ja palveluissa olevat ]])</f>
        <v>6538819.7479952006</v>
      </c>
      <c r="AF26" s="62"/>
    </row>
    <row r="27" spans="1:32" s="45" customFormat="1" x14ac:dyDescent="0.25">
      <c r="A27" s="90">
        <v>69</v>
      </c>
      <c r="B27" s="151" t="s">
        <v>26</v>
      </c>
      <c r="C27" s="395">
        <v>6492</v>
      </c>
      <c r="D27" s="134">
        <v>272.41666666666669</v>
      </c>
      <c r="E27" s="41">
        <v>2870</v>
      </c>
      <c r="F27" s="332">
        <f t="shared" si="1"/>
        <v>9.4918699186991876E-2</v>
      </c>
      <c r="G27" s="377">
        <f>Muut[[#This Row],[Keskim. työttömyysaste 2024, %]]/$F$12</f>
        <v>0.87909642569753799</v>
      </c>
      <c r="H27" s="166">
        <v>0</v>
      </c>
      <c r="I27" s="383">
        <v>2</v>
      </c>
      <c r="J27" s="389">
        <v>136</v>
      </c>
      <c r="K27" s="269">
        <v>767.08</v>
      </c>
      <c r="L27" s="170">
        <f t="shared" si="2"/>
        <v>8.463263284142462</v>
      </c>
      <c r="M27" s="377">
        <v>2.1898623776345638</v>
      </c>
      <c r="N27" s="166">
        <v>0</v>
      </c>
      <c r="O27" s="397">
        <v>0</v>
      </c>
      <c r="P27" s="269">
        <v>1690</v>
      </c>
      <c r="Q27" s="15">
        <v>229</v>
      </c>
      <c r="R27" s="158">
        <v>0.13550295857988165</v>
      </c>
      <c r="S27" s="401">
        <v>0.94106374606164267</v>
      </c>
      <c r="T27" s="485">
        <v>361.5</v>
      </c>
      <c r="U27" s="197">
        <v>424094.15481514763</v>
      </c>
      <c r="V27" s="159">
        <v>0</v>
      </c>
      <c r="W27" s="159">
        <v>0</v>
      </c>
      <c r="X27" s="159">
        <v>267577.28000000003</v>
      </c>
      <c r="Y27" s="159">
        <v>633348.93105213984</v>
      </c>
      <c r="Z27" s="159">
        <v>0</v>
      </c>
      <c r="AA27" s="155">
        <v>0</v>
      </c>
      <c r="AB27" s="159">
        <v>192290.51456502517</v>
      </c>
      <c r="AC27" s="159">
        <v>272466.16500000004</v>
      </c>
      <c r="AD27" s="174">
        <f>SUM(Muut[[#This Row],[Työttömyysaste]:[Työttömät ja palveluissa olevat ]])</f>
        <v>1789777.0454323126</v>
      </c>
      <c r="AF27" s="62"/>
    </row>
    <row r="28" spans="1:32" s="45" customFormat="1" x14ac:dyDescent="0.25">
      <c r="A28" s="90">
        <v>71</v>
      </c>
      <c r="B28" s="151" t="s">
        <v>27</v>
      </c>
      <c r="C28" s="395">
        <v>6365</v>
      </c>
      <c r="D28" s="134">
        <v>244.66666666666666</v>
      </c>
      <c r="E28" s="41">
        <v>2767</v>
      </c>
      <c r="F28" s="332">
        <f t="shared" si="1"/>
        <v>8.8423081556438979E-2</v>
      </c>
      <c r="G28" s="377">
        <f>Muut[[#This Row],[Keskim. työttömyysaste 2024, %]]/$F$12</f>
        <v>0.81893679128801444</v>
      </c>
      <c r="H28" s="166">
        <v>0</v>
      </c>
      <c r="I28" s="383">
        <v>1</v>
      </c>
      <c r="J28" s="389">
        <v>233</v>
      </c>
      <c r="K28" s="269">
        <v>1050.69</v>
      </c>
      <c r="L28" s="170">
        <f t="shared" si="2"/>
        <v>6.0579238405238458</v>
      </c>
      <c r="M28" s="377">
        <v>3.0593619771153948</v>
      </c>
      <c r="N28" s="166">
        <v>0</v>
      </c>
      <c r="O28" s="397">
        <v>0</v>
      </c>
      <c r="P28" s="269">
        <v>1814</v>
      </c>
      <c r="Q28" s="15">
        <v>240</v>
      </c>
      <c r="R28" s="158">
        <v>0.13230429988974643</v>
      </c>
      <c r="S28" s="401">
        <v>0.9188491629937996</v>
      </c>
      <c r="T28" s="485">
        <v>329.83333333333331</v>
      </c>
      <c r="U28" s="197">
        <v>387343.30319429765</v>
      </c>
      <c r="V28" s="159">
        <v>0</v>
      </c>
      <c r="W28" s="159">
        <v>0</v>
      </c>
      <c r="X28" s="159">
        <v>458422.84</v>
      </c>
      <c r="Y28" s="159">
        <v>867514.97675232415</v>
      </c>
      <c r="Z28" s="159">
        <v>0</v>
      </c>
      <c r="AA28" s="155">
        <v>0</v>
      </c>
      <c r="AB28" s="159">
        <v>183748.32353363748</v>
      </c>
      <c r="AC28" s="159">
        <v>248598.68166666667</v>
      </c>
      <c r="AD28" s="174">
        <f>SUM(Muut[[#This Row],[Työttömyysaste]:[Työttömät ja palveluissa olevat ]])</f>
        <v>2145628.1251469259</v>
      </c>
      <c r="AF28" s="62"/>
    </row>
    <row r="29" spans="1:32" s="45" customFormat="1" x14ac:dyDescent="0.25">
      <c r="A29" s="90">
        <v>72</v>
      </c>
      <c r="B29" s="151" t="s">
        <v>28</v>
      </c>
      <c r="C29" s="395">
        <v>927</v>
      </c>
      <c r="D29" s="134">
        <v>36.416666666666664</v>
      </c>
      <c r="E29" s="41">
        <v>383</v>
      </c>
      <c r="F29" s="332">
        <f t="shared" si="1"/>
        <v>9.5082680591818972E-2</v>
      </c>
      <c r="G29" s="377">
        <f>Muut[[#This Row],[Keskim. työttömyysaste 2024, %]]/$F$12</f>
        <v>0.88061515138698687</v>
      </c>
      <c r="H29" s="166">
        <v>0</v>
      </c>
      <c r="I29" s="383">
        <v>0</v>
      </c>
      <c r="J29" s="389">
        <v>14</v>
      </c>
      <c r="K29" s="269">
        <v>205.61</v>
      </c>
      <c r="L29" s="170">
        <f t="shared" si="2"/>
        <v>4.5085355770633724</v>
      </c>
      <c r="M29" s="377">
        <v>4.1107320861003851</v>
      </c>
      <c r="N29" s="166">
        <v>2</v>
      </c>
      <c r="O29" s="397">
        <v>0</v>
      </c>
      <c r="P29" s="269">
        <v>217</v>
      </c>
      <c r="Q29" s="15">
        <v>19</v>
      </c>
      <c r="R29" s="158">
        <v>8.755760368663594E-2</v>
      </c>
      <c r="S29" s="401">
        <v>0.60808477825929896</v>
      </c>
      <c r="T29" s="485">
        <v>45.833333333333329</v>
      </c>
      <c r="U29" s="197">
        <v>60661.5005308986</v>
      </c>
      <c r="V29" s="159">
        <v>0</v>
      </c>
      <c r="W29" s="159">
        <v>0</v>
      </c>
      <c r="X29" s="159">
        <v>27544.720000000001</v>
      </c>
      <c r="Y29" s="159">
        <v>169764.39708196078</v>
      </c>
      <c r="Z29" s="159">
        <v>1207315.53</v>
      </c>
      <c r="AA29" s="155">
        <v>0</v>
      </c>
      <c r="AB29" s="159">
        <v>18181.175385661376</v>
      </c>
      <c r="AC29" s="159">
        <v>34545.041666666664</v>
      </c>
      <c r="AD29" s="174">
        <f>SUM(Muut[[#This Row],[Työttömyysaste]:[Työttömät ja palveluissa olevat ]])</f>
        <v>1518012.3646651877</v>
      </c>
      <c r="AF29" s="62"/>
    </row>
    <row r="30" spans="1:32" s="45" customFormat="1" x14ac:dyDescent="0.25">
      <c r="A30" s="90">
        <v>74</v>
      </c>
      <c r="B30" s="151" t="s">
        <v>29</v>
      </c>
      <c r="C30" s="395">
        <v>985</v>
      </c>
      <c r="D30" s="134">
        <v>41</v>
      </c>
      <c r="E30" s="41">
        <v>426</v>
      </c>
      <c r="F30" s="332">
        <f t="shared" si="1"/>
        <v>9.6244131455399062E-2</v>
      </c>
      <c r="G30" s="377">
        <f>Muut[[#This Row],[Keskim. työttömyysaste 2024, %]]/$F$12</f>
        <v>0.89137201290681378</v>
      </c>
      <c r="H30" s="166">
        <v>0</v>
      </c>
      <c r="I30" s="383">
        <v>5</v>
      </c>
      <c r="J30" s="389">
        <v>45</v>
      </c>
      <c r="K30" s="269">
        <v>412.99</v>
      </c>
      <c r="L30" s="170">
        <f t="shared" si="2"/>
        <v>2.3850456427516402</v>
      </c>
      <c r="M30" s="377">
        <v>7.7706612929123882</v>
      </c>
      <c r="N30" s="166">
        <v>0</v>
      </c>
      <c r="O30" s="397">
        <v>0</v>
      </c>
      <c r="P30" s="269">
        <v>246</v>
      </c>
      <c r="Q30" s="15">
        <v>46</v>
      </c>
      <c r="R30" s="158">
        <v>0.18699186991869918</v>
      </c>
      <c r="S30" s="401">
        <v>1.2986526008952337</v>
      </c>
      <c r="T30" s="485">
        <v>51.083333333333336</v>
      </c>
      <c r="U30" s="197">
        <v>65244.286464918754</v>
      </c>
      <c r="V30" s="159">
        <v>0</v>
      </c>
      <c r="W30" s="159">
        <v>0</v>
      </c>
      <c r="X30" s="159">
        <v>88536.6</v>
      </c>
      <c r="Y30" s="159">
        <v>340990.21619025816</v>
      </c>
      <c r="Z30" s="159">
        <v>0</v>
      </c>
      <c r="AA30" s="155">
        <v>0</v>
      </c>
      <c r="AB30" s="159">
        <v>41222.47044956631</v>
      </c>
      <c r="AC30" s="159">
        <v>38502.019166666672</v>
      </c>
      <c r="AD30" s="174">
        <f>SUM(Muut[[#This Row],[Työttömyysaste]:[Työttömät ja palveluissa olevat ]])</f>
        <v>574495.59227140981</v>
      </c>
      <c r="AF30" s="62"/>
    </row>
    <row r="31" spans="1:32" s="45" customFormat="1" x14ac:dyDescent="0.25">
      <c r="A31" s="90">
        <v>75</v>
      </c>
      <c r="B31" s="151" t="s">
        <v>30</v>
      </c>
      <c r="C31" s="395">
        <v>19311</v>
      </c>
      <c r="D31" s="134">
        <v>1060.8333333333333</v>
      </c>
      <c r="E31" s="41">
        <v>8546</v>
      </c>
      <c r="F31" s="332">
        <f t="shared" si="1"/>
        <v>0.12413214759341601</v>
      </c>
      <c r="G31" s="377">
        <f>Muut[[#This Row],[Keskim. työttömyysaste 2024, %]]/$F$12</f>
        <v>1.1496588996500507</v>
      </c>
      <c r="H31" s="166">
        <v>0</v>
      </c>
      <c r="I31" s="383">
        <v>56</v>
      </c>
      <c r="J31" s="389">
        <v>1642</v>
      </c>
      <c r="K31" s="269">
        <v>609.89</v>
      </c>
      <c r="L31" s="170">
        <f t="shared" si="2"/>
        <v>31.663086786141765</v>
      </c>
      <c r="M31" s="377">
        <v>0.58533086123716693</v>
      </c>
      <c r="N31" s="166">
        <v>0</v>
      </c>
      <c r="O31" s="397">
        <v>0</v>
      </c>
      <c r="P31" s="269">
        <v>5523</v>
      </c>
      <c r="Q31" s="15">
        <v>848</v>
      </c>
      <c r="R31" s="158">
        <v>0.15353974289335506</v>
      </c>
      <c r="S31" s="401">
        <v>1.0663286405763761</v>
      </c>
      <c r="T31" s="485">
        <v>1386.5</v>
      </c>
      <c r="U31" s="197">
        <v>1649760.9923579718</v>
      </c>
      <c r="V31" s="159">
        <v>0</v>
      </c>
      <c r="W31" s="159">
        <v>0</v>
      </c>
      <c r="X31" s="159">
        <v>3230602.16</v>
      </c>
      <c r="Y31" s="159">
        <v>503563.09584318392</v>
      </c>
      <c r="Z31" s="159">
        <v>0</v>
      </c>
      <c r="AA31" s="155">
        <v>0</v>
      </c>
      <c r="AB31" s="159">
        <v>641143.32645210461</v>
      </c>
      <c r="AC31" s="159">
        <v>1045018.915</v>
      </c>
      <c r="AD31" s="174">
        <f>SUM(Muut[[#This Row],[Työttömyysaste]:[Työttömät ja palveluissa olevat ]])</f>
        <v>7070088.4896532604</v>
      </c>
      <c r="AF31" s="62"/>
    </row>
    <row r="32" spans="1:32" s="45" customFormat="1" x14ac:dyDescent="0.25">
      <c r="A32" s="90">
        <v>77</v>
      </c>
      <c r="B32" s="151" t="s">
        <v>31</v>
      </c>
      <c r="C32" s="395">
        <v>4509</v>
      </c>
      <c r="D32" s="134">
        <v>208.83333333333334</v>
      </c>
      <c r="E32" s="41">
        <v>1861</v>
      </c>
      <c r="F32" s="332">
        <f t="shared" si="1"/>
        <v>0.11221565466595021</v>
      </c>
      <c r="G32" s="377">
        <f>Muut[[#This Row],[Keskim. työttömyysaste 2024, %]]/$F$12</f>
        <v>1.0392934350038516</v>
      </c>
      <c r="H32" s="166">
        <v>0</v>
      </c>
      <c r="I32" s="383">
        <v>12</v>
      </c>
      <c r="J32" s="389">
        <v>115</v>
      </c>
      <c r="K32" s="269">
        <v>571.69000000000005</v>
      </c>
      <c r="L32" s="170">
        <f t="shared" si="2"/>
        <v>7.8871416327030373</v>
      </c>
      <c r="M32" s="377">
        <v>2.3498223717846258</v>
      </c>
      <c r="N32" s="166">
        <v>0</v>
      </c>
      <c r="O32" s="397">
        <v>0</v>
      </c>
      <c r="P32" s="269">
        <v>1222</v>
      </c>
      <c r="Q32" s="15">
        <v>168</v>
      </c>
      <c r="R32" s="158">
        <v>0.13747954173486088</v>
      </c>
      <c r="S32" s="401">
        <v>0.95479105333021819</v>
      </c>
      <c r="T32" s="485">
        <v>287.41666666666669</v>
      </c>
      <c r="U32" s="197">
        <v>348229.59725450922</v>
      </c>
      <c r="V32" s="159">
        <v>0</v>
      </c>
      <c r="W32" s="159">
        <v>0</v>
      </c>
      <c r="X32" s="159">
        <v>226260.2</v>
      </c>
      <c r="Y32" s="159">
        <v>472022.80126348988</v>
      </c>
      <c r="Z32" s="159">
        <v>0</v>
      </c>
      <c r="AA32" s="155">
        <v>0</v>
      </c>
      <c r="AB32" s="159">
        <v>135199.73670446267</v>
      </c>
      <c r="AC32" s="159">
        <v>216628.81583333336</v>
      </c>
      <c r="AD32" s="174">
        <f>SUM(Muut[[#This Row],[Työttömyysaste]:[Työttömät ja palveluissa olevat ]])</f>
        <v>1398341.1510557951</v>
      </c>
      <c r="AF32" s="62"/>
    </row>
    <row r="33" spans="1:32" s="45" customFormat="1" x14ac:dyDescent="0.25">
      <c r="A33" s="90">
        <v>78</v>
      </c>
      <c r="B33" s="151" t="s">
        <v>32</v>
      </c>
      <c r="C33" s="395">
        <v>7702</v>
      </c>
      <c r="D33" s="134">
        <v>322.33333333333331</v>
      </c>
      <c r="E33" s="41">
        <v>3464</v>
      </c>
      <c r="F33" s="332">
        <f t="shared" si="1"/>
        <v>9.3052347959969195E-2</v>
      </c>
      <c r="G33" s="377">
        <f>Muut[[#This Row],[Keskim. työttömyysaste 2024, %]]/$F$12</f>
        <v>0.86181107827047687</v>
      </c>
      <c r="H33" s="166">
        <v>1</v>
      </c>
      <c r="I33" s="383">
        <v>3189</v>
      </c>
      <c r="J33" s="389">
        <v>484</v>
      </c>
      <c r="K33" s="269">
        <v>117.6</v>
      </c>
      <c r="L33" s="170">
        <f t="shared" si="2"/>
        <v>65.493197278911566</v>
      </c>
      <c r="M33" s="377">
        <v>0.28298178479564262</v>
      </c>
      <c r="N33" s="166">
        <v>0</v>
      </c>
      <c r="O33" s="397">
        <v>0</v>
      </c>
      <c r="P33" s="269">
        <v>2101</v>
      </c>
      <c r="Q33" s="15">
        <v>468</v>
      </c>
      <c r="R33" s="158">
        <v>0.22275107091861018</v>
      </c>
      <c r="S33" s="401">
        <v>1.5469991167339205</v>
      </c>
      <c r="T33" s="485">
        <v>448.08333333333331</v>
      </c>
      <c r="U33" s="197">
        <v>493245.1778048019</v>
      </c>
      <c r="V33" s="159">
        <v>170044.75599999999</v>
      </c>
      <c r="W33" s="159">
        <v>935403.85800000001</v>
      </c>
      <c r="X33" s="159">
        <v>952260.32000000007</v>
      </c>
      <c r="Y33" s="159">
        <v>97097.870224398561</v>
      </c>
      <c r="Z33" s="159">
        <v>0</v>
      </c>
      <c r="AA33" s="155">
        <v>0</v>
      </c>
      <c r="AB33" s="159">
        <v>371189.14235562336</v>
      </c>
      <c r="AC33" s="159">
        <v>337724.88916666666</v>
      </c>
      <c r="AD33" s="174">
        <f>SUM(Muut[[#This Row],[Työttömyysaste]:[Työttömät ja palveluissa olevat ]])</f>
        <v>3356966.0135514904</v>
      </c>
      <c r="AF33" s="62"/>
    </row>
    <row r="34" spans="1:32" s="45" customFormat="1" x14ac:dyDescent="0.25">
      <c r="A34" s="90">
        <v>79</v>
      </c>
      <c r="B34" s="151" t="s">
        <v>33</v>
      </c>
      <c r="C34" s="395">
        <v>6647</v>
      </c>
      <c r="D34" s="134">
        <v>313.33333333333331</v>
      </c>
      <c r="E34" s="41">
        <v>2783</v>
      </c>
      <c r="F34" s="332">
        <f t="shared" si="1"/>
        <v>0.11258833393220745</v>
      </c>
      <c r="G34" s="377">
        <f>Muut[[#This Row],[Keskim. työttömyysaste 2024, %]]/$F$12</f>
        <v>1.0427450310929731</v>
      </c>
      <c r="H34" s="166">
        <v>0</v>
      </c>
      <c r="I34" s="383">
        <v>13</v>
      </c>
      <c r="J34" s="389">
        <v>361</v>
      </c>
      <c r="K34" s="269">
        <v>123.48</v>
      </c>
      <c r="L34" s="170">
        <f t="shared" si="2"/>
        <v>53.830579850988009</v>
      </c>
      <c r="M34" s="377">
        <v>0.3442909570965611</v>
      </c>
      <c r="N34" s="166">
        <v>0</v>
      </c>
      <c r="O34" s="397">
        <v>0</v>
      </c>
      <c r="P34" s="269">
        <v>1843</v>
      </c>
      <c r="Q34" s="15">
        <v>320</v>
      </c>
      <c r="R34" s="158">
        <v>0.17362995116657623</v>
      </c>
      <c r="S34" s="401">
        <v>1.2058544993096416</v>
      </c>
      <c r="T34" s="485">
        <v>444.08333333333331</v>
      </c>
      <c r="U34" s="197">
        <v>515051.98953266867</v>
      </c>
      <c r="V34" s="159">
        <v>0</v>
      </c>
      <c r="W34" s="159">
        <v>0</v>
      </c>
      <c r="X34" s="159">
        <v>710260.28</v>
      </c>
      <c r="Y34" s="159">
        <v>101952.7637356185</v>
      </c>
      <c r="Z34" s="159">
        <v>0</v>
      </c>
      <c r="AA34" s="155">
        <v>0</v>
      </c>
      <c r="AB34" s="159">
        <v>250107.57191762267</v>
      </c>
      <c r="AC34" s="159">
        <v>334710.04916666669</v>
      </c>
      <c r="AD34" s="174">
        <f>SUM(Muut[[#This Row],[Työttömyysaste]:[Työttömät ja palveluissa olevat ]])</f>
        <v>1912082.6543525765</v>
      </c>
      <c r="AF34" s="62"/>
    </row>
    <row r="35" spans="1:32" s="45" customFormat="1" x14ac:dyDescent="0.25">
      <c r="A35" s="90">
        <v>81</v>
      </c>
      <c r="B35" s="151" t="s">
        <v>34</v>
      </c>
      <c r="C35" s="395">
        <v>2482</v>
      </c>
      <c r="D35" s="134">
        <v>122.08333333333333</v>
      </c>
      <c r="E35" s="41">
        <v>1005</v>
      </c>
      <c r="F35" s="332">
        <f t="shared" si="1"/>
        <v>0.12147595356550581</v>
      </c>
      <c r="G35" s="377">
        <f>Muut[[#This Row],[Keskim. työttömyysaste 2024, %]]/$F$12</f>
        <v>1.1250583657626774</v>
      </c>
      <c r="H35" s="166">
        <v>0</v>
      </c>
      <c r="I35" s="383">
        <v>2</v>
      </c>
      <c r="J35" s="389">
        <v>91</v>
      </c>
      <c r="K35" s="269">
        <v>542.97</v>
      </c>
      <c r="L35" s="170">
        <f t="shared" si="2"/>
        <v>4.5711549441037258</v>
      </c>
      <c r="M35" s="377">
        <v>4.0544199626979367</v>
      </c>
      <c r="N35" s="166">
        <v>0</v>
      </c>
      <c r="O35" s="397">
        <v>0</v>
      </c>
      <c r="P35" s="269">
        <v>538</v>
      </c>
      <c r="Q35" s="15">
        <v>104</v>
      </c>
      <c r="R35" s="158">
        <v>0.19330855018587362</v>
      </c>
      <c r="S35" s="401">
        <v>1.3425217448401352</v>
      </c>
      <c r="T35" s="485">
        <v>168.75</v>
      </c>
      <c r="U35" s="197">
        <v>207502.86233068455</v>
      </c>
      <c r="V35" s="159">
        <v>0</v>
      </c>
      <c r="W35" s="159">
        <v>0</v>
      </c>
      <c r="X35" s="159">
        <v>179040.68</v>
      </c>
      <c r="Y35" s="159">
        <v>448309.78397739516</v>
      </c>
      <c r="Z35" s="159">
        <v>0</v>
      </c>
      <c r="AA35" s="155">
        <v>0</v>
      </c>
      <c r="AB35" s="159">
        <v>107408.18329546048</v>
      </c>
      <c r="AC35" s="159">
        <v>127188.5625</v>
      </c>
      <c r="AD35" s="174">
        <f>SUM(Muut[[#This Row],[Työttömyysaste]:[Työttömät ja palveluissa olevat ]])</f>
        <v>1069450.0721035402</v>
      </c>
      <c r="AF35" s="62"/>
    </row>
    <row r="36" spans="1:32" s="45" customFormat="1" x14ac:dyDescent="0.25">
      <c r="A36" s="90">
        <v>82</v>
      </c>
      <c r="B36" s="151" t="s">
        <v>35</v>
      </c>
      <c r="C36" s="395">
        <v>9361</v>
      </c>
      <c r="D36" s="134">
        <v>298.33333333333331</v>
      </c>
      <c r="E36" s="41">
        <v>4447</v>
      </c>
      <c r="F36" s="332">
        <f t="shared" si="1"/>
        <v>6.7086425305449365E-2</v>
      </c>
      <c r="G36" s="377">
        <f>Muut[[#This Row],[Keskim. työttömyysaste 2024, %]]/$F$12</f>
        <v>0.6213257999107481</v>
      </c>
      <c r="H36" s="166">
        <v>0</v>
      </c>
      <c r="I36" s="383">
        <v>36</v>
      </c>
      <c r="J36" s="389">
        <v>249</v>
      </c>
      <c r="K36" s="269">
        <v>357.8</v>
      </c>
      <c r="L36" s="170">
        <f t="shared" si="2"/>
        <v>26.162660704304081</v>
      </c>
      <c r="M36" s="377">
        <v>0.70839055963870479</v>
      </c>
      <c r="N36" s="166">
        <v>0</v>
      </c>
      <c r="O36" s="397">
        <v>0</v>
      </c>
      <c r="P36" s="269">
        <v>2945</v>
      </c>
      <c r="Q36" s="15">
        <v>272</v>
      </c>
      <c r="R36" s="158">
        <v>9.2359932088285232E-2</v>
      </c>
      <c r="S36" s="401">
        <v>0.64143679656825781</v>
      </c>
      <c r="T36" s="485">
        <v>427.5</v>
      </c>
      <c r="U36" s="197">
        <v>432204.11171139299</v>
      </c>
      <c r="V36" s="159">
        <v>0</v>
      </c>
      <c r="W36" s="159">
        <v>0</v>
      </c>
      <c r="X36" s="159">
        <v>489902.52</v>
      </c>
      <c r="Y36" s="159">
        <v>295421.92148205609</v>
      </c>
      <c r="Z36" s="159">
        <v>0</v>
      </c>
      <c r="AA36" s="155">
        <v>0</v>
      </c>
      <c r="AB36" s="159">
        <v>183823.97000759788</v>
      </c>
      <c r="AC36" s="159">
        <v>322211.02500000002</v>
      </c>
      <c r="AD36" s="174">
        <f>SUM(Muut[[#This Row],[Työttömyysaste]:[Työttömät ja palveluissa olevat ]])</f>
        <v>1723563.5482010469</v>
      </c>
      <c r="AF36" s="62"/>
    </row>
    <row r="37" spans="1:32" s="45" customFormat="1" x14ac:dyDescent="0.25">
      <c r="A37" s="90">
        <v>86</v>
      </c>
      <c r="B37" s="151" t="s">
        <v>36</v>
      </c>
      <c r="C37" s="395">
        <v>7901</v>
      </c>
      <c r="D37" s="134">
        <v>275.25</v>
      </c>
      <c r="E37" s="41">
        <v>3857</v>
      </c>
      <c r="F37" s="332">
        <f t="shared" si="1"/>
        <v>7.136375421311901E-2</v>
      </c>
      <c r="G37" s="377">
        <f>Muut[[#This Row],[Keskim. työttömyysaste 2024, %]]/$F$12</f>
        <v>0.66094059221692469</v>
      </c>
      <c r="H37" s="166">
        <v>0</v>
      </c>
      <c r="I37" s="383">
        <v>32</v>
      </c>
      <c r="J37" s="389">
        <v>291</v>
      </c>
      <c r="K37" s="269">
        <v>389.52</v>
      </c>
      <c r="L37" s="170">
        <f t="shared" si="2"/>
        <v>20.283939207229412</v>
      </c>
      <c r="M37" s="377">
        <v>0.91369736758794973</v>
      </c>
      <c r="N37" s="166">
        <v>0</v>
      </c>
      <c r="O37" s="397">
        <v>0</v>
      </c>
      <c r="P37" s="269">
        <v>2547</v>
      </c>
      <c r="Q37" s="15">
        <v>331</v>
      </c>
      <c r="R37" s="158">
        <v>0.12995681193561051</v>
      </c>
      <c r="S37" s="401">
        <v>0.90254593366872626</v>
      </c>
      <c r="T37" s="485">
        <v>408.58333333333337</v>
      </c>
      <c r="U37" s="197">
        <v>388053.6282157611</v>
      </c>
      <c r="V37" s="159">
        <v>0</v>
      </c>
      <c r="W37" s="159">
        <v>0</v>
      </c>
      <c r="X37" s="159">
        <v>572536.68000000005</v>
      </c>
      <c r="Y37" s="159">
        <v>321611.92525346699</v>
      </c>
      <c r="Z37" s="159">
        <v>0</v>
      </c>
      <c r="AA37" s="155">
        <v>0</v>
      </c>
      <c r="AB37" s="159">
        <v>226417.67730405933</v>
      </c>
      <c r="AC37" s="159">
        <v>307953.34416666673</v>
      </c>
      <c r="AD37" s="174">
        <f>SUM(Muut[[#This Row],[Työttömyysaste]:[Työttömät ja palveluissa olevat ]])</f>
        <v>1816573.254939954</v>
      </c>
      <c r="AF37" s="62"/>
    </row>
    <row r="38" spans="1:32" s="45" customFormat="1" x14ac:dyDescent="0.25">
      <c r="A38" s="90">
        <v>90</v>
      </c>
      <c r="B38" s="151" t="s">
        <v>37</v>
      </c>
      <c r="C38" s="395">
        <v>2929</v>
      </c>
      <c r="D38" s="134">
        <v>127.91666666666667</v>
      </c>
      <c r="E38" s="41">
        <v>1139</v>
      </c>
      <c r="F38" s="332">
        <f t="shared" si="1"/>
        <v>0.11230611647644133</v>
      </c>
      <c r="G38" s="377">
        <f>Muut[[#This Row],[Keskim. työttömyysaste 2024, %]]/$F$12</f>
        <v>1.0401312536312244</v>
      </c>
      <c r="H38" s="166">
        <v>0</v>
      </c>
      <c r="I38" s="383">
        <v>10</v>
      </c>
      <c r="J38" s="389">
        <v>128</v>
      </c>
      <c r="K38" s="269">
        <v>1030</v>
      </c>
      <c r="L38" s="170">
        <f t="shared" si="2"/>
        <v>2.8436893203883495</v>
      </c>
      <c r="M38" s="377">
        <v>6.5173722477631628</v>
      </c>
      <c r="N38" s="166">
        <v>0</v>
      </c>
      <c r="O38" s="397">
        <v>0</v>
      </c>
      <c r="P38" s="269">
        <v>665</v>
      </c>
      <c r="Q38" s="15">
        <v>132</v>
      </c>
      <c r="R38" s="158">
        <v>0.19849624060150375</v>
      </c>
      <c r="S38" s="401">
        <v>1.3785500901036296</v>
      </c>
      <c r="T38" s="485">
        <v>199.25</v>
      </c>
      <c r="U38" s="197">
        <v>226388.717476538</v>
      </c>
      <c r="V38" s="159">
        <v>0</v>
      </c>
      <c r="W38" s="159">
        <v>0</v>
      </c>
      <c r="X38" s="159">
        <v>251837.44</v>
      </c>
      <c r="Y38" s="159">
        <v>850432.02662525943</v>
      </c>
      <c r="Z38" s="159">
        <v>0</v>
      </c>
      <c r="AA38" s="155">
        <v>0</v>
      </c>
      <c r="AB38" s="159">
        <v>128702.07367246419</v>
      </c>
      <c r="AC38" s="159">
        <v>150176.7175</v>
      </c>
      <c r="AD38" s="174">
        <f>SUM(Muut[[#This Row],[Työttömyysaste]:[Työttömät ja palveluissa olevat ]])</f>
        <v>1607536.9752742616</v>
      </c>
      <c r="AF38" s="62"/>
    </row>
    <row r="39" spans="1:32" s="45" customFormat="1" x14ac:dyDescent="0.25">
      <c r="A39" s="90">
        <v>91</v>
      </c>
      <c r="B39" s="151" t="s">
        <v>38</v>
      </c>
      <c r="C39" s="395">
        <v>684018</v>
      </c>
      <c r="D39" s="134">
        <v>41743.75</v>
      </c>
      <c r="E39" s="41">
        <v>359047</v>
      </c>
      <c r="F39" s="332">
        <f t="shared" si="1"/>
        <v>0.11626263413982013</v>
      </c>
      <c r="G39" s="377">
        <f>Muut[[#This Row],[Keskim. työttömyysaste 2024, %]]/$F$12</f>
        <v>1.0767748293004762</v>
      </c>
      <c r="H39" s="166">
        <v>1</v>
      </c>
      <c r="I39" s="383">
        <v>36945</v>
      </c>
      <c r="J39" s="389">
        <v>139832</v>
      </c>
      <c r="K39" s="269">
        <v>214.58</v>
      </c>
      <c r="L39" s="170">
        <f t="shared" si="2"/>
        <v>3187.7062167956005</v>
      </c>
      <c r="M39" s="377">
        <v>5.8140181677689097E-3</v>
      </c>
      <c r="N39" s="166">
        <v>3</v>
      </c>
      <c r="O39" s="397">
        <v>972</v>
      </c>
      <c r="P39" s="269">
        <v>250771</v>
      </c>
      <c r="Q39" s="15">
        <v>42759</v>
      </c>
      <c r="R39" s="158">
        <v>0.17051014670755391</v>
      </c>
      <c r="S39" s="401">
        <v>1.1841875563738049</v>
      </c>
      <c r="T39" s="485">
        <v>54675.75</v>
      </c>
      <c r="U39" s="197">
        <v>54731794.36715395</v>
      </c>
      <c r="V39" s="159">
        <v>15101749.403999999</v>
      </c>
      <c r="W39" s="159">
        <v>10836781.290000001</v>
      </c>
      <c r="X39" s="159">
        <v>275116663.36000001</v>
      </c>
      <c r="Y39" s="159">
        <v>177170.5866730565</v>
      </c>
      <c r="Z39" s="159">
        <v>0</v>
      </c>
      <c r="AA39" s="155">
        <v>308668.32</v>
      </c>
      <c r="AB39" s="159">
        <v>24502493.445525203</v>
      </c>
      <c r="AC39" s="159">
        <v>41209659.532499999</v>
      </c>
      <c r="AD39" s="174">
        <f>SUM(Muut[[#This Row],[Työttömyysaste]:[Työttömät ja palveluissa olevat ]])</f>
        <v>421984980.30585229</v>
      </c>
      <c r="AF39" s="62"/>
    </row>
    <row r="40" spans="1:32" s="45" customFormat="1" x14ac:dyDescent="0.25">
      <c r="A40" s="90">
        <v>92</v>
      </c>
      <c r="B40" s="151" t="s">
        <v>39</v>
      </c>
      <c r="C40" s="395">
        <v>251269</v>
      </c>
      <c r="D40" s="134">
        <v>16439.083333333332</v>
      </c>
      <c r="E40" s="41">
        <v>131401</v>
      </c>
      <c r="F40" s="332">
        <f t="shared" si="1"/>
        <v>0.12510622699472099</v>
      </c>
      <c r="G40" s="377">
        <f>Muut[[#This Row],[Keskim. työttömyysaste 2024, %]]/$F$12</f>
        <v>1.1586804067647434</v>
      </c>
      <c r="H40" s="166">
        <v>1</v>
      </c>
      <c r="I40" s="383">
        <v>5348</v>
      </c>
      <c r="J40" s="389">
        <v>72152</v>
      </c>
      <c r="K40" s="269">
        <v>238.39</v>
      </c>
      <c r="L40" s="170">
        <f t="shared" si="2"/>
        <v>1054.0249171525652</v>
      </c>
      <c r="M40" s="377">
        <v>1.7583438072818251E-2</v>
      </c>
      <c r="N40" s="166">
        <v>0</v>
      </c>
      <c r="O40" s="397">
        <v>0</v>
      </c>
      <c r="P40" s="269">
        <v>92708</v>
      </c>
      <c r="Q40" s="15">
        <v>23240</v>
      </c>
      <c r="R40" s="158">
        <v>0.25067955300513439</v>
      </c>
      <c r="S40" s="401">
        <v>1.7409615382899482</v>
      </c>
      <c r="T40" s="485">
        <v>22674.333333333332</v>
      </c>
      <c r="U40" s="197">
        <v>21634648.112234887</v>
      </c>
      <c r="V40" s="159">
        <v>5547516.9819999998</v>
      </c>
      <c r="W40" s="159">
        <v>1568686.0560000001</v>
      </c>
      <c r="X40" s="159">
        <v>141957616.96000001</v>
      </c>
      <c r="Y40" s="159">
        <v>196829.60274485007</v>
      </c>
      <c r="Z40" s="159">
        <v>0</v>
      </c>
      <c r="AA40" s="155">
        <v>0</v>
      </c>
      <c r="AB40" s="159">
        <v>13191190.989527671</v>
      </c>
      <c r="AC40" s="159">
        <v>17089871.776666667</v>
      </c>
      <c r="AD40" s="174">
        <f>SUM(Muut[[#This Row],[Työttömyysaste]:[Työttömät ja palveluissa olevat ]])</f>
        <v>201186360.47917408</v>
      </c>
      <c r="AF40" s="62"/>
    </row>
    <row r="41" spans="1:32" s="45" customFormat="1" x14ac:dyDescent="0.25">
      <c r="A41" s="90">
        <v>97</v>
      </c>
      <c r="B41" s="151" t="s">
        <v>40</v>
      </c>
      <c r="C41" s="395">
        <v>2059</v>
      </c>
      <c r="D41" s="134">
        <v>83.416666666666671</v>
      </c>
      <c r="E41" s="41">
        <v>842</v>
      </c>
      <c r="F41" s="332">
        <f t="shared" si="1"/>
        <v>9.9069675376088684E-2</v>
      </c>
      <c r="G41" s="377">
        <f>Muut[[#This Row],[Keskim. työttömyysaste 2024, %]]/$F$12</f>
        <v>0.91754099312467652</v>
      </c>
      <c r="H41" s="166">
        <v>0</v>
      </c>
      <c r="I41" s="383">
        <v>8</v>
      </c>
      <c r="J41" s="389">
        <v>61</v>
      </c>
      <c r="K41" s="269">
        <v>465.19</v>
      </c>
      <c r="L41" s="170">
        <f t="shared" si="2"/>
        <v>4.4261484554698081</v>
      </c>
      <c r="M41" s="377">
        <v>4.1872481333191782</v>
      </c>
      <c r="N41" s="166">
        <v>3</v>
      </c>
      <c r="O41" s="397">
        <v>1596</v>
      </c>
      <c r="P41" s="269">
        <v>482</v>
      </c>
      <c r="Q41" s="15">
        <v>72</v>
      </c>
      <c r="R41" s="158">
        <v>0.14937759336099585</v>
      </c>
      <c r="S41" s="401">
        <v>1.0374226441934142</v>
      </c>
      <c r="T41" s="485">
        <v>116.08333333333334</v>
      </c>
      <c r="U41" s="197">
        <v>140387.70819893602</v>
      </c>
      <c r="V41" s="159">
        <v>0</v>
      </c>
      <c r="W41" s="159">
        <v>0</v>
      </c>
      <c r="X41" s="159">
        <v>120016.28</v>
      </c>
      <c r="Y41" s="159">
        <v>384089.78103476157</v>
      </c>
      <c r="Z41" s="159">
        <v>0</v>
      </c>
      <c r="AA41" s="155">
        <v>506825.76</v>
      </c>
      <c r="AB41" s="159">
        <v>67580.26525515542</v>
      </c>
      <c r="AC41" s="159">
        <v>87493.169166666674</v>
      </c>
      <c r="AD41" s="174">
        <f>SUM(Muut[[#This Row],[Työttömyysaste]:[Työttömät ja palveluissa olevat ]])</f>
        <v>1306392.9636555198</v>
      </c>
      <c r="AF41" s="62"/>
    </row>
    <row r="42" spans="1:32" s="45" customFormat="1" x14ac:dyDescent="0.25">
      <c r="A42" s="90">
        <v>98</v>
      </c>
      <c r="B42" s="151" t="s">
        <v>41</v>
      </c>
      <c r="C42" s="395">
        <v>22849</v>
      </c>
      <c r="D42" s="134">
        <v>812</v>
      </c>
      <c r="E42" s="41">
        <v>10464</v>
      </c>
      <c r="F42" s="332">
        <f t="shared" si="1"/>
        <v>7.7599388379204895E-2</v>
      </c>
      <c r="G42" s="377">
        <f>Muut[[#This Row],[Keskim. työttömyysaste 2024, %]]/$F$12</f>
        <v>0.71869237088979121</v>
      </c>
      <c r="H42" s="166">
        <v>0</v>
      </c>
      <c r="I42" s="383">
        <v>80</v>
      </c>
      <c r="J42" s="389">
        <v>802</v>
      </c>
      <c r="K42" s="269">
        <v>651.94000000000005</v>
      </c>
      <c r="L42" s="170">
        <f t="shared" si="2"/>
        <v>35.047703776421137</v>
      </c>
      <c r="M42" s="377">
        <v>0.52880445395764064</v>
      </c>
      <c r="N42" s="166">
        <v>0</v>
      </c>
      <c r="O42" s="397">
        <v>0</v>
      </c>
      <c r="P42" s="269">
        <v>6942</v>
      </c>
      <c r="Q42" s="15">
        <v>807</v>
      </c>
      <c r="R42" s="158">
        <v>0.11624891961970614</v>
      </c>
      <c r="S42" s="401">
        <v>0.8073450566649244</v>
      </c>
      <c r="T42" s="485">
        <v>1127.1666666666667</v>
      </c>
      <c r="U42" s="197">
        <v>1220274.3813166649</v>
      </c>
      <c r="V42" s="159">
        <v>0</v>
      </c>
      <c r="W42" s="159">
        <v>0</v>
      </c>
      <c r="X42" s="159">
        <v>1577918.96</v>
      </c>
      <c r="Y42" s="159">
        <v>538282.18974570069</v>
      </c>
      <c r="Z42" s="159">
        <v>0</v>
      </c>
      <c r="AA42" s="155">
        <v>0</v>
      </c>
      <c r="AB42" s="159">
        <v>572615.78171365394</v>
      </c>
      <c r="AC42" s="159">
        <v>849556.78833333345</v>
      </c>
      <c r="AD42" s="174">
        <f>SUM(Muut[[#This Row],[Työttömyysaste]:[Työttömät ja palveluissa olevat ]])</f>
        <v>4758648.1011093529</v>
      </c>
      <c r="AF42" s="62"/>
    </row>
    <row r="43" spans="1:32" s="45" customFormat="1" x14ac:dyDescent="0.25">
      <c r="A43" s="90">
        <v>102</v>
      </c>
      <c r="B43" s="151" t="s">
        <v>42</v>
      </c>
      <c r="C43" s="395">
        <v>9555</v>
      </c>
      <c r="D43" s="134">
        <v>339.75</v>
      </c>
      <c r="E43" s="41">
        <v>4303</v>
      </c>
      <c r="F43" s="332">
        <f t="shared" si="1"/>
        <v>7.8956541947478504E-2</v>
      </c>
      <c r="G43" s="377">
        <f>Muut[[#This Row],[Keskim. työttömyysaste 2024, %]]/$F$12</f>
        <v>0.73126174722144122</v>
      </c>
      <c r="H43" s="166">
        <v>0</v>
      </c>
      <c r="I43" s="383">
        <v>20</v>
      </c>
      <c r="J43" s="389">
        <v>552</v>
      </c>
      <c r="K43" s="269">
        <v>532.65</v>
      </c>
      <c r="L43" s="170">
        <f t="shared" si="2"/>
        <v>17.938608842579555</v>
      </c>
      <c r="M43" s="377">
        <v>1.0331560279060321</v>
      </c>
      <c r="N43" s="166">
        <v>0</v>
      </c>
      <c r="O43" s="397">
        <v>0</v>
      </c>
      <c r="P43" s="269">
        <v>2662</v>
      </c>
      <c r="Q43" s="15">
        <v>398</v>
      </c>
      <c r="R43" s="158">
        <v>0.14951164537941397</v>
      </c>
      <c r="S43" s="401">
        <v>1.0383536312061097</v>
      </c>
      <c r="T43" s="485">
        <v>470.16666666666663</v>
      </c>
      <c r="U43" s="197">
        <v>519219.27746622177</v>
      </c>
      <c r="V43" s="159">
        <v>0</v>
      </c>
      <c r="W43" s="159">
        <v>0</v>
      </c>
      <c r="X43" s="159">
        <v>1086048.96</v>
      </c>
      <c r="Y43" s="159">
        <v>439788.95046790718</v>
      </c>
      <c r="Z43" s="159">
        <v>0</v>
      </c>
      <c r="AA43" s="155">
        <v>0</v>
      </c>
      <c r="AB43" s="159">
        <v>308936.02655466809</v>
      </c>
      <c r="AC43" s="159">
        <v>354369.3183333333</v>
      </c>
      <c r="AD43" s="174">
        <f>SUM(Muut[[#This Row],[Työttömyysaste]:[Työttömät ja palveluissa olevat ]])</f>
        <v>2708362.5328221302</v>
      </c>
      <c r="AF43" s="62"/>
    </row>
    <row r="44" spans="1:32" s="45" customFormat="1" x14ac:dyDescent="0.25">
      <c r="A44" s="90">
        <v>103</v>
      </c>
      <c r="B44" s="151" t="s">
        <v>43</v>
      </c>
      <c r="C44" s="395">
        <v>2094</v>
      </c>
      <c r="D44" s="134">
        <v>89.75</v>
      </c>
      <c r="E44" s="41">
        <v>958</v>
      </c>
      <c r="F44" s="332">
        <f t="shared" si="1"/>
        <v>9.3684759916492694E-2</v>
      </c>
      <c r="G44" s="377">
        <f>Muut[[#This Row],[Keskim. työttömyysaste 2024, %]]/$F$12</f>
        <v>0.8676682075327834</v>
      </c>
      <c r="H44" s="166">
        <v>0</v>
      </c>
      <c r="I44" s="383">
        <v>5</v>
      </c>
      <c r="J44" s="389">
        <v>61</v>
      </c>
      <c r="K44" s="269">
        <v>147.96</v>
      </c>
      <c r="L44" s="170">
        <f t="shared" si="2"/>
        <v>14.152473641524736</v>
      </c>
      <c r="M44" s="377">
        <v>1.3095507066397758</v>
      </c>
      <c r="N44" s="166">
        <v>0</v>
      </c>
      <c r="O44" s="397">
        <v>0</v>
      </c>
      <c r="P44" s="269">
        <v>556</v>
      </c>
      <c r="Q44" s="15">
        <v>81</v>
      </c>
      <c r="R44" s="158">
        <v>0.14568345323741008</v>
      </c>
      <c r="S44" s="401">
        <v>1.0117669582983435</v>
      </c>
      <c r="T44" s="485">
        <v>125.91666666666666</v>
      </c>
      <c r="U44" s="197">
        <v>135013.63290668782</v>
      </c>
      <c r="V44" s="159">
        <v>0</v>
      </c>
      <c r="W44" s="159">
        <v>0</v>
      </c>
      <c r="X44" s="159">
        <v>120016.28</v>
      </c>
      <c r="Y44" s="159">
        <v>122164.97345579939</v>
      </c>
      <c r="Z44" s="159">
        <v>0</v>
      </c>
      <c r="AA44" s="155">
        <v>0</v>
      </c>
      <c r="AB44" s="159">
        <v>65031.777606194104</v>
      </c>
      <c r="AC44" s="159">
        <v>94904.650833333333</v>
      </c>
      <c r="AD44" s="174">
        <f>SUM(Muut[[#This Row],[Työttömyysaste]:[Työttömät ja palveluissa olevat ]])</f>
        <v>537131.31480201462</v>
      </c>
      <c r="AF44" s="62"/>
    </row>
    <row r="45" spans="1:32" s="45" customFormat="1" x14ac:dyDescent="0.25">
      <c r="A45" s="90">
        <v>105</v>
      </c>
      <c r="B45" s="151" t="s">
        <v>44</v>
      </c>
      <c r="C45" s="395">
        <v>2002</v>
      </c>
      <c r="D45" s="134">
        <v>87.416666666666671</v>
      </c>
      <c r="E45" s="41">
        <v>720</v>
      </c>
      <c r="F45" s="332">
        <f t="shared" si="1"/>
        <v>0.12141203703703704</v>
      </c>
      <c r="G45" s="377">
        <f>Muut[[#This Row],[Keskim. työttömyysaste 2024, %]]/$F$12</f>
        <v>1.1244663981925234</v>
      </c>
      <c r="H45" s="166">
        <v>0</v>
      </c>
      <c r="I45" s="383">
        <v>2</v>
      </c>
      <c r="J45" s="389">
        <v>43</v>
      </c>
      <c r="K45" s="269">
        <v>1421.45</v>
      </c>
      <c r="L45" s="170">
        <f t="shared" si="2"/>
        <v>1.4084209785782122</v>
      </c>
      <c r="M45" s="377">
        <v>13.158978842156124</v>
      </c>
      <c r="N45" s="166">
        <v>0</v>
      </c>
      <c r="O45" s="397">
        <v>0</v>
      </c>
      <c r="P45" s="269">
        <v>397</v>
      </c>
      <c r="Q45" s="15">
        <v>54</v>
      </c>
      <c r="R45" s="158">
        <v>0.13602015113350127</v>
      </c>
      <c r="S45" s="401">
        <v>0.94465563192926771</v>
      </c>
      <c r="T45" s="485">
        <v>116.25</v>
      </c>
      <c r="U45" s="197">
        <v>167285.3142954722</v>
      </c>
      <c r="V45" s="159">
        <v>0</v>
      </c>
      <c r="W45" s="159">
        <v>0</v>
      </c>
      <c r="X45" s="159">
        <v>84601.64</v>
      </c>
      <c r="Y45" s="159">
        <v>1173637.4798509467</v>
      </c>
      <c r="Z45" s="159">
        <v>0</v>
      </c>
      <c r="AA45" s="155">
        <v>0</v>
      </c>
      <c r="AB45" s="159">
        <v>59824.360314247824</v>
      </c>
      <c r="AC45" s="159">
        <v>87618.787500000006</v>
      </c>
      <c r="AD45" s="174">
        <f>SUM(Muut[[#This Row],[Työttömyysaste]:[Työttömät ja palveluissa olevat ]])</f>
        <v>1572967.5819606669</v>
      </c>
      <c r="AF45" s="62"/>
    </row>
    <row r="46" spans="1:32" s="45" customFormat="1" x14ac:dyDescent="0.25">
      <c r="A46" s="90">
        <v>106</v>
      </c>
      <c r="B46" s="151" t="s">
        <v>45</v>
      </c>
      <c r="C46" s="395">
        <v>47031</v>
      </c>
      <c r="D46" s="134">
        <v>2484.5</v>
      </c>
      <c r="E46" s="41">
        <v>23109</v>
      </c>
      <c r="F46" s="332">
        <f t="shared" si="1"/>
        <v>0.1075122246743693</v>
      </c>
      <c r="G46" s="377">
        <f>Muut[[#This Row],[Keskim. työttömyysaste 2024, %]]/$F$12</f>
        <v>0.99573227656475627</v>
      </c>
      <c r="H46" s="166">
        <v>0</v>
      </c>
      <c r="I46" s="383">
        <v>435</v>
      </c>
      <c r="J46" s="389">
        <v>4079</v>
      </c>
      <c r="K46" s="269">
        <v>322.70999999999998</v>
      </c>
      <c r="L46" s="170">
        <f t="shared" si="2"/>
        <v>145.73765919866133</v>
      </c>
      <c r="M46" s="377">
        <v>0.12716947671497772</v>
      </c>
      <c r="N46" s="166">
        <v>0</v>
      </c>
      <c r="O46" s="397">
        <v>0</v>
      </c>
      <c r="P46" s="269">
        <v>14912</v>
      </c>
      <c r="Q46" s="15">
        <v>2201</v>
      </c>
      <c r="R46" s="158">
        <v>0.14759924892703863</v>
      </c>
      <c r="S46" s="401">
        <v>1.0250720985496373</v>
      </c>
      <c r="T46" s="485">
        <v>3429.8333333333335</v>
      </c>
      <c r="U46" s="197">
        <v>3479958.4559913883</v>
      </c>
      <c r="V46" s="159">
        <v>0</v>
      </c>
      <c r="W46" s="159">
        <v>0</v>
      </c>
      <c r="X46" s="159">
        <v>8025350.9199999999</v>
      </c>
      <c r="Y46" s="159">
        <v>266449.4362254733</v>
      </c>
      <c r="Z46" s="159">
        <v>0</v>
      </c>
      <c r="AA46" s="155">
        <v>0</v>
      </c>
      <c r="AB46" s="159">
        <v>1472781.0673230344</v>
      </c>
      <c r="AC46" s="159">
        <v>2585099.6816666671</v>
      </c>
      <c r="AD46" s="174">
        <f>SUM(Muut[[#This Row],[Työttömyysaste]:[Työttömät ja palveluissa olevat ]])</f>
        <v>15829639.561206564</v>
      </c>
      <c r="AF46" s="62"/>
    </row>
    <row r="47" spans="1:32" s="45" customFormat="1" x14ac:dyDescent="0.25">
      <c r="A47" s="90">
        <v>108</v>
      </c>
      <c r="B47" s="151" t="s">
        <v>46</v>
      </c>
      <c r="C47" s="395">
        <v>10348</v>
      </c>
      <c r="D47" s="134">
        <v>493.33333333333331</v>
      </c>
      <c r="E47" s="41">
        <v>4728</v>
      </c>
      <c r="F47" s="332">
        <f t="shared" si="1"/>
        <v>0.10434292160180485</v>
      </c>
      <c r="G47" s="377">
        <f>Muut[[#This Row],[Keskim. työttömyysaste 2024, %]]/$F$12</f>
        <v>0.96637954599735865</v>
      </c>
      <c r="H47" s="166">
        <v>0</v>
      </c>
      <c r="I47" s="383">
        <v>17</v>
      </c>
      <c r="J47" s="389">
        <v>223</v>
      </c>
      <c r="K47" s="269">
        <v>464.04</v>
      </c>
      <c r="L47" s="170">
        <f t="shared" si="2"/>
        <v>22.299801741229203</v>
      </c>
      <c r="M47" s="377">
        <v>0.83110074578348814</v>
      </c>
      <c r="N47" s="166">
        <v>0</v>
      </c>
      <c r="O47" s="397">
        <v>0</v>
      </c>
      <c r="P47" s="269">
        <v>3177</v>
      </c>
      <c r="Q47" s="15">
        <v>360</v>
      </c>
      <c r="R47" s="158">
        <v>0.11331444759206799</v>
      </c>
      <c r="S47" s="401">
        <v>0.78696524158203607</v>
      </c>
      <c r="T47" s="485">
        <v>677.5</v>
      </c>
      <c r="U47" s="197">
        <v>743107.09972458344</v>
      </c>
      <c r="V47" s="159">
        <v>0</v>
      </c>
      <c r="W47" s="159">
        <v>0</v>
      </c>
      <c r="X47" s="159">
        <v>438748.04</v>
      </c>
      <c r="Y47" s="159">
        <v>383140.26954872371</v>
      </c>
      <c r="Z47" s="159">
        <v>0</v>
      </c>
      <c r="AA47" s="155">
        <v>0</v>
      </c>
      <c r="AB47" s="159">
        <v>251843.28942085677</v>
      </c>
      <c r="AC47" s="159">
        <v>510638.52500000002</v>
      </c>
      <c r="AD47" s="174">
        <f>SUM(Muut[[#This Row],[Työttömyysaste]:[Työttömät ja palveluissa olevat ]])</f>
        <v>2327477.2236941638</v>
      </c>
      <c r="AF47" s="62"/>
    </row>
    <row r="48" spans="1:32" s="45" customFormat="1" x14ac:dyDescent="0.25">
      <c r="A48" s="90">
        <v>109</v>
      </c>
      <c r="B48" s="151" t="s">
        <v>47</v>
      </c>
      <c r="C48" s="395">
        <v>68433</v>
      </c>
      <c r="D48" s="134">
        <v>3368</v>
      </c>
      <c r="E48" s="41">
        <v>31474</v>
      </c>
      <c r="F48" s="332">
        <f t="shared" si="1"/>
        <v>0.10700895977632331</v>
      </c>
      <c r="G48" s="377">
        <f>Muut[[#This Row],[Keskim. työttömyysaste 2024, %]]/$F$12</f>
        <v>0.99107125216344527</v>
      </c>
      <c r="H48" s="166">
        <v>0</v>
      </c>
      <c r="I48" s="383">
        <v>272</v>
      </c>
      <c r="J48" s="389">
        <v>5275</v>
      </c>
      <c r="K48" s="269">
        <v>1785.57</v>
      </c>
      <c r="L48" s="170">
        <f t="shared" si="2"/>
        <v>38.325576706597893</v>
      </c>
      <c r="M48" s="377">
        <v>0.48357737705663612</v>
      </c>
      <c r="N48" s="166">
        <v>0</v>
      </c>
      <c r="O48" s="397">
        <v>0</v>
      </c>
      <c r="P48" s="269">
        <v>20246</v>
      </c>
      <c r="Q48" s="15">
        <v>2754</v>
      </c>
      <c r="R48" s="158">
        <v>0.13602686950508741</v>
      </c>
      <c r="S48" s="401">
        <v>0.94470229080667201</v>
      </c>
      <c r="T48" s="485">
        <v>4681.333333333333</v>
      </c>
      <c r="U48" s="197">
        <v>5039851.2594380612</v>
      </c>
      <c r="V48" s="159">
        <v>0</v>
      </c>
      <c r="W48" s="159">
        <v>0</v>
      </c>
      <c r="X48" s="159">
        <v>10378457</v>
      </c>
      <c r="Y48" s="159">
        <v>1474277.5861954025</v>
      </c>
      <c r="Z48" s="159">
        <v>0</v>
      </c>
      <c r="AA48" s="155">
        <v>0</v>
      </c>
      <c r="AB48" s="159">
        <v>1992769.6004485227</v>
      </c>
      <c r="AC48" s="159">
        <v>3528367.7466666666</v>
      </c>
      <c r="AD48" s="174">
        <f>SUM(Muut[[#This Row],[Työttömyysaste]:[Työttömät ja palveluissa olevat ]])</f>
        <v>22413723.192748651</v>
      </c>
      <c r="AF48" s="62"/>
    </row>
    <row r="49" spans="1:32" s="45" customFormat="1" x14ac:dyDescent="0.25">
      <c r="A49" s="90">
        <v>111</v>
      </c>
      <c r="B49" s="151" t="s">
        <v>48</v>
      </c>
      <c r="C49" s="395">
        <v>17829</v>
      </c>
      <c r="D49" s="134">
        <v>1082.5833333333333</v>
      </c>
      <c r="E49" s="41">
        <v>7460</v>
      </c>
      <c r="F49" s="332">
        <f t="shared" si="1"/>
        <v>0.14511840929401251</v>
      </c>
      <c r="G49" s="377">
        <f>Muut[[#This Row],[Keskim. työttömyysaste 2024, %]]/$F$12</f>
        <v>1.34402468645253</v>
      </c>
      <c r="H49" s="166">
        <v>0</v>
      </c>
      <c r="I49" s="383">
        <v>40</v>
      </c>
      <c r="J49" s="389">
        <v>988</v>
      </c>
      <c r="K49" s="269">
        <v>675.97</v>
      </c>
      <c r="L49" s="170">
        <f t="shared" si="2"/>
        <v>26.375430862316374</v>
      </c>
      <c r="M49" s="377">
        <v>0.70267598488557381</v>
      </c>
      <c r="N49" s="166">
        <v>0</v>
      </c>
      <c r="O49" s="397">
        <v>0</v>
      </c>
      <c r="P49" s="269">
        <v>4392</v>
      </c>
      <c r="Q49" s="15">
        <v>851</v>
      </c>
      <c r="R49" s="158">
        <v>0.19376138433515483</v>
      </c>
      <c r="S49" s="401">
        <v>1.3456666636325614</v>
      </c>
      <c r="T49" s="485">
        <v>1413.6666666666665</v>
      </c>
      <c r="U49" s="197">
        <v>1780662.0049741759</v>
      </c>
      <c r="V49" s="159">
        <v>0</v>
      </c>
      <c r="W49" s="159">
        <v>0</v>
      </c>
      <c r="X49" s="159">
        <v>1943870.24</v>
      </c>
      <c r="Y49" s="159">
        <v>558122.85149308399</v>
      </c>
      <c r="Z49" s="159">
        <v>0</v>
      </c>
      <c r="AA49" s="155">
        <v>0</v>
      </c>
      <c r="AB49" s="159">
        <v>746660.69157170923</v>
      </c>
      <c r="AC49" s="159">
        <v>1065494.7033333334</v>
      </c>
      <c r="AD49" s="174">
        <f>SUM(Muut[[#This Row],[Työttömyysaste]:[Työttömät ja palveluissa olevat ]])</f>
        <v>6094810.4913723022</v>
      </c>
      <c r="AF49" s="62"/>
    </row>
    <row r="50" spans="1:32" s="45" customFormat="1" x14ac:dyDescent="0.25">
      <c r="A50" s="90">
        <v>139</v>
      </c>
      <c r="B50" s="151" t="s">
        <v>49</v>
      </c>
      <c r="C50" s="395">
        <v>9806</v>
      </c>
      <c r="D50" s="134">
        <v>568.33333333333337</v>
      </c>
      <c r="E50" s="41">
        <v>4213</v>
      </c>
      <c r="F50" s="332">
        <f t="shared" si="1"/>
        <v>0.1348999129677981</v>
      </c>
      <c r="G50" s="377">
        <f>Muut[[#This Row],[Keskim. työttömyysaste 2024, %]]/$F$12</f>
        <v>1.2493853406405766</v>
      </c>
      <c r="H50" s="166">
        <v>0</v>
      </c>
      <c r="I50" s="383">
        <v>17</v>
      </c>
      <c r="J50" s="389">
        <v>98</v>
      </c>
      <c r="K50" s="269">
        <v>1615.75</v>
      </c>
      <c r="L50" s="170">
        <f t="shared" si="2"/>
        <v>6.0690082005260715</v>
      </c>
      <c r="M50" s="377">
        <v>3.0537743970016411</v>
      </c>
      <c r="N50" s="166">
        <v>0</v>
      </c>
      <c r="O50" s="397">
        <v>0</v>
      </c>
      <c r="P50" s="269">
        <v>2735</v>
      </c>
      <c r="Q50" s="15">
        <v>255</v>
      </c>
      <c r="R50" s="158">
        <v>9.3235831809872036E-2</v>
      </c>
      <c r="S50" s="401">
        <v>0.64751989233095963</v>
      </c>
      <c r="T50" s="485">
        <v>714.91666666666674</v>
      </c>
      <c r="U50" s="197">
        <v>910406.93264539016</v>
      </c>
      <c r="V50" s="159">
        <v>0</v>
      </c>
      <c r="W50" s="159">
        <v>0</v>
      </c>
      <c r="X50" s="159">
        <v>192813.04</v>
      </c>
      <c r="Y50" s="159">
        <v>1334063.637883265</v>
      </c>
      <c r="Z50" s="159">
        <v>0</v>
      </c>
      <c r="AA50" s="155">
        <v>0</v>
      </c>
      <c r="AB50" s="159">
        <v>195445.36072495577</v>
      </c>
      <c r="AC50" s="159">
        <v>538839.84083333344</v>
      </c>
      <c r="AD50" s="174">
        <f>SUM(Muut[[#This Row],[Työttömyysaste]:[Työttömät ja palveluissa olevat ]])</f>
        <v>3171568.8120869445</v>
      </c>
      <c r="AF50" s="62"/>
    </row>
    <row r="51" spans="1:32" s="45" customFormat="1" x14ac:dyDescent="0.25">
      <c r="A51" s="90">
        <v>140</v>
      </c>
      <c r="B51" s="151" t="s">
        <v>50</v>
      </c>
      <c r="C51" s="395">
        <v>20463</v>
      </c>
      <c r="D51" s="134">
        <v>1122.9166666666667</v>
      </c>
      <c r="E51" s="41">
        <v>9172</v>
      </c>
      <c r="F51" s="332">
        <f t="shared" si="1"/>
        <v>0.12242876871638321</v>
      </c>
      <c r="G51" s="377">
        <f>Muut[[#This Row],[Keskim. työttömyysaste 2024, %]]/$F$12</f>
        <v>1.1338829324777844</v>
      </c>
      <c r="H51" s="166">
        <v>0</v>
      </c>
      <c r="I51" s="383">
        <v>7</v>
      </c>
      <c r="J51" s="389">
        <v>933</v>
      </c>
      <c r="K51" s="269">
        <v>763.01</v>
      </c>
      <c r="L51" s="170">
        <f t="shared" si="2"/>
        <v>26.818783502182146</v>
      </c>
      <c r="M51" s="377">
        <v>0.69105975132882236</v>
      </c>
      <c r="N51" s="166">
        <v>0</v>
      </c>
      <c r="O51" s="397">
        <v>0</v>
      </c>
      <c r="P51" s="269">
        <v>5720</v>
      </c>
      <c r="Q51" s="15">
        <v>719</v>
      </c>
      <c r="R51" s="158">
        <v>0.12569930069930069</v>
      </c>
      <c r="S51" s="401">
        <v>0.87297765327889776</v>
      </c>
      <c r="T51" s="485">
        <v>1514.5833333333335</v>
      </c>
      <c r="U51" s="197">
        <v>1724188.6574983355</v>
      </c>
      <c r="V51" s="159">
        <v>0</v>
      </c>
      <c r="W51" s="159">
        <v>0</v>
      </c>
      <c r="X51" s="159">
        <v>1835658.84</v>
      </c>
      <c r="Y51" s="159">
        <v>629988.48605372733</v>
      </c>
      <c r="Z51" s="159">
        <v>0</v>
      </c>
      <c r="AA51" s="155">
        <v>0</v>
      </c>
      <c r="AB51" s="159">
        <v>552659.87016416667</v>
      </c>
      <c r="AC51" s="159">
        <v>1141556.6041666667</v>
      </c>
      <c r="AD51" s="174">
        <f>SUM(Muut[[#This Row],[Työttömyysaste]:[Työttömät ja palveluissa olevat ]])</f>
        <v>5884052.457882897</v>
      </c>
      <c r="AF51" s="62"/>
    </row>
    <row r="52" spans="1:32" s="45" customFormat="1" x14ac:dyDescent="0.25">
      <c r="A52" s="90">
        <v>142</v>
      </c>
      <c r="B52" s="151" t="s">
        <v>51</v>
      </c>
      <c r="C52" s="395">
        <v>6401</v>
      </c>
      <c r="D52" s="134">
        <v>290.33333333333331</v>
      </c>
      <c r="E52" s="41">
        <v>2729</v>
      </c>
      <c r="F52" s="332">
        <f t="shared" si="1"/>
        <v>0.10638817637718333</v>
      </c>
      <c r="G52" s="377">
        <f>Muut[[#This Row],[Keskim. työttömyysaste 2024, %]]/$F$12</f>
        <v>0.98532182162983428</v>
      </c>
      <c r="H52" s="166">
        <v>0</v>
      </c>
      <c r="I52" s="383">
        <v>15</v>
      </c>
      <c r="J52" s="389">
        <v>158</v>
      </c>
      <c r="K52" s="269">
        <v>589.87</v>
      </c>
      <c r="L52" s="170">
        <f t="shared" si="2"/>
        <v>10.851543560445522</v>
      </c>
      <c r="M52" s="377">
        <v>1.7079028208958882</v>
      </c>
      <c r="N52" s="166">
        <v>0</v>
      </c>
      <c r="O52" s="397">
        <v>0</v>
      </c>
      <c r="P52" s="269">
        <v>1655</v>
      </c>
      <c r="Q52" s="15">
        <v>226</v>
      </c>
      <c r="R52" s="158">
        <v>0.13655589123867071</v>
      </c>
      <c r="S52" s="401">
        <v>0.94837632995365073</v>
      </c>
      <c r="T52" s="485">
        <v>398.91666666666663</v>
      </c>
      <c r="U52" s="197">
        <v>468676.51248256845</v>
      </c>
      <c r="V52" s="159">
        <v>0</v>
      </c>
      <c r="W52" s="159">
        <v>0</v>
      </c>
      <c r="X52" s="159">
        <v>310861.84000000003</v>
      </c>
      <c r="Y52" s="159">
        <v>487033.33936450654</v>
      </c>
      <c r="Z52" s="159">
        <v>0</v>
      </c>
      <c r="AA52" s="155">
        <v>0</v>
      </c>
      <c r="AB52" s="159">
        <v>186325.64043754755</v>
      </c>
      <c r="AC52" s="159">
        <v>300667.48083333333</v>
      </c>
      <c r="AD52" s="174">
        <f>SUM(Muut[[#This Row],[Työttömyysaste]:[Työttömät ja palveluissa olevat ]])</f>
        <v>1753564.8131179558</v>
      </c>
      <c r="AF52" s="62"/>
    </row>
    <row r="53" spans="1:32" s="45" customFormat="1" x14ac:dyDescent="0.25">
      <c r="A53" s="90">
        <v>143</v>
      </c>
      <c r="B53" s="151" t="s">
        <v>52</v>
      </c>
      <c r="C53" s="395">
        <v>6758</v>
      </c>
      <c r="D53" s="134">
        <v>302.25</v>
      </c>
      <c r="E53" s="41">
        <v>2730</v>
      </c>
      <c r="F53" s="332">
        <f t="shared" si="1"/>
        <v>0.11071428571428571</v>
      </c>
      <c r="G53" s="377">
        <f>Muut[[#This Row],[Keskim. työttömyysaste 2024, %]]/$F$12</f>
        <v>1.0253883974257301</v>
      </c>
      <c r="H53" s="166">
        <v>0</v>
      </c>
      <c r="I53" s="383">
        <v>9</v>
      </c>
      <c r="J53" s="389">
        <v>322</v>
      </c>
      <c r="K53" s="269">
        <v>750.48</v>
      </c>
      <c r="L53" s="170">
        <f t="shared" si="2"/>
        <v>9.0049035284084855</v>
      </c>
      <c r="M53" s="377">
        <v>2.0581432993136222</v>
      </c>
      <c r="N53" s="166">
        <v>0</v>
      </c>
      <c r="O53" s="397">
        <v>0</v>
      </c>
      <c r="P53" s="269">
        <v>1789</v>
      </c>
      <c r="Q53" s="15">
        <v>287</v>
      </c>
      <c r="R53" s="158">
        <v>0.16042481833426495</v>
      </c>
      <c r="S53" s="401">
        <v>1.1141452709602802</v>
      </c>
      <c r="T53" s="485">
        <v>423.25</v>
      </c>
      <c r="U53" s="197">
        <v>514936.70263026719</v>
      </c>
      <c r="V53" s="159">
        <v>0</v>
      </c>
      <c r="W53" s="159">
        <v>0</v>
      </c>
      <c r="X53" s="159">
        <v>633528.56000000006</v>
      </c>
      <c r="Y53" s="159">
        <v>619642.93916672294</v>
      </c>
      <c r="Z53" s="159">
        <v>0</v>
      </c>
      <c r="AA53" s="155">
        <v>0</v>
      </c>
      <c r="AB53" s="159">
        <v>235276.62082123017</v>
      </c>
      <c r="AC53" s="159">
        <v>319007.75750000001</v>
      </c>
      <c r="AD53" s="174">
        <f>SUM(Muut[[#This Row],[Työttömyysaste]:[Työttömät ja palveluissa olevat ]])</f>
        <v>2322392.5801182203</v>
      </c>
      <c r="AF53" s="62"/>
    </row>
    <row r="54" spans="1:32" s="45" customFormat="1" x14ac:dyDescent="0.25">
      <c r="A54" s="90">
        <v>145</v>
      </c>
      <c r="B54" s="151" t="s">
        <v>53</v>
      </c>
      <c r="C54" s="395">
        <v>12429</v>
      </c>
      <c r="D54" s="134">
        <v>352</v>
      </c>
      <c r="E54" s="41">
        <v>5815</v>
      </c>
      <c r="F54" s="332">
        <f t="shared" si="1"/>
        <v>6.0533104041272573E-2</v>
      </c>
      <c r="G54" s="377">
        <f>Muut[[#This Row],[Keskim. työttömyysaste 2024, %]]/$F$12</f>
        <v>0.56063173910786879</v>
      </c>
      <c r="H54" s="166">
        <v>0</v>
      </c>
      <c r="I54" s="383">
        <v>27</v>
      </c>
      <c r="J54" s="389">
        <v>258</v>
      </c>
      <c r="K54" s="269">
        <v>576.74</v>
      </c>
      <c r="L54" s="170">
        <f t="shared" si="2"/>
        <v>21.550438672538753</v>
      </c>
      <c r="M54" s="377">
        <v>0.86000021343306565</v>
      </c>
      <c r="N54" s="166">
        <v>0</v>
      </c>
      <c r="O54" s="397">
        <v>0</v>
      </c>
      <c r="P54" s="269">
        <v>3810</v>
      </c>
      <c r="Q54" s="15">
        <v>282</v>
      </c>
      <c r="R54" s="158">
        <v>7.4015748031496062E-2</v>
      </c>
      <c r="S54" s="401">
        <v>0.51403702059399836</v>
      </c>
      <c r="T54" s="485">
        <v>513.33333333333337</v>
      </c>
      <c r="U54" s="197">
        <v>517798.90800197108</v>
      </c>
      <c r="V54" s="159">
        <v>0</v>
      </c>
      <c r="W54" s="159">
        <v>0</v>
      </c>
      <c r="X54" s="159">
        <v>507609.84</v>
      </c>
      <c r="Y54" s="159">
        <v>476192.39518043894</v>
      </c>
      <c r="Z54" s="159">
        <v>0</v>
      </c>
      <c r="AA54" s="155">
        <v>0</v>
      </c>
      <c r="AB54" s="159">
        <v>194810.58223523185</v>
      </c>
      <c r="AC54" s="159">
        <v>386904.46666666673</v>
      </c>
      <c r="AD54" s="174">
        <f>SUM(Muut[[#This Row],[Työttömyysaste]:[Työttömät ja palveluissa olevat ]])</f>
        <v>2083316.1920843085</v>
      </c>
      <c r="AF54" s="62"/>
    </row>
    <row r="55" spans="1:32" s="45" customFormat="1" x14ac:dyDescent="0.25">
      <c r="A55" s="90">
        <v>146</v>
      </c>
      <c r="B55" s="151" t="s">
        <v>54</v>
      </c>
      <c r="C55" s="395">
        <v>4382</v>
      </c>
      <c r="D55" s="134">
        <v>253.25</v>
      </c>
      <c r="E55" s="41">
        <v>1605</v>
      </c>
      <c r="F55" s="332">
        <f t="shared" si="1"/>
        <v>0.15778816199376947</v>
      </c>
      <c r="G55" s="377">
        <f>Muut[[#This Row],[Keskim. työttömyysaste 2024, %]]/$F$12</f>
        <v>1.4613665211829669</v>
      </c>
      <c r="H55" s="166">
        <v>0</v>
      </c>
      <c r="I55" s="383">
        <v>11</v>
      </c>
      <c r="J55" s="389">
        <v>225</v>
      </c>
      <c r="K55" s="269">
        <v>2763.39</v>
      </c>
      <c r="L55" s="170">
        <f t="shared" si="2"/>
        <v>1.5857334650556021</v>
      </c>
      <c r="M55" s="377">
        <v>11.687576926624088</v>
      </c>
      <c r="N55" s="166">
        <v>0</v>
      </c>
      <c r="O55" s="397">
        <v>0</v>
      </c>
      <c r="P55" s="269">
        <v>907</v>
      </c>
      <c r="Q55" s="15">
        <v>163</v>
      </c>
      <c r="R55" s="158">
        <v>0.17971334068357223</v>
      </c>
      <c r="S55" s="401">
        <v>1.248103446399911</v>
      </c>
      <c r="T55" s="485">
        <v>329.41666666666669</v>
      </c>
      <c r="U55" s="197">
        <v>475859.54860066366</v>
      </c>
      <c r="V55" s="159">
        <v>0</v>
      </c>
      <c r="W55" s="159">
        <v>0</v>
      </c>
      <c r="X55" s="159">
        <v>442683</v>
      </c>
      <c r="Y55" s="159">
        <v>2281626.5612193937</v>
      </c>
      <c r="Z55" s="159">
        <v>0</v>
      </c>
      <c r="AA55" s="155">
        <v>0</v>
      </c>
      <c r="AB55" s="159">
        <v>169084.83059221</v>
      </c>
      <c r="AC55" s="159">
        <v>248284.63583333336</v>
      </c>
      <c r="AD55" s="174">
        <f>SUM(Muut[[#This Row],[Työttömyysaste]:[Työttömät ja palveluissa olevat ]])</f>
        <v>3617538.5762456008</v>
      </c>
      <c r="AF55" s="62"/>
    </row>
    <row r="56" spans="1:32" s="45" customFormat="1" x14ac:dyDescent="0.25">
      <c r="A56" s="90">
        <v>148</v>
      </c>
      <c r="B56" s="151" t="s">
        <v>55</v>
      </c>
      <c r="C56" s="395">
        <v>7224</v>
      </c>
      <c r="D56" s="134">
        <v>335.16666666666669</v>
      </c>
      <c r="E56" s="41">
        <v>3572</v>
      </c>
      <c r="F56" s="332">
        <f t="shared" si="1"/>
        <v>9.3831653602090337E-2</v>
      </c>
      <c r="G56" s="377">
        <f>Muut[[#This Row],[Keskim. työttömyysaste 2024, %]]/$F$12</f>
        <v>0.8690286740696459</v>
      </c>
      <c r="H56" s="166">
        <v>0</v>
      </c>
      <c r="I56" s="383">
        <v>29</v>
      </c>
      <c r="J56" s="389">
        <v>416</v>
      </c>
      <c r="K56" s="269">
        <v>15068.32</v>
      </c>
      <c r="L56" s="170">
        <f t="shared" si="2"/>
        <v>0.47941641802138529</v>
      </c>
      <c r="M56" s="377">
        <v>20</v>
      </c>
      <c r="N56" s="166">
        <v>0</v>
      </c>
      <c r="O56" s="397">
        <v>0</v>
      </c>
      <c r="P56" s="269">
        <v>2290</v>
      </c>
      <c r="Q56" s="15">
        <v>357</v>
      </c>
      <c r="R56" s="158">
        <v>0.15589519650655023</v>
      </c>
      <c r="S56" s="401">
        <v>1.0826871911507616</v>
      </c>
      <c r="T56" s="485">
        <v>437.33333333333337</v>
      </c>
      <c r="U56" s="197">
        <v>466508.01004331361</v>
      </c>
      <c r="V56" s="159">
        <v>0</v>
      </c>
      <c r="W56" s="159">
        <v>0</v>
      </c>
      <c r="X56" s="159">
        <v>818471.68</v>
      </c>
      <c r="Y56" s="159">
        <v>6436584</v>
      </c>
      <c r="Z56" s="159">
        <v>0</v>
      </c>
      <c r="AA56" s="155">
        <v>0</v>
      </c>
      <c r="AB56" s="159">
        <v>233641.27284621558</v>
      </c>
      <c r="AC56" s="159">
        <v>329622.50666666671</v>
      </c>
      <c r="AD56" s="174">
        <f>SUM(Muut[[#This Row],[Työttömyysaste]:[Työttömät ja palveluissa olevat ]])</f>
        <v>8284827.4695561957</v>
      </c>
      <c r="AF56" s="62"/>
    </row>
    <row r="57" spans="1:32" s="45" customFormat="1" x14ac:dyDescent="0.25">
      <c r="A57" s="90">
        <v>149</v>
      </c>
      <c r="B57" s="151" t="s">
        <v>56</v>
      </c>
      <c r="C57" s="395">
        <v>5402</v>
      </c>
      <c r="D57" s="134">
        <v>137.66666666666666</v>
      </c>
      <c r="E57" s="41">
        <v>2592</v>
      </c>
      <c r="F57" s="332">
        <f t="shared" si="1"/>
        <v>5.3112139917695471E-2</v>
      </c>
      <c r="G57" s="377">
        <f>Muut[[#This Row],[Keskim. työttömyysaste 2024, %]]/$F$12</f>
        <v>0.49190194095277212</v>
      </c>
      <c r="H57" s="166">
        <v>3</v>
      </c>
      <c r="I57" s="383">
        <v>2755</v>
      </c>
      <c r="J57" s="389">
        <v>282</v>
      </c>
      <c r="K57" s="269">
        <v>350.85</v>
      </c>
      <c r="L57" s="170">
        <f t="shared" si="2"/>
        <v>15.396893259227589</v>
      </c>
      <c r="M57" s="377">
        <v>1.2037091863874672</v>
      </c>
      <c r="N57" s="166">
        <v>3</v>
      </c>
      <c r="O57" s="397">
        <v>228</v>
      </c>
      <c r="P57" s="269">
        <v>1654</v>
      </c>
      <c r="Q57" s="15">
        <v>209</v>
      </c>
      <c r="R57" s="158">
        <v>0.12636033857315598</v>
      </c>
      <c r="S57" s="401">
        <v>0.87756854032947207</v>
      </c>
      <c r="T57" s="485">
        <v>182.75</v>
      </c>
      <c r="U57" s="197">
        <v>197460.56592034709</v>
      </c>
      <c r="V57" s="159">
        <v>119265.356</v>
      </c>
      <c r="W57" s="159">
        <v>808102.11</v>
      </c>
      <c r="X57" s="159">
        <v>554829.36</v>
      </c>
      <c r="Y57" s="159">
        <v>289683.56945774006</v>
      </c>
      <c r="Z57" s="159">
        <v>0</v>
      </c>
      <c r="AA57" s="155">
        <v>72403.680000000008</v>
      </c>
      <c r="AB57" s="159">
        <v>148173.15312658297</v>
      </c>
      <c r="AC57" s="159">
        <v>137740.5025</v>
      </c>
      <c r="AD57" s="174">
        <f>SUM(Muut[[#This Row],[Työttömyysaste]:[Työttömät ja palveluissa olevat ]])</f>
        <v>2327658.2970046704</v>
      </c>
      <c r="AF57" s="62"/>
    </row>
    <row r="58" spans="1:32" s="45" customFormat="1" x14ac:dyDescent="0.25">
      <c r="A58" s="90">
        <v>151</v>
      </c>
      <c r="B58" s="151" t="s">
        <v>57</v>
      </c>
      <c r="C58" s="395">
        <v>1794</v>
      </c>
      <c r="D58" s="134">
        <v>46.833333333333336</v>
      </c>
      <c r="E58" s="41">
        <v>800</v>
      </c>
      <c r="F58" s="332">
        <f t="shared" si="1"/>
        <v>5.8541666666666672E-2</v>
      </c>
      <c r="G58" s="377">
        <f>Muut[[#This Row],[Keskim. työttömyysaste 2024, %]]/$F$12</f>
        <v>0.54218789724097083</v>
      </c>
      <c r="H58" s="166">
        <v>0</v>
      </c>
      <c r="I58" s="383">
        <v>15</v>
      </c>
      <c r="J58" s="389">
        <v>85</v>
      </c>
      <c r="K58" s="269">
        <v>642.38</v>
      </c>
      <c r="L58" s="170">
        <f t="shared" si="2"/>
        <v>2.792739499984433</v>
      </c>
      <c r="M58" s="377">
        <v>6.6362730423166303</v>
      </c>
      <c r="N58" s="166">
        <v>0</v>
      </c>
      <c r="O58" s="397">
        <v>0</v>
      </c>
      <c r="P58" s="269">
        <v>439</v>
      </c>
      <c r="Q58" s="15">
        <v>72</v>
      </c>
      <c r="R58" s="158">
        <v>0.16400911161731208</v>
      </c>
      <c r="S58" s="401">
        <v>1.1390380740346826</v>
      </c>
      <c r="T58" s="485">
        <v>69.416666666666671</v>
      </c>
      <c r="U58" s="197">
        <v>72280.228863293931</v>
      </c>
      <c r="V58" s="159">
        <v>0</v>
      </c>
      <c r="W58" s="159">
        <v>0</v>
      </c>
      <c r="X58" s="159">
        <v>167235.79999999999</v>
      </c>
      <c r="Y58" s="159">
        <v>530388.85947915935</v>
      </c>
      <c r="Z58" s="159">
        <v>0</v>
      </c>
      <c r="AA58" s="155">
        <v>0</v>
      </c>
      <c r="AB58" s="159">
        <v>64798.226901850656</v>
      </c>
      <c r="AC58" s="159">
        <v>52320.035833333342</v>
      </c>
      <c r="AD58" s="174">
        <f>SUM(Muut[[#This Row],[Työttömyysaste]:[Työttömät ja palveluissa olevat ]])</f>
        <v>887023.15107763733</v>
      </c>
      <c r="AF58" s="62"/>
    </row>
    <row r="59" spans="1:32" s="45" customFormat="1" x14ac:dyDescent="0.25">
      <c r="A59" s="90">
        <v>152</v>
      </c>
      <c r="B59" s="151" t="s">
        <v>58</v>
      </c>
      <c r="C59" s="395">
        <v>4319</v>
      </c>
      <c r="D59" s="134">
        <v>126.58333333333333</v>
      </c>
      <c r="E59" s="41">
        <v>1896</v>
      </c>
      <c r="F59" s="332">
        <f t="shared" si="1"/>
        <v>6.6763361462728543E-2</v>
      </c>
      <c r="G59" s="377">
        <f>Muut[[#This Row],[Keskim. työttömyysaste 2024, %]]/$F$12</f>
        <v>0.61833372066987591</v>
      </c>
      <c r="H59" s="166">
        <v>0</v>
      </c>
      <c r="I59" s="383">
        <v>31</v>
      </c>
      <c r="J59" s="389">
        <v>86</v>
      </c>
      <c r="K59" s="269">
        <v>354.15</v>
      </c>
      <c r="L59" s="170">
        <f t="shared" si="2"/>
        <v>12.195397430467317</v>
      </c>
      <c r="M59" s="377">
        <v>1.5197029833286324</v>
      </c>
      <c r="N59" s="166">
        <v>0</v>
      </c>
      <c r="O59" s="397">
        <v>0</v>
      </c>
      <c r="P59" s="269">
        <v>1171</v>
      </c>
      <c r="Q59" s="15">
        <v>124</v>
      </c>
      <c r="R59" s="158">
        <v>0.10589239965841162</v>
      </c>
      <c r="S59" s="401">
        <v>0.73541935428114602</v>
      </c>
      <c r="T59" s="485">
        <v>185.66666666666666</v>
      </c>
      <c r="U59" s="197">
        <v>198451.04796368405</v>
      </c>
      <c r="V59" s="159">
        <v>0</v>
      </c>
      <c r="W59" s="159">
        <v>0</v>
      </c>
      <c r="X59" s="159">
        <v>169203.28</v>
      </c>
      <c r="Y59" s="159">
        <v>292408.25459158799</v>
      </c>
      <c r="Z59" s="159">
        <v>0</v>
      </c>
      <c r="AA59" s="155">
        <v>0</v>
      </c>
      <c r="AB59" s="159">
        <v>99128.573403236573</v>
      </c>
      <c r="AC59" s="159">
        <v>139938.82333333333</v>
      </c>
      <c r="AD59" s="174">
        <f>SUM(Muut[[#This Row],[Työttömyysaste]:[Työttömät ja palveluissa olevat ]])</f>
        <v>899129.97929184197</v>
      </c>
      <c r="AF59" s="62"/>
    </row>
    <row r="60" spans="1:32" s="45" customFormat="1" x14ac:dyDescent="0.25">
      <c r="A60" s="90">
        <v>153</v>
      </c>
      <c r="B60" s="151" t="s">
        <v>59</v>
      </c>
      <c r="C60" s="395">
        <v>24724</v>
      </c>
      <c r="D60" s="134">
        <v>1726.75</v>
      </c>
      <c r="E60" s="41">
        <v>10730</v>
      </c>
      <c r="F60" s="332">
        <f t="shared" si="1"/>
        <v>0.16092730661696178</v>
      </c>
      <c r="G60" s="377">
        <f>Muut[[#This Row],[Keskim. työttömyysaste 2024, %]]/$F$12</f>
        <v>1.4904399370813404</v>
      </c>
      <c r="H60" s="166">
        <v>0</v>
      </c>
      <c r="I60" s="383">
        <v>27</v>
      </c>
      <c r="J60" s="389">
        <v>2349</v>
      </c>
      <c r="K60" s="269">
        <v>155.04</v>
      </c>
      <c r="L60" s="170">
        <f t="shared" si="2"/>
        <v>159.468524251806</v>
      </c>
      <c r="M60" s="377">
        <v>0.11621968626670617</v>
      </c>
      <c r="N60" s="166">
        <v>0</v>
      </c>
      <c r="O60" s="397">
        <v>0</v>
      </c>
      <c r="P60" s="269">
        <v>7026</v>
      </c>
      <c r="Q60" s="15">
        <v>1154</v>
      </c>
      <c r="R60" s="158">
        <v>0.16424708226586962</v>
      </c>
      <c r="S60" s="401">
        <v>1.1406907726350033</v>
      </c>
      <c r="T60" s="485">
        <v>2363.9166666666665</v>
      </c>
      <c r="U60" s="197">
        <v>2738296.525796894</v>
      </c>
      <c r="V60" s="159">
        <v>0</v>
      </c>
      <c r="W60" s="159">
        <v>0</v>
      </c>
      <c r="X60" s="159">
        <v>4621610.5200000005</v>
      </c>
      <c r="Y60" s="159">
        <v>128010.66156114583</v>
      </c>
      <c r="Z60" s="159">
        <v>0</v>
      </c>
      <c r="AA60" s="155">
        <v>0</v>
      </c>
      <c r="AB60" s="159">
        <v>873395.07438788586</v>
      </c>
      <c r="AC60" s="159">
        <v>1781707.6308333334</v>
      </c>
      <c r="AD60" s="174">
        <f>SUM(Muut[[#This Row],[Työttömyysaste]:[Työttömät ja palveluissa olevat ]])</f>
        <v>10143020.412579259</v>
      </c>
      <c r="AF60" s="62"/>
    </row>
    <row r="61" spans="1:32" s="45" customFormat="1" x14ac:dyDescent="0.25">
      <c r="A61" s="90">
        <v>165</v>
      </c>
      <c r="B61" s="151" t="s">
        <v>60</v>
      </c>
      <c r="C61" s="395">
        <v>16015</v>
      </c>
      <c r="D61" s="134">
        <v>583.91666666666663</v>
      </c>
      <c r="E61" s="41">
        <v>7704</v>
      </c>
      <c r="F61" s="332">
        <f t="shared" si="1"/>
        <v>7.5793959847698156E-2</v>
      </c>
      <c r="G61" s="377">
        <f>Muut[[#This Row],[Keskim. työttömyysaste 2024, %]]/$F$12</f>
        <v>0.70197126343157357</v>
      </c>
      <c r="H61" s="166">
        <v>0</v>
      </c>
      <c r="I61" s="383">
        <v>64</v>
      </c>
      <c r="J61" s="389">
        <v>674</v>
      </c>
      <c r="K61" s="269">
        <v>547.5</v>
      </c>
      <c r="L61" s="170">
        <f t="shared" si="2"/>
        <v>29.251141552511417</v>
      </c>
      <c r="M61" s="377">
        <v>0.63359516498487889</v>
      </c>
      <c r="N61" s="166">
        <v>0</v>
      </c>
      <c r="O61" s="397">
        <v>0</v>
      </c>
      <c r="P61" s="269">
        <v>5040</v>
      </c>
      <c r="Q61" s="15">
        <v>635</v>
      </c>
      <c r="R61" s="158">
        <v>0.12599206349206349</v>
      </c>
      <c r="S61" s="401">
        <v>0.87501088158145479</v>
      </c>
      <c r="T61" s="485">
        <v>856.75</v>
      </c>
      <c r="U61" s="197">
        <v>835398.20563838782</v>
      </c>
      <c r="V61" s="159">
        <v>0</v>
      </c>
      <c r="W61" s="159">
        <v>0</v>
      </c>
      <c r="X61" s="159">
        <v>1326081.52</v>
      </c>
      <c r="Y61" s="159">
        <v>452050.03357022279</v>
      </c>
      <c r="Z61" s="159">
        <v>0</v>
      </c>
      <c r="AA61" s="155">
        <v>0</v>
      </c>
      <c r="AB61" s="159">
        <v>433663.7785620967</v>
      </c>
      <c r="AC61" s="159">
        <v>645741.04249999998</v>
      </c>
      <c r="AD61" s="174">
        <f>SUM(Muut[[#This Row],[Työttömyysaste]:[Työttömät ja palveluissa olevat ]])</f>
        <v>3692934.5802707071</v>
      </c>
      <c r="AF61" s="62"/>
    </row>
    <row r="62" spans="1:32" s="45" customFormat="1" x14ac:dyDescent="0.25">
      <c r="A62" s="90">
        <v>167</v>
      </c>
      <c r="B62" s="151" t="s">
        <v>61</v>
      </c>
      <c r="C62" s="395">
        <v>78741</v>
      </c>
      <c r="D62" s="134">
        <v>5150.166666666667</v>
      </c>
      <c r="E62" s="41">
        <v>36045</v>
      </c>
      <c r="F62" s="332">
        <f t="shared" si="1"/>
        <v>0.14288158320617747</v>
      </c>
      <c r="G62" s="377">
        <f>Muut[[#This Row],[Keskim. työttömyysaste 2024, %]]/$F$12</f>
        <v>1.3233081591974634</v>
      </c>
      <c r="H62" s="166">
        <v>0</v>
      </c>
      <c r="I62" s="383">
        <v>80</v>
      </c>
      <c r="J62" s="389">
        <v>6717</v>
      </c>
      <c r="K62" s="269">
        <v>2381.87</v>
      </c>
      <c r="L62" s="170">
        <f t="shared" si="2"/>
        <v>33.058479262092391</v>
      </c>
      <c r="M62" s="377">
        <v>0.56062415064601712</v>
      </c>
      <c r="N62" s="166">
        <v>0</v>
      </c>
      <c r="O62" s="397">
        <v>0</v>
      </c>
      <c r="P62" s="269">
        <v>22685</v>
      </c>
      <c r="Q62" s="15">
        <v>2532</v>
      </c>
      <c r="R62" s="158">
        <v>0.11161560502534715</v>
      </c>
      <c r="S62" s="401">
        <v>0.77516683388258489</v>
      </c>
      <c r="T62" s="485">
        <v>7019.0833333333339</v>
      </c>
      <c r="U62" s="197">
        <v>7742998.5428958358</v>
      </c>
      <c r="V62" s="159">
        <v>0</v>
      </c>
      <c r="W62" s="159">
        <v>0</v>
      </c>
      <c r="X62" s="159">
        <v>13215563.16</v>
      </c>
      <c r="Y62" s="159">
        <v>1966619.9332601032</v>
      </c>
      <c r="Z62" s="159">
        <v>0</v>
      </c>
      <c r="AA62" s="155">
        <v>0</v>
      </c>
      <c r="AB62" s="159">
        <v>1840377.3221009276</v>
      </c>
      <c r="AC62" s="159">
        <v>5290353.2991666673</v>
      </c>
      <c r="AD62" s="174">
        <f>SUM(Muut[[#This Row],[Työttömyysaste]:[Työttömät ja palveluissa olevat ]])</f>
        <v>30055912.257423531</v>
      </c>
      <c r="AF62" s="62"/>
    </row>
    <row r="63" spans="1:32" s="45" customFormat="1" x14ac:dyDescent="0.25">
      <c r="A63" s="90">
        <v>169</v>
      </c>
      <c r="B63" s="151" t="s">
        <v>62</v>
      </c>
      <c r="C63" s="395">
        <v>4848</v>
      </c>
      <c r="D63" s="134">
        <v>175.83333333333334</v>
      </c>
      <c r="E63" s="41">
        <v>2282</v>
      </c>
      <c r="F63" s="332">
        <f t="shared" si="1"/>
        <v>7.7052293309962022E-2</v>
      </c>
      <c r="G63" s="377">
        <f>Muut[[#This Row],[Keskim. työttömyysaste 2024, %]]/$F$12</f>
        <v>0.71362541017490955</v>
      </c>
      <c r="H63" s="166">
        <v>0</v>
      </c>
      <c r="I63" s="383">
        <v>20</v>
      </c>
      <c r="J63" s="389">
        <v>169</v>
      </c>
      <c r="K63" s="269">
        <v>180.42</v>
      </c>
      <c r="L63" s="170">
        <f t="shared" si="2"/>
        <v>26.870635184569341</v>
      </c>
      <c r="M63" s="377">
        <v>0.6897262283030231</v>
      </c>
      <c r="N63" s="166">
        <v>0</v>
      </c>
      <c r="O63" s="397">
        <v>0</v>
      </c>
      <c r="P63" s="269">
        <v>1380</v>
      </c>
      <c r="Q63" s="15">
        <v>183</v>
      </c>
      <c r="R63" s="158">
        <v>0.13260869565217392</v>
      </c>
      <c r="S63" s="401">
        <v>0.92096318190141213</v>
      </c>
      <c r="T63" s="485">
        <v>264.16666666666669</v>
      </c>
      <c r="U63" s="197">
        <v>257087.03650751282</v>
      </c>
      <c r="V63" s="159">
        <v>0</v>
      </c>
      <c r="W63" s="159">
        <v>0</v>
      </c>
      <c r="X63" s="159">
        <v>332504.12</v>
      </c>
      <c r="Y63" s="159">
        <v>148965.96722692164</v>
      </c>
      <c r="Z63" s="159">
        <v>0</v>
      </c>
      <c r="AA63" s="155">
        <v>0</v>
      </c>
      <c r="AB63" s="159">
        <v>142260.74543000376</v>
      </c>
      <c r="AC63" s="159">
        <v>199105.05833333335</v>
      </c>
      <c r="AD63" s="174">
        <f>SUM(Muut[[#This Row],[Työttömyysaste]:[Työttömät ja palveluissa olevat ]])</f>
        <v>1079922.9274977716</v>
      </c>
      <c r="AF63" s="62"/>
    </row>
    <row r="64" spans="1:32" s="45" customFormat="1" x14ac:dyDescent="0.25">
      <c r="A64" s="90">
        <v>171</v>
      </c>
      <c r="B64" s="151" t="s">
        <v>63</v>
      </c>
      <c r="C64" s="395">
        <v>4552</v>
      </c>
      <c r="D64" s="134">
        <v>178.41666666666666</v>
      </c>
      <c r="E64" s="41">
        <v>1929</v>
      </c>
      <c r="F64" s="332">
        <f t="shared" si="1"/>
        <v>9.2491791947468455E-2</v>
      </c>
      <c r="G64" s="377">
        <f>Muut[[#This Row],[Keskim. työttömyysaste 2024, %]]/$F$12</f>
        <v>0.85661944805205315</v>
      </c>
      <c r="H64" s="166">
        <v>0</v>
      </c>
      <c r="I64" s="383">
        <v>16</v>
      </c>
      <c r="J64" s="389">
        <v>303</v>
      </c>
      <c r="K64" s="269">
        <v>574.88</v>
      </c>
      <c r="L64" s="170">
        <f t="shared" si="2"/>
        <v>7.9181742276649043</v>
      </c>
      <c r="M64" s="377">
        <v>2.3406130409718293</v>
      </c>
      <c r="N64" s="166">
        <v>0</v>
      </c>
      <c r="O64" s="397">
        <v>0</v>
      </c>
      <c r="P64" s="269">
        <v>1257</v>
      </c>
      <c r="Q64" s="15">
        <v>203</v>
      </c>
      <c r="R64" s="158">
        <v>0.1614956245027844</v>
      </c>
      <c r="S64" s="401">
        <v>1.1215819858100062</v>
      </c>
      <c r="T64" s="485">
        <v>260.33333333333331</v>
      </c>
      <c r="U64" s="197">
        <v>289759.34067297319</v>
      </c>
      <c r="V64" s="159">
        <v>0</v>
      </c>
      <c r="W64" s="159">
        <v>0</v>
      </c>
      <c r="X64" s="159">
        <v>596146.44000000006</v>
      </c>
      <c r="Y64" s="159">
        <v>474656.66355954279</v>
      </c>
      <c r="Z64" s="159">
        <v>0</v>
      </c>
      <c r="AA64" s="155">
        <v>0</v>
      </c>
      <c r="AB64" s="159">
        <v>160261.64741052734</v>
      </c>
      <c r="AC64" s="159">
        <v>196215.83666666667</v>
      </c>
      <c r="AD64" s="174">
        <f>SUM(Muut[[#This Row],[Työttömyysaste]:[Työttömät ja palveluissa olevat ]])</f>
        <v>1717039.92830971</v>
      </c>
      <c r="AF64" s="62"/>
    </row>
    <row r="65" spans="1:32" s="45" customFormat="1" x14ac:dyDescent="0.25">
      <c r="A65" s="90">
        <v>172</v>
      </c>
      <c r="B65" s="151" t="s">
        <v>64</v>
      </c>
      <c r="C65" s="395">
        <v>4099</v>
      </c>
      <c r="D65" s="134">
        <v>207.5</v>
      </c>
      <c r="E65" s="41">
        <v>1625</v>
      </c>
      <c r="F65" s="332">
        <f t="shared" si="1"/>
        <v>0.12769230769230769</v>
      </c>
      <c r="G65" s="377">
        <f>Muut[[#This Row],[Keskim. työttömyysaste 2024, %]]/$F$12</f>
        <v>1.1826315809515617</v>
      </c>
      <c r="H65" s="166">
        <v>0</v>
      </c>
      <c r="I65" s="383">
        <v>10</v>
      </c>
      <c r="J65" s="389">
        <v>218</v>
      </c>
      <c r="K65" s="269">
        <v>867.07</v>
      </c>
      <c r="L65" s="170">
        <f t="shared" si="2"/>
        <v>4.7274153182557344</v>
      </c>
      <c r="M65" s="377">
        <v>3.9204048322959166</v>
      </c>
      <c r="N65" s="166">
        <v>3</v>
      </c>
      <c r="O65" s="397">
        <v>244</v>
      </c>
      <c r="P65" s="269">
        <v>948</v>
      </c>
      <c r="Q65" s="15">
        <v>157</v>
      </c>
      <c r="R65" s="158">
        <v>0.16561181434599156</v>
      </c>
      <c r="S65" s="401">
        <v>1.1501687936107072</v>
      </c>
      <c r="T65" s="485">
        <v>268.75</v>
      </c>
      <c r="U65" s="197">
        <v>360225.66504731274</v>
      </c>
      <c r="V65" s="159">
        <v>0</v>
      </c>
      <c r="W65" s="159">
        <v>0</v>
      </c>
      <c r="X65" s="159">
        <v>428910.64</v>
      </c>
      <c r="Y65" s="159">
        <v>715906.89060773188</v>
      </c>
      <c r="Z65" s="159">
        <v>0</v>
      </c>
      <c r="AA65" s="155">
        <v>77484.639999999999</v>
      </c>
      <c r="AB65" s="159">
        <v>146371.84010442093</v>
      </c>
      <c r="AC65" s="159">
        <v>202559.5625</v>
      </c>
      <c r="AD65" s="174">
        <f>SUM(Muut[[#This Row],[Työttömyysaste]:[Työttömät ja palveluissa olevat ]])</f>
        <v>1931459.2382594654</v>
      </c>
      <c r="AF65" s="62"/>
    </row>
    <row r="66" spans="1:32" s="45" customFormat="1" x14ac:dyDescent="0.25">
      <c r="A66" s="90">
        <v>176</v>
      </c>
      <c r="B66" s="151" t="s">
        <v>65</v>
      </c>
      <c r="C66" s="395">
        <v>4160</v>
      </c>
      <c r="D66" s="134">
        <v>305.25</v>
      </c>
      <c r="E66" s="41">
        <v>1661</v>
      </c>
      <c r="F66" s="332">
        <f t="shared" si="1"/>
        <v>0.18377483443708609</v>
      </c>
      <c r="G66" s="377">
        <f>Muut[[#This Row],[Keskim. työttömyysaste 2024, %]]/$F$12</f>
        <v>1.7020439752185266</v>
      </c>
      <c r="H66" s="166">
        <v>0</v>
      </c>
      <c r="I66" s="383">
        <v>2</v>
      </c>
      <c r="J66" s="389">
        <v>150</v>
      </c>
      <c r="K66" s="269">
        <v>1501.6</v>
      </c>
      <c r="L66" s="170">
        <f t="shared" si="2"/>
        <v>2.7703782631859353</v>
      </c>
      <c r="M66" s="377">
        <v>6.6898380283442336</v>
      </c>
      <c r="N66" s="166">
        <v>3</v>
      </c>
      <c r="O66" s="397">
        <v>182</v>
      </c>
      <c r="P66" s="269">
        <v>911</v>
      </c>
      <c r="Q66" s="15">
        <v>157</v>
      </c>
      <c r="R66" s="158">
        <v>0.17233809001097694</v>
      </c>
      <c r="S66" s="401">
        <v>1.196882564591603</v>
      </c>
      <c r="T66" s="485">
        <v>385.41666666666669</v>
      </c>
      <c r="U66" s="197">
        <v>526152.17324171308</v>
      </c>
      <c r="V66" s="159">
        <v>0</v>
      </c>
      <c r="W66" s="159">
        <v>0</v>
      </c>
      <c r="X66" s="159">
        <v>295122</v>
      </c>
      <c r="Y66" s="159">
        <v>1239814.3021169801</v>
      </c>
      <c r="Z66" s="159">
        <v>0</v>
      </c>
      <c r="AA66" s="155">
        <v>57795.92</v>
      </c>
      <c r="AB66" s="159">
        <v>157033.92299371769</v>
      </c>
      <c r="AC66" s="159">
        <v>290492.39583333337</v>
      </c>
      <c r="AD66" s="174">
        <f>SUM(Muut[[#This Row],[Työttömyysaste]:[Työttömät ja palveluissa olevat ]])</f>
        <v>2566410.7141857445</v>
      </c>
      <c r="AF66" s="62"/>
    </row>
    <row r="67" spans="1:32" s="45" customFormat="1" x14ac:dyDescent="0.25">
      <c r="A67" s="90">
        <v>177</v>
      </c>
      <c r="B67" s="151" t="s">
        <v>66</v>
      </c>
      <c r="C67" s="395">
        <v>1668</v>
      </c>
      <c r="D67" s="134">
        <v>52.083333333333336</v>
      </c>
      <c r="E67" s="41">
        <v>754</v>
      </c>
      <c r="F67" s="332">
        <f t="shared" si="1"/>
        <v>6.9076038903625112E-2</v>
      </c>
      <c r="G67" s="377">
        <f>Muut[[#This Row],[Keskim. työttömyysaste 2024, %]]/$F$12</f>
        <v>0.63975275073979199</v>
      </c>
      <c r="H67" s="166">
        <v>0</v>
      </c>
      <c r="I67" s="383">
        <v>4</v>
      </c>
      <c r="J67" s="389">
        <v>33</v>
      </c>
      <c r="K67" s="269">
        <v>258.48</v>
      </c>
      <c r="L67" s="170">
        <f t="shared" si="2"/>
        <v>6.4531104921077063</v>
      </c>
      <c r="M67" s="377">
        <v>2.8720075195715689</v>
      </c>
      <c r="N67" s="166">
        <v>0</v>
      </c>
      <c r="O67" s="397">
        <v>0</v>
      </c>
      <c r="P67" s="269">
        <v>462</v>
      </c>
      <c r="Q67" s="15">
        <v>74</v>
      </c>
      <c r="R67" s="158">
        <v>0.16017316017316016</v>
      </c>
      <c r="S67" s="401">
        <v>1.1123975130198021</v>
      </c>
      <c r="T67" s="485">
        <v>81</v>
      </c>
      <c r="U67" s="197">
        <v>79296.764881666531</v>
      </c>
      <c r="V67" s="159">
        <v>0</v>
      </c>
      <c r="W67" s="159">
        <v>0</v>
      </c>
      <c r="X67" s="159">
        <v>64926.840000000004</v>
      </c>
      <c r="Y67" s="159">
        <v>213417.15557485152</v>
      </c>
      <c r="Z67" s="159">
        <v>0</v>
      </c>
      <c r="AA67" s="155">
        <v>0</v>
      </c>
      <c r="AB67" s="159">
        <v>58503.455738432043</v>
      </c>
      <c r="AC67" s="159">
        <v>61050.51</v>
      </c>
      <c r="AD67" s="174">
        <f>SUM(Muut[[#This Row],[Työttömyysaste]:[Työttömät ja palveluissa olevat ]])</f>
        <v>477194.72619495011</v>
      </c>
      <c r="AF67" s="62"/>
    </row>
    <row r="68" spans="1:32" s="45" customFormat="1" x14ac:dyDescent="0.25">
      <c r="A68" s="90">
        <v>178</v>
      </c>
      <c r="B68" s="151" t="s">
        <v>67</v>
      </c>
      <c r="C68" s="395">
        <v>5674</v>
      </c>
      <c r="D68" s="134">
        <v>196.41666666666666</v>
      </c>
      <c r="E68" s="41">
        <v>2359</v>
      </c>
      <c r="F68" s="332">
        <f t="shared" si="1"/>
        <v>8.3262681927370352E-2</v>
      </c>
      <c r="G68" s="377">
        <f>Muut[[#This Row],[Keskim. työttömyysaste 2024, %]]/$F$12</f>
        <v>0.77114337536531896</v>
      </c>
      <c r="H68" s="166">
        <v>0</v>
      </c>
      <c r="I68" s="383">
        <v>15</v>
      </c>
      <c r="J68" s="389">
        <v>259</v>
      </c>
      <c r="K68" s="269">
        <v>1163.5</v>
      </c>
      <c r="L68" s="170">
        <f t="shared" si="2"/>
        <v>4.8766652342071337</v>
      </c>
      <c r="M68" s="377">
        <v>3.8004211828931793</v>
      </c>
      <c r="N68" s="166">
        <v>0</v>
      </c>
      <c r="O68" s="397">
        <v>0</v>
      </c>
      <c r="P68" s="269">
        <v>1333</v>
      </c>
      <c r="Q68" s="15">
        <v>188</v>
      </c>
      <c r="R68" s="158">
        <v>0.14103525881470366</v>
      </c>
      <c r="S68" s="401">
        <v>0.97948539558046199</v>
      </c>
      <c r="T68" s="485">
        <v>268.75</v>
      </c>
      <c r="U68" s="197">
        <v>325140.99080355372</v>
      </c>
      <c r="V68" s="159">
        <v>0</v>
      </c>
      <c r="W68" s="159">
        <v>0</v>
      </c>
      <c r="X68" s="159">
        <v>509577.32</v>
      </c>
      <c r="Y68" s="159">
        <v>960657.92522183433</v>
      </c>
      <c r="Z68" s="159">
        <v>0</v>
      </c>
      <c r="AA68" s="155">
        <v>0</v>
      </c>
      <c r="AB68" s="159">
        <v>172465.03537834869</v>
      </c>
      <c r="AC68" s="159">
        <v>202559.5625</v>
      </c>
      <c r="AD68" s="174">
        <f>SUM(Muut[[#This Row],[Työttömyysaste]:[Työttömät ja palveluissa olevat ]])</f>
        <v>2170400.8339037369</v>
      </c>
      <c r="AF68" s="62"/>
    </row>
    <row r="69" spans="1:32" s="45" customFormat="1" x14ac:dyDescent="0.25">
      <c r="A69" s="90">
        <v>179</v>
      </c>
      <c r="B69" s="151" t="s">
        <v>68</v>
      </c>
      <c r="C69" s="395">
        <v>149194</v>
      </c>
      <c r="D69" s="134">
        <v>10030</v>
      </c>
      <c r="E69" s="41">
        <v>72062</v>
      </c>
      <c r="F69" s="332">
        <f t="shared" si="1"/>
        <v>0.13918570120174295</v>
      </c>
      <c r="G69" s="377">
        <f>Muut[[#This Row],[Keskim. työttömyysaste 2024, %]]/$F$12</f>
        <v>1.2890784796113834</v>
      </c>
      <c r="H69" s="166">
        <v>0</v>
      </c>
      <c r="I69" s="383">
        <v>290</v>
      </c>
      <c r="J69" s="389">
        <v>11303</v>
      </c>
      <c r="K69" s="269">
        <v>1171.03</v>
      </c>
      <c r="L69" s="170">
        <f t="shared" si="2"/>
        <v>127.40408016874034</v>
      </c>
      <c r="M69" s="377">
        <v>0.14546929606503167</v>
      </c>
      <c r="N69" s="166">
        <v>3</v>
      </c>
      <c r="O69" s="397">
        <v>432</v>
      </c>
      <c r="P69" s="269">
        <v>47034</v>
      </c>
      <c r="Q69" s="15">
        <v>4634</v>
      </c>
      <c r="R69" s="158">
        <v>9.8524471658800017E-2</v>
      </c>
      <c r="S69" s="401">
        <v>0.68424932820426587</v>
      </c>
      <c r="T69" s="485">
        <v>14012.333333333334</v>
      </c>
      <c r="U69" s="197">
        <v>14291505.387001429</v>
      </c>
      <c r="V69" s="159">
        <v>0</v>
      </c>
      <c r="W69" s="159">
        <v>0</v>
      </c>
      <c r="X69" s="159">
        <v>22238426.440000001</v>
      </c>
      <c r="Y69" s="159">
        <v>966875.16129997815</v>
      </c>
      <c r="Z69" s="159">
        <v>0</v>
      </c>
      <c r="AA69" s="155">
        <v>137185.92000000001</v>
      </c>
      <c r="AB69" s="159">
        <v>3080494.5287966379</v>
      </c>
      <c r="AC69" s="159">
        <v>10561235.756666668</v>
      </c>
      <c r="AD69" s="174">
        <f>SUM(Muut[[#This Row],[Työttömyysaste]:[Työttömät ja palveluissa olevat ]])</f>
        <v>51275723.193764716</v>
      </c>
      <c r="AF69" s="62"/>
    </row>
    <row r="70" spans="1:32" s="45" customFormat="1" x14ac:dyDescent="0.25">
      <c r="A70" s="90">
        <v>181</v>
      </c>
      <c r="B70" s="151" t="s">
        <v>69</v>
      </c>
      <c r="C70" s="395">
        <v>1658</v>
      </c>
      <c r="D70" s="134">
        <v>50.5</v>
      </c>
      <c r="E70" s="41">
        <v>733</v>
      </c>
      <c r="F70" s="332">
        <f t="shared" si="1"/>
        <v>6.8894952251023198E-2</v>
      </c>
      <c r="G70" s="377">
        <f>Muut[[#This Row],[Keskim. työttömyysaste 2024, %]]/$F$12</f>
        <v>0.63807560355586079</v>
      </c>
      <c r="H70" s="166">
        <v>0</v>
      </c>
      <c r="I70" s="383">
        <v>3</v>
      </c>
      <c r="J70" s="389">
        <v>51</v>
      </c>
      <c r="K70" s="269">
        <v>215.07</v>
      </c>
      <c r="L70" s="170">
        <f t="shared" si="2"/>
        <v>7.7091179615938996</v>
      </c>
      <c r="M70" s="377">
        <v>2.4040859084386934</v>
      </c>
      <c r="N70" s="166">
        <v>0</v>
      </c>
      <c r="O70" s="397">
        <v>0</v>
      </c>
      <c r="P70" s="269">
        <v>450</v>
      </c>
      <c r="Q70" s="15">
        <v>69</v>
      </c>
      <c r="R70" s="158">
        <v>0.15333333333333332</v>
      </c>
      <c r="S70" s="401">
        <v>1.0648951327340916</v>
      </c>
      <c r="T70" s="485">
        <v>74.666666666666671</v>
      </c>
      <c r="U70" s="197">
        <v>78614.730050191327</v>
      </c>
      <c r="V70" s="159">
        <v>0</v>
      </c>
      <c r="W70" s="159">
        <v>0</v>
      </c>
      <c r="X70" s="159">
        <v>100341.48</v>
      </c>
      <c r="Y70" s="159">
        <v>177575.16113232478</v>
      </c>
      <c r="Z70" s="159">
        <v>0</v>
      </c>
      <c r="AA70" s="155">
        <v>0</v>
      </c>
      <c r="AB70" s="159">
        <v>55825.535362032431</v>
      </c>
      <c r="AC70" s="159">
        <v>56277.013333333336</v>
      </c>
      <c r="AD70" s="174">
        <f>SUM(Muut[[#This Row],[Työttömyysaste]:[Työttömät ja palveluissa olevat ]])</f>
        <v>468633.91987788188</v>
      </c>
      <c r="AF70" s="62"/>
    </row>
    <row r="71" spans="1:32" s="45" customFormat="1" x14ac:dyDescent="0.25">
      <c r="A71" s="90">
        <v>182</v>
      </c>
      <c r="B71" s="151" t="s">
        <v>70</v>
      </c>
      <c r="C71" s="395">
        <v>19116</v>
      </c>
      <c r="D71" s="134">
        <v>1073</v>
      </c>
      <c r="E71" s="41">
        <v>8311</v>
      </c>
      <c r="F71" s="332">
        <f t="shared" si="1"/>
        <v>0.12910600409096379</v>
      </c>
      <c r="G71" s="377">
        <f>Muut[[#This Row],[Keskim. työttömyysaste 2024, %]]/$F$12</f>
        <v>1.1957246328130475</v>
      </c>
      <c r="H71" s="166">
        <v>0</v>
      </c>
      <c r="I71" s="383">
        <v>25</v>
      </c>
      <c r="J71" s="389">
        <v>793</v>
      </c>
      <c r="K71" s="269">
        <v>1571.42</v>
      </c>
      <c r="L71" s="170">
        <f t="shared" si="2"/>
        <v>12.164793626147052</v>
      </c>
      <c r="M71" s="377">
        <v>1.5235262041867936</v>
      </c>
      <c r="N71" s="166">
        <v>0</v>
      </c>
      <c r="O71" s="397">
        <v>0</v>
      </c>
      <c r="P71" s="269">
        <v>4885</v>
      </c>
      <c r="Q71" s="15">
        <v>621</v>
      </c>
      <c r="R71" s="158">
        <v>0.12712384851586489</v>
      </c>
      <c r="S71" s="401">
        <v>0.88287109264545993</v>
      </c>
      <c r="T71" s="485">
        <v>1518.5</v>
      </c>
      <c r="U71" s="197">
        <v>1698538.7503282768</v>
      </c>
      <c r="V71" s="159">
        <v>0</v>
      </c>
      <c r="W71" s="159">
        <v>0</v>
      </c>
      <c r="X71" s="159">
        <v>1560211.6400000001</v>
      </c>
      <c r="Y71" s="159">
        <v>1297462.0342519081</v>
      </c>
      <c r="Z71" s="159">
        <v>0</v>
      </c>
      <c r="AA71" s="155">
        <v>0</v>
      </c>
      <c r="AB71" s="159">
        <v>523158.51523528539</v>
      </c>
      <c r="AC71" s="159">
        <v>1144508.635</v>
      </c>
      <c r="AD71" s="174">
        <f>SUM(Muut[[#This Row],[Työttömyysaste]:[Työttömät ja palveluissa olevat ]])</f>
        <v>6223879.5748154698</v>
      </c>
      <c r="AF71" s="62"/>
    </row>
    <row r="72" spans="1:32" s="45" customFormat="1" x14ac:dyDescent="0.25">
      <c r="A72" s="90">
        <v>186</v>
      </c>
      <c r="B72" s="151" t="s">
        <v>71</v>
      </c>
      <c r="C72" s="395">
        <v>46871</v>
      </c>
      <c r="D72" s="134">
        <v>2683.25</v>
      </c>
      <c r="E72" s="41">
        <v>23742</v>
      </c>
      <c r="F72" s="332">
        <f t="shared" si="1"/>
        <v>0.11301701625810799</v>
      </c>
      <c r="G72" s="377">
        <f>Muut[[#This Row],[Keskim. työttömyysaste 2024, %]]/$F$12</f>
        <v>1.0467153035860302</v>
      </c>
      <c r="H72" s="166">
        <v>0</v>
      </c>
      <c r="I72" s="383">
        <v>485</v>
      </c>
      <c r="J72" s="389">
        <v>4474</v>
      </c>
      <c r="K72" s="269">
        <v>37.54</v>
      </c>
      <c r="L72" s="170">
        <f t="shared" si="2"/>
        <v>1248.5615343633458</v>
      </c>
      <c r="M72" s="377">
        <v>1.4843787308736752E-2</v>
      </c>
      <c r="N72" s="166">
        <v>0</v>
      </c>
      <c r="O72" s="397">
        <v>0</v>
      </c>
      <c r="P72" s="269">
        <v>15701</v>
      </c>
      <c r="Q72" s="15">
        <v>2279</v>
      </c>
      <c r="R72" s="158">
        <v>0.14514999044646837</v>
      </c>
      <c r="S72" s="401">
        <v>1.0080620761489831</v>
      </c>
      <c r="T72" s="485">
        <v>3446.5833333333335</v>
      </c>
      <c r="U72" s="197">
        <v>3645692.665412439</v>
      </c>
      <c r="V72" s="159">
        <v>0</v>
      </c>
      <c r="W72" s="159">
        <v>0</v>
      </c>
      <c r="X72" s="159">
        <v>8802505.5199999996</v>
      </c>
      <c r="Y72" s="159">
        <v>30995.357552924503</v>
      </c>
      <c r="Z72" s="159">
        <v>0</v>
      </c>
      <c r="AA72" s="155">
        <v>0</v>
      </c>
      <c r="AB72" s="159">
        <v>1440918.0590286122</v>
      </c>
      <c r="AC72" s="159">
        <v>2597724.3241666667</v>
      </c>
      <c r="AD72" s="174">
        <f>SUM(Muut[[#This Row],[Työttömyysaste]:[Työttömät ja palveluissa olevat ]])</f>
        <v>16517835.926160643</v>
      </c>
      <c r="AF72" s="62"/>
    </row>
    <row r="73" spans="1:32" s="45" customFormat="1" x14ac:dyDescent="0.25">
      <c r="A73" s="90">
        <v>202</v>
      </c>
      <c r="B73" s="151" t="s">
        <v>72</v>
      </c>
      <c r="C73" s="395">
        <v>36551</v>
      </c>
      <c r="D73" s="134">
        <v>1169</v>
      </c>
      <c r="E73" s="41">
        <v>17685</v>
      </c>
      <c r="F73" s="332">
        <f t="shared" si="1"/>
        <v>6.6101215719536324E-2</v>
      </c>
      <c r="G73" s="377">
        <f>Muut[[#This Row],[Keskim. työttömyysaste 2024, %]]/$F$12</f>
        <v>0.61220120978301273</v>
      </c>
      <c r="H73" s="166">
        <v>0</v>
      </c>
      <c r="I73" s="383">
        <v>1846</v>
      </c>
      <c r="J73" s="389">
        <v>2433</v>
      </c>
      <c r="K73" s="269">
        <v>150.63999999999999</v>
      </c>
      <c r="L73" s="170">
        <f t="shared" si="2"/>
        <v>242.63807753584709</v>
      </c>
      <c r="M73" s="377">
        <v>7.6382825178053171E-2</v>
      </c>
      <c r="N73" s="166">
        <v>3</v>
      </c>
      <c r="O73" s="397">
        <v>227</v>
      </c>
      <c r="P73" s="269">
        <v>12406</v>
      </c>
      <c r="Q73" s="15">
        <v>1148</v>
      </c>
      <c r="R73" s="158">
        <v>9.2535869740448168E-2</v>
      </c>
      <c r="S73" s="401">
        <v>0.64265867797773379</v>
      </c>
      <c r="T73" s="485">
        <v>1658.9166666666667</v>
      </c>
      <c r="U73" s="197">
        <v>1662802.65057946</v>
      </c>
      <c r="V73" s="159">
        <v>0</v>
      </c>
      <c r="W73" s="159">
        <v>0</v>
      </c>
      <c r="X73" s="159">
        <v>4786878.84</v>
      </c>
      <c r="Y73" s="159">
        <v>124377.74804934861</v>
      </c>
      <c r="Z73" s="159">
        <v>0</v>
      </c>
      <c r="AA73" s="155">
        <v>72086.12</v>
      </c>
      <c r="AB73" s="159">
        <v>715140.71361342026</v>
      </c>
      <c r="AC73" s="159">
        <v>1250342.0808333335</v>
      </c>
      <c r="AD73" s="174">
        <f>SUM(Muut[[#This Row],[Työttömyysaste]:[Työttömät ja palveluissa olevat ]])</f>
        <v>8611628.1530755609</v>
      </c>
      <c r="AF73" s="62"/>
    </row>
    <row r="74" spans="1:32" s="45" customFormat="1" x14ac:dyDescent="0.25">
      <c r="A74" s="90">
        <v>204</v>
      </c>
      <c r="B74" s="151" t="s">
        <v>73</v>
      </c>
      <c r="C74" s="395">
        <v>2589</v>
      </c>
      <c r="D74" s="134">
        <v>147.5</v>
      </c>
      <c r="E74" s="41">
        <v>1008</v>
      </c>
      <c r="F74" s="332">
        <f t="shared" si="1"/>
        <v>0.14632936507936509</v>
      </c>
      <c r="G74" s="377">
        <f>Muut[[#This Row],[Keskim. työttömyysaste 2024, %]]/$F$12</f>
        <v>1.3552400414004948</v>
      </c>
      <c r="H74" s="166">
        <v>0</v>
      </c>
      <c r="I74" s="383">
        <v>4</v>
      </c>
      <c r="J74" s="389">
        <v>64</v>
      </c>
      <c r="K74" s="269">
        <v>674.1</v>
      </c>
      <c r="L74" s="170">
        <f t="shared" si="2"/>
        <v>3.8406764574988874</v>
      </c>
      <c r="M74" s="377">
        <v>4.8255514524721947</v>
      </c>
      <c r="N74" s="166">
        <v>0</v>
      </c>
      <c r="O74" s="397">
        <v>0</v>
      </c>
      <c r="P74" s="269">
        <v>635</v>
      </c>
      <c r="Q74" s="15">
        <v>108</v>
      </c>
      <c r="R74" s="158">
        <v>0.17007874015748031</v>
      </c>
      <c r="S74" s="401">
        <v>1.1811914515776984</v>
      </c>
      <c r="T74" s="485">
        <v>175</v>
      </c>
      <c r="U74" s="197">
        <v>260732.72067658283</v>
      </c>
      <c r="V74" s="159">
        <v>0</v>
      </c>
      <c r="W74" s="159">
        <v>0</v>
      </c>
      <c r="X74" s="159">
        <v>125918.72</v>
      </c>
      <c r="Y74" s="159">
        <v>556578.86325057026</v>
      </c>
      <c r="Z74" s="159">
        <v>0</v>
      </c>
      <c r="AA74" s="155">
        <v>0</v>
      </c>
      <c r="AB74" s="159">
        <v>97618.616042805967</v>
      </c>
      <c r="AC74" s="159">
        <v>131899.25</v>
      </c>
      <c r="AD74" s="174">
        <f>SUM(Muut[[#This Row],[Työttömyysaste]:[Työttömät ja palveluissa olevat ]])</f>
        <v>1172748.1699699592</v>
      </c>
      <c r="AF74" s="62"/>
    </row>
    <row r="75" spans="1:32" s="45" customFormat="1" x14ac:dyDescent="0.25">
      <c r="A75" s="90">
        <v>205</v>
      </c>
      <c r="B75" s="151" t="s">
        <v>74</v>
      </c>
      <c r="C75" s="395">
        <v>36433</v>
      </c>
      <c r="D75" s="134">
        <v>1667.5</v>
      </c>
      <c r="E75" s="41">
        <v>16534</v>
      </c>
      <c r="F75" s="332">
        <f t="shared" si="1"/>
        <v>0.10085278819402443</v>
      </c>
      <c r="G75" s="377">
        <f>Muut[[#This Row],[Keskim. työttömyysaste 2024, %]]/$F$12</f>
        <v>0.93405542198104674</v>
      </c>
      <c r="H75" s="166">
        <v>0</v>
      </c>
      <c r="I75" s="383">
        <v>39</v>
      </c>
      <c r="J75" s="389">
        <v>2835</v>
      </c>
      <c r="K75" s="269">
        <v>1835.09</v>
      </c>
      <c r="L75" s="170">
        <f t="shared" si="2"/>
        <v>19.853522170574742</v>
      </c>
      <c r="M75" s="377">
        <v>0.93350598945249996</v>
      </c>
      <c r="N75" s="166">
        <v>0</v>
      </c>
      <c r="O75" s="397">
        <v>0</v>
      </c>
      <c r="P75" s="269">
        <v>10708</v>
      </c>
      <c r="Q75" s="15">
        <v>1323</v>
      </c>
      <c r="R75" s="158">
        <v>0.12355248412401942</v>
      </c>
      <c r="S75" s="401">
        <v>0.85806808031005066</v>
      </c>
      <c r="T75" s="485">
        <v>2687.1666666666665</v>
      </c>
      <c r="U75" s="197">
        <v>2528802.0847572261</v>
      </c>
      <c r="V75" s="159">
        <v>0</v>
      </c>
      <c r="W75" s="159">
        <v>0</v>
      </c>
      <c r="X75" s="159">
        <v>5577805.7999999998</v>
      </c>
      <c r="Y75" s="159">
        <v>1515164.3764463563</v>
      </c>
      <c r="Z75" s="159">
        <v>0</v>
      </c>
      <c r="AA75" s="155">
        <v>0</v>
      </c>
      <c r="AB75" s="159">
        <v>951825.52291548182</v>
      </c>
      <c r="AC75" s="159">
        <v>2025344.3883333334</v>
      </c>
      <c r="AD75" s="174">
        <f>SUM(Muut[[#This Row],[Työttömyysaste]:[Työttömät ja palveluissa olevat ]])</f>
        <v>12598942.1724524</v>
      </c>
      <c r="AF75" s="62"/>
    </row>
    <row r="76" spans="1:32" s="45" customFormat="1" x14ac:dyDescent="0.25">
      <c r="A76" s="90">
        <v>208</v>
      </c>
      <c r="B76" s="151" t="s">
        <v>75</v>
      </c>
      <c r="C76" s="395">
        <v>12271</v>
      </c>
      <c r="D76" s="134">
        <v>438</v>
      </c>
      <c r="E76" s="41">
        <v>5351</v>
      </c>
      <c r="F76" s="332">
        <f t="shared" si="1"/>
        <v>8.1853859091758546E-2</v>
      </c>
      <c r="G76" s="377">
        <f>Muut[[#This Row],[Keskim. työttömyysaste 2024, %]]/$F$12</f>
        <v>0.75809546036189523</v>
      </c>
      <c r="H76" s="166">
        <v>0</v>
      </c>
      <c r="I76" s="383">
        <v>52</v>
      </c>
      <c r="J76" s="389">
        <v>494</v>
      </c>
      <c r="K76" s="269">
        <v>924.06</v>
      </c>
      <c r="L76" s="170">
        <f t="shared" si="2"/>
        <v>13.279440728956995</v>
      </c>
      <c r="M76" s="377">
        <v>1.3956447591611174</v>
      </c>
      <c r="N76" s="166">
        <v>0</v>
      </c>
      <c r="O76" s="397">
        <v>0</v>
      </c>
      <c r="P76" s="269">
        <v>3416</v>
      </c>
      <c r="Q76" s="15">
        <v>417</v>
      </c>
      <c r="R76" s="158">
        <v>0.12207259953161592</v>
      </c>
      <c r="S76" s="401">
        <v>0.84779032879184191</v>
      </c>
      <c r="T76" s="485">
        <v>576.58333333333337</v>
      </c>
      <c r="U76" s="197">
        <v>691275.41787563171</v>
      </c>
      <c r="V76" s="159">
        <v>0</v>
      </c>
      <c r="W76" s="159">
        <v>0</v>
      </c>
      <c r="X76" s="159">
        <v>971935.12</v>
      </c>
      <c r="Y76" s="159">
        <v>762961.37720712344</v>
      </c>
      <c r="Z76" s="159">
        <v>0</v>
      </c>
      <c r="AA76" s="155">
        <v>0</v>
      </c>
      <c r="AB76" s="159">
        <v>324379.02984676475</v>
      </c>
      <c r="AC76" s="159">
        <v>434576.6241666667</v>
      </c>
      <c r="AD76" s="174">
        <f>SUM(Muut[[#This Row],[Työttömyysaste]:[Työttömät ja palveluissa olevat ]])</f>
        <v>3185127.5690961867</v>
      </c>
      <c r="AF76" s="62"/>
    </row>
    <row r="77" spans="1:32" s="45" customFormat="1" x14ac:dyDescent="0.25">
      <c r="A77" s="90">
        <v>211</v>
      </c>
      <c r="B77" s="151" t="s">
        <v>76</v>
      </c>
      <c r="C77" s="395">
        <v>33951</v>
      </c>
      <c r="D77" s="134">
        <v>1359.9166666666667</v>
      </c>
      <c r="E77" s="41">
        <v>16183</v>
      </c>
      <c r="F77" s="332">
        <f t="shared" ref="F77:F140" si="3">D77/E77</f>
        <v>8.4033656717955055E-2</v>
      </c>
      <c r="G77" s="377">
        <f>Muut[[#This Row],[Keskim. työttömyysaste 2024, %]]/$F$12</f>
        <v>0.77828381437798089</v>
      </c>
      <c r="H77" s="166">
        <v>0</v>
      </c>
      <c r="I77" s="383">
        <v>88</v>
      </c>
      <c r="J77" s="389">
        <v>1222</v>
      </c>
      <c r="K77" s="269">
        <v>658.03</v>
      </c>
      <c r="L77" s="170">
        <f t="shared" si="2"/>
        <v>51.594912086075105</v>
      </c>
      <c r="M77" s="377">
        <v>0.35920948614158937</v>
      </c>
      <c r="N77" s="166">
        <v>0</v>
      </c>
      <c r="O77" s="397">
        <v>0</v>
      </c>
      <c r="P77" s="269">
        <v>11216</v>
      </c>
      <c r="Q77" s="15">
        <v>872</v>
      </c>
      <c r="R77" s="158">
        <v>7.7746077032810265E-2</v>
      </c>
      <c r="S77" s="401">
        <v>0.53994403709614835</v>
      </c>
      <c r="T77" s="485">
        <v>1752.1666666666667</v>
      </c>
      <c r="U77" s="197">
        <v>1963531.3091364689</v>
      </c>
      <c r="V77" s="159">
        <v>0</v>
      </c>
      <c r="W77" s="159">
        <v>0</v>
      </c>
      <c r="X77" s="159">
        <v>2404260.56</v>
      </c>
      <c r="Y77" s="159">
        <v>543310.47231089266</v>
      </c>
      <c r="Z77" s="159">
        <v>0</v>
      </c>
      <c r="AA77" s="155">
        <v>0</v>
      </c>
      <c r="AB77" s="159">
        <v>558718.75969730422</v>
      </c>
      <c r="AC77" s="159">
        <v>1320625.5383333336</v>
      </c>
      <c r="AD77" s="174">
        <f>SUM(Muut[[#This Row],[Työttömyysaste]:[Työttömät ja palveluissa olevat ]])</f>
        <v>6790446.6394779999</v>
      </c>
      <c r="AF77" s="62"/>
    </row>
    <row r="78" spans="1:32" s="45" customFormat="1" x14ac:dyDescent="0.25">
      <c r="A78" s="90">
        <v>213</v>
      </c>
      <c r="B78" s="151" t="s">
        <v>77</v>
      </c>
      <c r="C78" s="395">
        <v>5062</v>
      </c>
      <c r="D78" s="134">
        <v>204.25</v>
      </c>
      <c r="E78" s="41">
        <v>2014</v>
      </c>
      <c r="F78" s="332">
        <f t="shared" si="3"/>
        <v>0.10141509433962265</v>
      </c>
      <c r="G78" s="377">
        <f>Muut[[#This Row],[Keskim. työttömyysaste 2024, %]]/$F$12</f>
        <v>0.93926326118425074</v>
      </c>
      <c r="H78" s="166">
        <v>0</v>
      </c>
      <c r="I78" s="383">
        <v>10</v>
      </c>
      <c r="J78" s="389">
        <v>181</v>
      </c>
      <c r="K78" s="269">
        <v>1068.92</v>
      </c>
      <c r="L78" s="170">
        <f t="shared" ref="L78:L141" si="4">C78/K78</f>
        <v>4.7356210006361561</v>
      </c>
      <c r="M78" s="377">
        <v>3.9136117217720443</v>
      </c>
      <c r="N78" s="166">
        <v>0</v>
      </c>
      <c r="O78" s="397">
        <v>0</v>
      </c>
      <c r="P78" s="269">
        <v>1160</v>
      </c>
      <c r="Q78" s="15">
        <v>154</v>
      </c>
      <c r="R78" s="158">
        <v>0.13275862068965516</v>
      </c>
      <c r="S78" s="401">
        <v>0.92200440652764304</v>
      </c>
      <c r="T78" s="485">
        <v>324.66666666666669</v>
      </c>
      <c r="U78" s="197">
        <v>353310.65717520169</v>
      </c>
      <c r="V78" s="159">
        <v>0</v>
      </c>
      <c r="W78" s="159">
        <v>0</v>
      </c>
      <c r="X78" s="159">
        <v>356113.88</v>
      </c>
      <c r="Y78" s="159">
        <v>882566.79796142946</v>
      </c>
      <c r="Z78" s="159">
        <v>0</v>
      </c>
      <c r="AA78" s="155">
        <v>0</v>
      </c>
      <c r="AB78" s="159">
        <v>144041.84972044505</v>
      </c>
      <c r="AC78" s="159">
        <v>244704.51333333337</v>
      </c>
      <c r="AD78" s="174">
        <f>SUM(Muut[[#This Row],[Työttömyysaste]:[Työttömät ja palveluissa olevat ]])</f>
        <v>1980737.6981904095</v>
      </c>
      <c r="AF78" s="62"/>
    </row>
    <row r="79" spans="1:32" s="45" customFormat="1" x14ac:dyDescent="0.25">
      <c r="A79" s="90">
        <v>214</v>
      </c>
      <c r="B79" s="151" t="s">
        <v>78</v>
      </c>
      <c r="C79" s="395">
        <v>12478</v>
      </c>
      <c r="D79" s="134">
        <v>580</v>
      </c>
      <c r="E79" s="41">
        <v>5372</v>
      </c>
      <c r="F79" s="332">
        <f t="shared" si="3"/>
        <v>0.10796723752792256</v>
      </c>
      <c r="G79" s="377">
        <f>Muut[[#This Row],[Keskim. työttömyysaste 2024, %]]/$F$12</f>
        <v>0.99994641115184213</v>
      </c>
      <c r="H79" s="166">
        <v>0</v>
      </c>
      <c r="I79" s="383">
        <v>12</v>
      </c>
      <c r="J79" s="389">
        <v>871</v>
      </c>
      <c r="K79" s="269">
        <v>1021.24</v>
      </c>
      <c r="L79" s="170">
        <f t="shared" si="4"/>
        <v>12.218479495515256</v>
      </c>
      <c r="M79" s="377">
        <v>1.5168320955780237</v>
      </c>
      <c r="N79" s="166">
        <v>0</v>
      </c>
      <c r="O79" s="397">
        <v>0</v>
      </c>
      <c r="P79" s="269">
        <v>3272</v>
      </c>
      <c r="Q79" s="15">
        <v>524</v>
      </c>
      <c r="R79" s="158">
        <v>0.16014669926650366</v>
      </c>
      <c r="S79" s="401">
        <v>1.1122137428630223</v>
      </c>
      <c r="T79" s="485">
        <v>857.75</v>
      </c>
      <c r="U79" s="197">
        <v>927190.49026678817</v>
      </c>
      <c r="V79" s="159">
        <v>0</v>
      </c>
      <c r="W79" s="159">
        <v>0</v>
      </c>
      <c r="X79" s="159">
        <v>1713675.08</v>
      </c>
      <c r="Y79" s="159">
        <v>843199.22608813585</v>
      </c>
      <c r="Z79" s="159">
        <v>0</v>
      </c>
      <c r="AA79" s="155">
        <v>0</v>
      </c>
      <c r="AB79" s="159">
        <v>418941.89863281936</v>
      </c>
      <c r="AC79" s="159">
        <v>646494.75250000006</v>
      </c>
      <c r="AD79" s="174">
        <f>SUM(Muut[[#This Row],[Työttömyysaste]:[Työttömät ja palveluissa olevat ]])</f>
        <v>4549501.4474877436</v>
      </c>
      <c r="AF79" s="62"/>
    </row>
    <row r="80" spans="1:32" s="45" customFormat="1" x14ac:dyDescent="0.25">
      <c r="A80" s="90">
        <v>216</v>
      </c>
      <c r="B80" s="151" t="s">
        <v>79</v>
      </c>
      <c r="C80" s="395">
        <v>1186</v>
      </c>
      <c r="D80" s="134">
        <v>55.75</v>
      </c>
      <c r="E80" s="41">
        <v>490</v>
      </c>
      <c r="F80" s="332">
        <f t="shared" si="3"/>
        <v>0.11377551020408164</v>
      </c>
      <c r="G80" s="377">
        <f>Muut[[#This Row],[Keskim. työttömyysaste 2024, %]]/$F$12</f>
        <v>1.0537401503499439</v>
      </c>
      <c r="H80" s="166">
        <v>0</v>
      </c>
      <c r="I80" s="383">
        <v>1</v>
      </c>
      <c r="J80" s="389">
        <v>20</v>
      </c>
      <c r="K80" s="269">
        <v>445</v>
      </c>
      <c r="L80" s="170">
        <f t="shared" si="4"/>
        <v>2.6651685393258426</v>
      </c>
      <c r="M80" s="377">
        <v>6.9539248961146596</v>
      </c>
      <c r="N80" s="166">
        <v>0</v>
      </c>
      <c r="O80" s="397">
        <v>0</v>
      </c>
      <c r="P80" s="269">
        <v>256</v>
      </c>
      <c r="Q80" s="15">
        <v>40</v>
      </c>
      <c r="R80" s="158">
        <v>0.15625</v>
      </c>
      <c r="S80" s="401">
        <v>1.0851512901502294</v>
      </c>
      <c r="T80" s="485">
        <v>75.25</v>
      </c>
      <c r="U80" s="197">
        <v>92867.868658990148</v>
      </c>
      <c r="V80" s="159">
        <v>0</v>
      </c>
      <c r="W80" s="159">
        <v>0</v>
      </c>
      <c r="X80" s="159">
        <v>39349.599999999999</v>
      </c>
      <c r="Y80" s="159">
        <v>367419.66198858299</v>
      </c>
      <c r="Z80" s="159">
        <v>0</v>
      </c>
      <c r="AA80" s="155">
        <v>0</v>
      </c>
      <c r="AB80" s="159">
        <v>40260.217365838369</v>
      </c>
      <c r="AC80" s="159">
        <v>56716.677500000005</v>
      </c>
      <c r="AD80" s="174">
        <f>SUM(Muut[[#This Row],[Työttömyysaste]:[Työttömät ja palveluissa olevat ]])</f>
        <v>596614.0255134115</v>
      </c>
      <c r="AF80" s="62"/>
    </row>
    <row r="81" spans="1:32" s="45" customFormat="1" x14ac:dyDescent="0.25">
      <c r="A81" s="90">
        <v>217</v>
      </c>
      <c r="B81" s="151" t="s">
        <v>80</v>
      </c>
      <c r="C81" s="395">
        <v>5264</v>
      </c>
      <c r="D81" s="134">
        <v>196.66666666666666</v>
      </c>
      <c r="E81" s="41">
        <v>2396</v>
      </c>
      <c r="F81" s="332">
        <f t="shared" si="3"/>
        <v>8.208124652198108E-2</v>
      </c>
      <c r="G81" s="377">
        <f>Muut[[#This Row],[Keskim. työttömyysaste 2024, %]]/$F$12</f>
        <v>0.76020142556021064</v>
      </c>
      <c r="H81" s="166">
        <v>0</v>
      </c>
      <c r="I81" s="383">
        <v>21</v>
      </c>
      <c r="J81" s="389">
        <v>164</v>
      </c>
      <c r="K81" s="269">
        <v>468.02</v>
      </c>
      <c r="L81" s="170">
        <f t="shared" si="4"/>
        <v>11.247382590487586</v>
      </c>
      <c r="M81" s="377">
        <v>1.6477950944457094</v>
      </c>
      <c r="N81" s="166">
        <v>0</v>
      </c>
      <c r="O81" s="397">
        <v>0</v>
      </c>
      <c r="P81" s="269">
        <v>1436</v>
      </c>
      <c r="Q81" s="15">
        <v>189</v>
      </c>
      <c r="R81" s="158">
        <v>0.13161559888579388</v>
      </c>
      <c r="S81" s="401">
        <v>0.91406615638281163</v>
      </c>
      <c r="T81" s="485">
        <v>282.5</v>
      </c>
      <c r="U81" s="197">
        <v>297366.34960130841</v>
      </c>
      <c r="V81" s="159">
        <v>0</v>
      </c>
      <c r="W81" s="159">
        <v>0</v>
      </c>
      <c r="X81" s="159">
        <v>322666.72000000003</v>
      </c>
      <c r="Y81" s="159">
        <v>386426.40495257662</v>
      </c>
      <c r="Z81" s="159">
        <v>0</v>
      </c>
      <c r="AA81" s="155">
        <v>0</v>
      </c>
      <c r="AB81" s="159">
        <v>148549.34967630572</v>
      </c>
      <c r="AC81" s="159">
        <v>212923.07500000001</v>
      </c>
      <c r="AD81" s="174">
        <f>SUM(Muut[[#This Row],[Työttömyysaste]:[Työttömät ja palveluissa olevat ]])</f>
        <v>1367931.8992301908</v>
      </c>
      <c r="AF81" s="62"/>
    </row>
    <row r="82" spans="1:32" s="45" customFormat="1" x14ac:dyDescent="0.25">
      <c r="A82" s="90">
        <v>218</v>
      </c>
      <c r="B82" s="151" t="s">
        <v>81</v>
      </c>
      <c r="C82" s="395">
        <v>1159</v>
      </c>
      <c r="D82" s="134">
        <v>38.166666666666664</v>
      </c>
      <c r="E82" s="41">
        <v>499</v>
      </c>
      <c r="F82" s="332">
        <f t="shared" si="3"/>
        <v>7.6486305945223779E-2</v>
      </c>
      <c r="G82" s="377">
        <f>Muut[[#This Row],[Keskim. työttömyysaste 2024, %]]/$F$12</f>
        <v>0.70838347709330296</v>
      </c>
      <c r="H82" s="166">
        <v>0</v>
      </c>
      <c r="I82" s="383">
        <v>22</v>
      </c>
      <c r="J82" s="389">
        <v>30</v>
      </c>
      <c r="K82" s="269">
        <v>185.58</v>
      </c>
      <c r="L82" s="170">
        <f t="shared" si="4"/>
        <v>6.2452850522685628</v>
      </c>
      <c r="M82" s="377">
        <v>2.9675798146679275</v>
      </c>
      <c r="N82" s="166">
        <v>0</v>
      </c>
      <c r="O82" s="397">
        <v>0</v>
      </c>
      <c r="P82" s="269">
        <v>280</v>
      </c>
      <c r="Q82" s="15">
        <v>49</v>
      </c>
      <c r="R82" s="158">
        <v>0.17499999999999999</v>
      </c>
      <c r="S82" s="401">
        <v>1.2153694449682568</v>
      </c>
      <c r="T82" s="485">
        <v>50.083333333333329</v>
      </c>
      <c r="U82" s="197">
        <v>61009.732395869083</v>
      </c>
      <c r="V82" s="159">
        <v>0</v>
      </c>
      <c r="W82" s="159">
        <v>0</v>
      </c>
      <c r="X82" s="159">
        <v>59024.4</v>
      </c>
      <c r="Y82" s="159">
        <v>153226.38398166568</v>
      </c>
      <c r="Z82" s="159">
        <v>0</v>
      </c>
      <c r="AA82" s="155">
        <v>0</v>
      </c>
      <c r="AB82" s="159">
        <v>44020.168749665288</v>
      </c>
      <c r="AC82" s="159">
        <v>37748.309166666666</v>
      </c>
      <c r="AD82" s="174">
        <f>SUM(Muut[[#This Row],[Työttömyysaste]:[Työttömät ja palveluissa olevat ]])</f>
        <v>355028.99429386674</v>
      </c>
      <c r="AF82" s="62"/>
    </row>
    <row r="83" spans="1:32" s="45" customFormat="1" x14ac:dyDescent="0.25">
      <c r="A83" s="90">
        <v>224</v>
      </c>
      <c r="B83" s="151" t="s">
        <v>82</v>
      </c>
      <c r="C83" s="395">
        <v>8440</v>
      </c>
      <c r="D83" s="134">
        <v>493</v>
      </c>
      <c r="E83" s="41">
        <v>3958</v>
      </c>
      <c r="F83" s="332">
        <f t="shared" si="3"/>
        <v>0.1245578575037898</v>
      </c>
      <c r="G83" s="377">
        <f>Muut[[#This Row],[Keskim. työttömyysaste 2024, %]]/$F$12</f>
        <v>1.1536016429008444</v>
      </c>
      <c r="H83" s="166">
        <v>0</v>
      </c>
      <c r="I83" s="383">
        <v>58</v>
      </c>
      <c r="J83" s="389">
        <v>763</v>
      </c>
      <c r="K83" s="269">
        <v>242.44</v>
      </c>
      <c r="L83" s="170">
        <f t="shared" si="4"/>
        <v>34.812737172083814</v>
      </c>
      <c r="M83" s="377">
        <v>0.53237358976821159</v>
      </c>
      <c r="N83" s="166">
        <v>0</v>
      </c>
      <c r="O83" s="397">
        <v>0</v>
      </c>
      <c r="P83" s="269">
        <v>2628</v>
      </c>
      <c r="Q83" s="15">
        <v>589</v>
      </c>
      <c r="R83" s="158">
        <v>0.2241248097412481</v>
      </c>
      <c r="S83" s="401">
        <v>1.5565396892504963</v>
      </c>
      <c r="T83" s="485">
        <v>683.25</v>
      </c>
      <c r="U83" s="197">
        <v>723511.72542863723</v>
      </c>
      <c r="V83" s="159">
        <v>0</v>
      </c>
      <c r="W83" s="159">
        <v>0</v>
      </c>
      <c r="X83" s="159">
        <v>1501187.24</v>
      </c>
      <c r="Y83" s="159">
        <v>200173.5345000271</v>
      </c>
      <c r="Z83" s="159">
        <v>0</v>
      </c>
      <c r="AA83" s="155">
        <v>0</v>
      </c>
      <c r="AB83" s="159">
        <v>415314.00291477214</v>
      </c>
      <c r="AC83" s="159">
        <v>514972.35750000004</v>
      </c>
      <c r="AD83" s="174">
        <f>SUM(Muut[[#This Row],[Työttömyysaste]:[Työttömät ja palveluissa olevat ]])</f>
        <v>3355158.8603434367</v>
      </c>
      <c r="AF83" s="62"/>
    </row>
    <row r="84" spans="1:32" s="45" customFormat="1" x14ac:dyDescent="0.25">
      <c r="A84" s="90">
        <v>226</v>
      </c>
      <c r="B84" s="151" t="s">
        <v>83</v>
      </c>
      <c r="C84" s="395">
        <v>3573</v>
      </c>
      <c r="D84" s="134">
        <v>165.91666666666666</v>
      </c>
      <c r="E84" s="41">
        <v>1444</v>
      </c>
      <c r="F84" s="332">
        <f t="shared" si="3"/>
        <v>0.11490073868882733</v>
      </c>
      <c r="G84" s="377">
        <f>Muut[[#This Row],[Keskim. työttömyysaste 2024, %]]/$F$12</f>
        <v>1.0641615356776577</v>
      </c>
      <c r="H84" s="166">
        <v>0</v>
      </c>
      <c r="I84" s="383">
        <v>2</v>
      </c>
      <c r="J84" s="389">
        <v>80</v>
      </c>
      <c r="K84" s="269">
        <v>887.06</v>
      </c>
      <c r="L84" s="170">
        <f t="shared" si="4"/>
        <v>4.0279124298243643</v>
      </c>
      <c r="M84" s="377">
        <v>4.6012375345428405</v>
      </c>
      <c r="N84" s="166">
        <v>0</v>
      </c>
      <c r="O84" s="397">
        <v>0</v>
      </c>
      <c r="P84" s="269">
        <v>852</v>
      </c>
      <c r="Q84" s="15">
        <v>108</v>
      </c>
      <c r="R84" s="158">
        <v>0.12676056338028169</v>
      </c>
      <c r="S84" s="401">
        <v>0.88034808891060856</v>
      </c>
      <c r="T84" s="485">
        <v>237.25</v>
      </c>
      <c r="U84" s="197">
        <v>282545.13559800672</v>
      </c>
      <c r="V84" s="159">
        <v>0</v>
      </c>
      <c r="W84" s="159">
        <v>0</v>
      </c>
      <c r="X84" s="159">
        <v>157398.39999999999</v>
      </c>
      <c r="Y84" s="159">
        <v>732411.8772215558</v>
      </c>
      <c r="Z84" s="159">
        <v>0</v>
      </c>
      <c r="AA84" s="155">
        <v>0</v>
      </c>
      <c r="AB84" s="159">
        <v>96790.996956652336</v>
      </c>
      <c r="AC84" s="159">
        <v>178817.69750000001</v>
      </c>
      <c r="AD84" s="174">
        <f>SUM(Muut[[#This Row],[Työttömyysaste]:[Työttömät ja palveluissa olevat ]])</f>
        <v>1447964.1072762148</v>
      </c>
      <c r="AF84" s="62"/>
    </row>
    <row r="85" spans="1:32" s="45" customFormat="1" x14ac:dyDescent="0.25">
      <c r="A85" s="90">
        <v>230</v>
      </c>
      <c r="B85" s="151" t="s">
        <v>84</v>
      </c>
      <c r="C85" s="395">
        <v>2170</v>
      </c>
      <c r="D85" s="134">
        <v>79.25</v>
      </c>
      <c r="E85" s="41">
        <v>939</v>
      </c>
      <c r="F85" s="332">
        <f t="shared" si="3"/>
        <v>8.4398296059637917E-2</v>
      </c>
      <c r="G85" s="377">
        <f>Muut[[#This Row],[Keskim. työttömyysaste 2024, %]]/$F$12</f>
        <v>0.78166094812178211</v>
      </c>
      <c r="H85" s="166">
        <v>0</v>
      </c>
      <c r="I85" s="383">
        <v>1</v>
      </c>
      <c r="J85" s="389">
        <v>116</v>
      </c>
      <c r="K85" s="269">
        <v>502.22</v>
      </c>
      <c r="L85" s="170">
        <f t="shared" si="4"/>
        <v>4.3208155788299942</v>
      </c>
      <c r="M85" s="377">
        <v>4.2893249017071113</v>
      </c>
      <c r="N85" s="166">
        <v>0</v>
      </c>
      <c r="O85" s="397">
        <v>0</v>
      </c>
      <c r="P85" s="269">
        <v>573</v>
      </c>
      <c r="Q85" s="15">
        <v>111</v>
      </c>
      <c r="R85" s="158">
        <v>0.193717277486911</v>
      </c>
      <c r="S85" s="401">
        <v>1.3453603429715932</v>
      </c>
      <c r="T85" s="485">
        <v>127.91666666666666</v>
      </c>
      <c r="U85" s="197">
        <v>126044.93836919731</v>
      </c>
      <c r="V85" s="159">
        <v>0</v>
      </c>
      <c r="W85" s="159">
        <v>0</v>
      </c>
      <c r="X85" s="159">
        <v>228227.68</v>
      </c>
      <c r="Y85" s="159">
        <v>414664.0508851824</v>
      </c>
      <c r="Z85" s="159">
        <v>0</v>
      </c>
      <c r="AA85" s="155">
        <v>0</v>
      </c>
      <c r="AB85" s="159">
        <v>89476.055527364384</v>
      </c>
      <c r="AC85" s="159">
        <v>96412.070833333331</v>
      </c>
      <c r="AD85" s="174">
        <f>SUM(Muut[[#This Row],[Työttömyysaste]:[Työttömät ja palveluissa olevat ]])</f>
        <v>954824.79561507737</v>
      </c>
      <c r="AF85" s="62"/>
    </row>
    <row r="86" spans="1:32" s="45" customFormat="1" x14ac:dyDescent="0.25">
      <c r="A86" s="90">
        <v>231</v>
      </c>
      <c r="B86" s="151" t="s">
        <v>85</v>
      </c>
      <c r="C86" s="395">
        <v>1241</v>
      </c>
      <c r="D86" s="134">
        <v>49.083333333333336</v>
      </c>
      <c r="E86" s="41">
        <v>487</v>
      </c>
      <c r="F86" s="332">
        <f t="shared" si="3"/>
        <v>0.10078713210130048</v>
      </c>
      <c r="G86" s="377">
        <f>Muut[[#This Row],[Keskim. työttömyysaste 2024, %]]/$F$12</f>
        <v>0.93344734331021306</v>
      </c>
      <c r="H86" s="166">
        <v>1</v>
      </c>
      <c r="I86" s="383">
        <v>343</v>
      </c>
      <c r="J86" s="389">
        <v>212</v>
      </c>
      <c r="K86" s="269">
        <v>10.64</v>
      </c>
      <c r="L86" s="170">
        <f t="shared" si="4"/>
        <v>116.63533834586465</v>
      </c>
      <c r="M86" s="377">
        <v>0.15890022801667147</v>
      </c>
      <c r="N86" s="166">
        <v>0</v>
      </c>
      <c r="O86" s="397">
        <v>0</v>
      </c>
      <c r="P86" s="269">
        <v>293</v>
      </c>
      <c r="Q86" s="15">
        <v>87</v>
      </c>
      <c r="R86" s="158">
        <v>0.29692832764505117</v>
      </c>
      <c r="S86" s="401">
        <v>2.0621578100875348</v>
      </c>
      <c r="T86" s="485">
        <v>65.833333333333343</v>
      </c>
      <c r="U86" s="197">
        <v>86081.309852994978</v>
      </c>
      <c r="V86" s="159">
        <v>27398.797999999999</v>
      </c>
      <c r="W86" s="159">
        <v>100609.446</v>
      </c>
      <c r="X86" s="159">
        <v>417105.76</v>
      </c>
      <c r="Y86" s="159">
        <v>8785.0454012551072</v>
      </c>
      <c r="Z86" s="159">
        <v>0</v>
      </c>
      <c r="AA86" s="155">
        <v>0</v>
      </c>
      <c r="AB86" s="159">
        <v>71109.134091844782</v>
      </c>
      <c r="AC86" s="159">
        <v>49619.241666666676</v>
      </c>
      <c r="AD86" s="174">
        <f>SUM(Muut[[#This Row],[Työttömyysaste]:[Työttömät ja palveluissa olevat ]])</f>
        <v>760708.73501276155</v>
      </c>
      <c r="AF86" s="62"/>
    </row>
    <row r="87" spans="1:32" s="45" customFormat="1" x14ac:dyDescent="0.25">
      <c r="A87" s="90">
        <v>232</v>
      </c>
      <c r="B87" s="151" t="s">
        <v>86</v>
      </c>
      <c r="C87" s="395">
        <v>12518</v>
      </c>
      <c r="D87" s="134">
        <v>487.5</v>
      </c>
      <c r="E87" s="41">
        <v>5569</v>
      </c>
      <c r="F87" s="332">
        <f t="shared" si="3"/>
        <v>8.7538157658466509E-2</v>
      </c>
      <c r="G87" s="377">
        <f>Muut[[#This Row],[Keskim. työttömyysaste 2024, %]]/$F$12</f>
        <v>0.81074100434207896</v>
      </c>
      <c r="H87" s="166">
        <v>0</v>
      </c>
      <c r="I87" s="383">
        <v>46</v>
      </c>
      <c r="J87" s="389">
        <v>489</v>
      </c>
      <c r="K87" s="269">
        <v>1299.01</v>
      </c>
      <c r="L87" s="170">
        <f t="shared" si="4"/>
        <v>9.6365693874566016</v>
      </c>
      <c r="M87" s="377">
        <v>1.923234411831602</v>
      </c>
      <c r="N87" s="166">
        <v>0</v>
      </c>
      <c r="O87" s="397">
        <v>0</v>
      </c>
      <c r="P87" s="269">
        <v>3429</v>
      </c>
      <c r="Q87" s="15">
        <v>528</v>
      </c>
      <c r="R87" s="158">
        <v>0.15398075240594924</v>
      </c>
      <c r="S87" s="401">
        <v>1.0693914376423608</v>
      </c>
      <c r="T87" s="485">
        <v>746.91666666666674</v>
      </c>
      <c r="U87" s="197">
        <v>754161.48136083654</v>
      </c>
      <c r="V87" s="159">
        <v>0</v>
      </c>
      <c r="W87" s="159">
        <v>0</v>
      </c>
      <c r="X87" s="159">
        <v>962097.72</v>
      </c>
      <c r="Y87" s="159">
        <v>1072543.404763571</v>
      </c>
      <c r="Z87" s="159">
        <v>0</v>
      </c>
      <c r="AA87" s="155">
        <v>0</v>
      </c>
      <c r="AB87" s="159">
        <v>414101.42163667851</v>
      </c>
      <c r="AC87" s="159">
        <v>562958.56083333341</v>
      </c>
      <c r="AD87" s="174">
        <f>SUM(Muut[[#This Row],[Työttömyysaste]:[Työttömät ja palveluissa olevat ]])</f>
        <v>3765862.5885944194</v>
      </c>
      <c r="AF87" s="62"/>
    </row>
    <row r="88" spans="1:32" s="45" customFormat="1" x14ac:dyDescent="0.25">
      <c r="A88" s="90">
        <v>233</v>
      </c>
      <c r="B88" s="151" t="s">
        <v>87</v>
      </c>
      <c r="C88" s="395">
        <v>15050</v>
      </c>
      <c r="D88" s="134">
        <v>445.66666666666669</v>
      </c>
      <c r="E88" s="41">
        <v>6464</v>
      </c>
      <c r="F88" s="332">
        <f t="shared" si="3"/>
        <v>6.8945957095709567E-2</v>
      </c>
      <c r="G88" s="377">
        <f>Muut[[#This Row],[Keskim. työttömyysaste 2024, %]]/$F$12</f>
        <v>0.63854798862899287</v>
      </c>
      <c r="H88" s="166">
        <v>0</v>
      </c>
      <c r="I88" s="383">
        <v>103</v>
      </c>
      <c r="J88" s="389">
        <v>931</v>
      </c>
      <c r="K88" s="269">
        <v>1313.85</v>
      </c>
      <c r="L88" s="170">
        <f t="shared" si="4"/>
        <v>11.454884499752636</v>
      </c>
      <c r="M88" s="377">
        <v>1.6179457643907051</v>
      </c>
      <c r="N88" s="166">
        <v>0</v>
      </c>
      <c r="O88" s="397">
        <v>0</v>
      </c>
      <c r="P88" s="269">
        <v>4075</v>
      </c>
      <c r="Q88" s="15">
        <v>635</v>
      </c>
      <c r="R88" s="158">
        <v>0.15582822085889569</v>
      </c>
      <c r="S88" s="401">
        <v>1.0822220474038116</v>
      </c>
      <c r="T88" s="485">
        <v>623.91666666666674</v>
      </c>
      <c r="U88" s="197">
        <v>714130.04057705798</v>
      </c>
      <c r="V88" s="159">
        <v>0</v>
      </c>
      <c r="W88" s="159">
        <v>0</v>
      </c>
      <c r="X88" s="159">
        <v>1831723.8800000001</v>
      </c>
      <c r="Y88" s="159">
        <v>1084796.2312442688</v>
      </c>
      <c r="Z88" s="159">
        <v>0</v>
      </c>
      <c r="AA88" s="155">
        <v>0</v>
      </c>
      <c r="AB88" s="159">
        <v>504655.26327545784</v>
      </c>
      <c r="AC88" s="159">
        <v>470252.23083333339</v>
      </c>
      <c r="AD88" s="174">
        <f>SUM(Muut[[#This Row],[Työttömyysaste]:[Työttömät ja palveluissa olevat ]])</f>
        <v>4605557.6459301179</v>
      </c>
      <c r="AF88" s="62"/>
    </row>
    <row r="89" spans="1:32" s="45" customFormat="1" x14ac:dyDescent="0.25">
      <c r="A89" s="90">
        <v>235</v>
      </c>
      <c r="B89" s="151" t="s">
        <v>88</v>
      </c>
      <c r="C89" s="395">
        <v>10253</v>
      </c>
      <c r="D89" s="134">
        <v>314.33333333333331</v>
      </c>
      <c r="E89" s="41">
        <v>4740</v>
      </c>
      <c r="F89" s="332">
        <f t="shared" si="3"/>
        <v>6.631504922644163E-2</v>
      </c>
      <c r="G89" s="377">
        <f>Muut[[#This Row],[Keskim. työttömyysaste 2024, %]]/$F$12</f>
        <v>0.61418164433621392</v>
      </c>
      <c r="H89" s="166">
        <v>1</v>
      </c>
      <c r="I89" s="383">
        <v>3134</v>
      </c>
      <c r="J89" s="389">
        <v>1135</v>
      </c>
      <c r="K89" s="269">
        <v>5.89</v>
      </c>
      <c r="L89" s="170">
        <f t="shared" si="4"/>
        <v>1740.7470288624788</v>
      </c>
      <c r="M89" s="377">
        <v>1.0646797926790361E-2</v>
      </c>
      <c r="N89" s="166">
        <v>0</v>
      </c>
      <c r="O89" s="397">
        <v>0</v>
      </c>
      <c r="P89" s="269">
        <v>3209</v>
      </c>
      <c r="Q89" s="15">
        <v>343</v>
      </c>
      <c r="R89" s="158">
        <v>0.106886880648177</v>
      </c>
      <c r="S89" s="401">
        <v>0.74232599318721826</v>
      </c>
      <c r="T89" s="485">
        <v>423.83333333333331</v>
      </c>
      <c r="U89" s="197">
        <v>467945.25891786849</v>
      </c>
      <c r="V89" s="159">
        <v>226365.734</v>
      </c>
      <c r="W89" s="159">
        <v>919271.14800000004</v>
      </c>
      <c r="X89" s="159">
        <v>2233089.7999999998</v>
      </c>
      <c r="Y89" s="159">
        <v>4863.1501328376489</v>
      </c>
      <c r="Z89" s="159">
        <v>0</v>
      </c>
      <c r="AA89" s="155">
        <v>0</v>
      </c>
      <c r="AB89" s="159">
        <v>234499.09007524882</v>
      </c>
      <c r="AC89" s="159">
        <v>319447.42166666669</v>
      </c>
      <c r="AD89" s="174">
        <f>SUM(Muut[[#This Row],[Työttömyysaste]:[Työttömät ja palveluissa olevat ]])</f>
        <v>4405481.6027926216</v>
      </c>
      <c r="AF89" s="62"/>
    </row>
    <row r="90" spans="1:32" s="45" customFormat="1" x14ac:dyDescent="0.25">
      <c r="A90" s="90">
        <v>236</v>
      </c>
      <c r="B90" s="151" t="s">
        <v>89</v>
      </c>
      <c r="C90" s="395">
        <v>4118</v>
      </c>
      <c r="D90" s="134">
        <v>131.75</v>
      </c>
      <c r="E90" s="41">
        <v>1954</v>
      </c>
      <c r="F90" s="332">
        <f t="shared" si="3"/>
        <v>6.7425793244626414E-2</v>
      </c>
      <c r="G90" s="377">
        <f>Muut[[#This Row],[Keskim. työttömyysaste 2024, %]]/$F$12</f>
        <v>0.62446888072498419</v>
      </c>
      <c r="H90" s="166">
        <v>0</v>
      </c>
      <c r="I90" s="383">
        <v>81</v>
      </c>
      <c r="J90" s="389">
        <v>134</v>
      </c>
      <c r="K90" s="269">
        <v>353.92</v>
      </c>
      <c r="L90" s="170">
        <f t="shared" si="4"/>
        <v>11.635397830018082</v>
      </c>
      <c r="M90" s="377">
        <v>1.5928447079089445</v>
      </c>
      <c r="N90" s="166">
        <v>0</v>
      </c>
      <c r="O90" s="397">
        <v>0</v>
      </c>
      <c r="P90" s="269">
        <v>1256</v>
      </c>
      <c r="Q90" s="15">
        <v>118</v>
      </c>
      <c r="R90" s="158">
        <v>9.3949044585987268E-2</v>
      </c>
      <c r="S90" s="401">
        <v>0.65247313242153926</v>
      </c>
      <c r="T90" s="485">
        <v>179.58333333333334</v>
      </c>
      <c r="U90" s="197">
        <v>191092.8354448418</v>
      </c>
      <c r="V90" s="159">
        <v>0</v>
      </c>
      <c r="W90" s="159">
        <v>0</v>
      </c>
      <c r="X90" s="159">
        <v>263642.32</v>
      </c>
      <c r="Y90" s="159">
        <v>292218.35229438043</v>
      </c>
      <c r="Z90" s="159">
        <v>0</v>
      </c>
      <c r="AA90" s="155">
        <v>0</v>
      </c>
      <c r="AB90" s="159">
        <v>84071.447362141378</v>
      </c>
      <c r="AC90" s="159">
        <v>135353.75416666668</v>
      </c>
      <c r="AD90" s="174">
        <f>SUM(Muut[[#This Row],[Työttömyysaste]:[Työttömät ja palveluissa olevat ]])</f>
        <v>966378.70926803024</v>
      </c>
      <c r="AF90" s="62"/>
    </row>
    <row r="91" spans="1:32" s="45" customFormat="1" x14ac:dyDescent="0.25">
      <c r="A91" s="90">
        <v>239</v>
      </c>
      <c r="B91" s="151" t="s">
        <v>90</v>
      </c>
      <c r="C91" s="395">
        <v>1985</v>
      </c>
      <c r="D91" s="134">
        <v>68.666666666666671</v>
      </c>
      <c r="E91" s="41">
        <v>774</v>
      </c>
      <c r="F91" s="332">
        <f t="shared" si="3"/>
        <v>8.8716623600344532E-2</v>
      </c>
      <c r="G91" s="377">
        <f>Muut[[#This Row],[Keskim. työttömyysaste 2024, %]]/$F$12</f>
        <v>0.82165545224522962</v>
      </c>
      <c r="H91" s="166">
        <v>0</v>
      </c>
      <c r="I91" s="383">
        <v>3</v>
      </c>
      <c r="J91" s="389">
        <v>71</v>
      </c>
      <c r="K91" s="269">
        <v>482.89</v>
      </c>
      <c r="L91" s="170">
        <f t="shared" si="4"/>
        <v>4.1106670256165998</v>
      </c>
      <c r="M91" s="377">
        <v>4.5086069347053259</v>
      </c>
      <c r="N91" s="166">
        <v>0</v>
      </c>
      <c r="O91" s="397">
        <v>0</v>
      </c>
      <c r="P91" s="269">
        <v>471</v>
      </c>
      <c r="Q91" s="15">
        <v>86</v>
      </c>
      <c r="R91" s="158">
        <v>0.18259023354564755</v>
      </c>
      <c r="S91" s="401">
        <v>1.2680833760057031</v>
      </c>
      <c r="T91" s="485">
        <v>93</v>
      </c>
      <c r="U91" s="197">
        <v>121198.57506284089</v>
      </c>
      <c r="V91" s="159">
        <v>0</v>
      </c>
      <c r="W91" s="159">
        <v>0</v>
      </c>
      <c r="X91" s="159">
        <v>139691.07999999999</v>
      </c>
      <c r="Y91" s="159">
        <v>398704.0012981277</v>
      </c>
      <c r="Z91" s="159">
        <v>0</v>
      </c>
      <c r="AA91" s="155">
        <v>0</v>
      </c>
      <c r="AB91" s="159">
        <v>81632.778281422346</v>
      </c>
      <c r="AC91" s="159">
        <v>70095.03</v>
      </c>
      <c r="AD91" s="174">
        <f>SUM(Muut[[#This Row],[Työttömyysaste]:[Työttömät ja palveluissa olevat ]])</f>
        <v>811321.46464239096</v>
      </c>
      <c r="AF91" s="62"/>
    </row>
    <row r="92" spans="1:32" s="45" customFormat="1" x14ac:dyDescent="0.25">
      <c r="A92" s="90">
        <v>240</v>
      </c>
      <c r="B92" s="151" t="s">
        <v>91</v>
      </c>
      <c r="C92" s="395">
        <v>19402</v>
      </c>
      <c r="D92" s="134">
        <v>1146.75</v>
      </c>
      <c r="E92" s="41">
        <v>8057</v>
      </c>
      <c r="F92" s="332">
        <f t="shared" si="3"/>
        <v>0.14232965123495098</v>
      </c>
      <c r="G92" s="377">
        <f>Muut[[#This Row],[Keskim. työttömyysaste 2024, %]]/$F$12</f>
        <v>1.3181964011635954</v>
      </c>
      <c r="H92" s="166">
        <v>0</v>
      </c>
      <c r="I92" s="383">
        <v>36</v>
      </c>
      <c r="J92" s="389">
        <v>1364</v>
      </c>
      <c r="K92" s="269">
        <v>95.38</v>
      </c>
      <c r="L92" s="170">
        <f t="shared" si="4"/>
        <v>203.41790731809604</v>
      </c>
      <c r="M92" s="377">
        <v>9.1109883600256611E-2</v>
      </c>
      <c r="N92" s="166">
        <v>0</v>
      </c>
      <c r="O92" s="397">
        <v>0</v>
      </c>
      <c r="P92" s="269">
        <v>5334</v>
      </c>
      <c r="Q92" s="15">
        <v>834</v>
      </c>
      <c r="R92" s="158">
        <v>0.156355455568054</v>
      </c>
      <c r="S92" s="401">
        <v>1.0858836757228842</v>
      </c>
      <c r="T92" s="485">
        <v>1681.8333333333335</v>
      </c>
      <c r="U92" s="197">
        <v>1900526.2970161964</v>
      </c>
      <c r="V92" s="159">
        <v>0</v>
      </c>
      <c r="W92" s="159">
        <v>0</v>
      </c>
      <c r="X92" s="159">
        <v>2683642.7200000002</v>
      </c>
      <c r="Y92" s="159">
        <v>78751.656989822557</v>
      </c>
      <c r="Z92" s="159">
        <v>0</v>
      </c>
      <c r="AA92" s="155">
        <v>0</v>
      </c>
      <c r="AB92" s="159">
        <v>646617.81612188497</v>
      </c>
      <c r="AC92" s="159">
        <v>1267614.6016666668</v>
      </c>
      <c r="AD92" s="174">
        <f>SUM(Muut[[#This Row],[Työttömyysaste]:[Työttömät ja palveluissa olevat ]])</f>
        <v>6577153.09179457</v>
      </c>
      <c r="AF92" s="62"/>
    </row>
    <row r="93" spans="1:32" s="45" customFormat="1" x14ac:dyDescent="0.25">
      <c r="A93" s="90">
        <v>241</v>
      </c>
      <c r="B93" s="151" t="s">
        <v>92</v>
      </c>
      <c r="C93" s="395">
        <v>7604</v>
      </c>
      <c r="D93" s="134">
        <v>273.58333333333331</v>
      </c>
      <c r="E93" s="41">
        <v>3507</v>
      </c>
      <c r="F93" s="332">
        <f t="shared" si="3"/>
        <v>7.8010645375914831E-2</v>
      </c>
      <c r="G93" s="377">
        <f>Muut[[#This Row],[Keskim. työttömyysaste 2024, %]]/$F$12</f>
        <v>0.72250125743108873</v>
      </c>
      <c r="H93" s="166">
        <v>0</v>
      </c>
      <c r="I93" s="383">
        <v>9</v>
      </c>
      <c r="J93" s="389">
        <v>109</v>
      </c>
      <c r="K93" s="269">
        <v>627.28</v>
      </c>
      <c r="L93" s="170">
        <f t="shared" si="4"/>
        <v>12.122178293585003</v>
      </c>
      <c r="M93" s="377">
        <v>1.5288821372778598</v>
      </c>
      <c r="N93" s="166">
        <v>0</v>
      </c>
      <c r="O93" s="397">
        <v>0</v>
      </c>
      <c r="P93" s="269">
        <v>2244</v>
      </c>
      <c r="Q93" s="15">
        <v>185</v>
      </c>
      <c r="R93" s="158">
        <v>8.2442067736185384E-2</v>
      </c>
      <c r="S93" s="401">
        <v>0.57255754346607468</v>
      </c>
      <c r="T93" s="485">
        <v>402.58333333333331</v>
      </c>
      <c r="U93" s="197">
        <v>408251.67641551077</v>
      </c>
      <c r="V93" s="159">
        <v>0</v>
      </c>
      <c r="W93" s="159">
        <v>0</v>
      </c>
      <c r="X93" s="159">
        <v>214455.32</v>
      </c>
      <c r="Y93" s="159">
        <v>517921.36083640065</v>
      </c>
      <c r="Z93" s="159">
        <v>0</v>
      </c>
      <c r="AA93" s="155">
        <v>0</v>
      </c>
      <c r="AB93" s="159">
        <v>136177.15319048087</v>
      </c>
      <c r="AC93" s="159">
        <v>303431.08416666667</v>
      </c>
      <c r="AD93" s="174">
        <f>SUM(Muut[[#This Row],[Työttömyysaste]:[Työttömät ja palveluissa olevat ]])</f>
        <v>1580236.5946090589</v>
      </c>
      <c r="AF93" s="62"/>
    </row>
    <row r="94" spans="1:32" s="45" customFormat="1" x14ac:dyDescent="0.25">
      <c r="A94" s="90">
        <v>244</v>
      </c>
      <c r="B94" s="151" t="s">
        <v>93</v>
      </c>
      <c r="C94" s="395">
        <v>19657</v>
      </c>
      <c r="D94" s="134">
        <v>813.66666666666663</v>
      </c>
      <c r="E94" s="41">
        <v>9240</v>
      </c>
      <c r="F94" s="332">
        <f t="shared" si="3"/>
        <v>8.8059163059163059E-2</v>
      </c>
      <c r="G94" s="377">
        <f>Muut[[#This Row],[Keskim. työttömyysaste 2024, %]]/$F$12</f>
        <v>0.81556633369703724</v>
      </c>
      <c r="H94" s="166">
        <v>0</v>
      </c>
      <c r="I94" s="383">
        <v>30</v>
      </c>
      <c r="J94" s="389">
        <v>300</v>
      </c>
      <c r="K94" s="269">
        <v>110.14</v>
      </c>
      <c r="L94" s="170">
        <f t="shared" si="4"/>
        <v>178.47285273288543</v>
      </c>
      <c r="M94" s="377">
        <v>0.10384426300227204</v>
      </c>
      <c r="N94" s="166">
        <v>0</v>
      </c>
      <c r="O94" s="397">
        <v>0</v>
      </c>
      <c r="P94" s="269">
        <v>6477</v>
      </c>
      <c r="Q94" s="15">
        <v>357</v>
      </c>
      <c r="R94" s="158">
        <v>5.5118110236220472E-2</v>
      </c>
      <c r="S94" s="401">
        <v>0.38279352597425415</v>
      </c>
      <c r="T94" s="485">
        <v>1016.4166666666666</v>
      </c>
      <c r="U94" s="197">
        <v>1191307.2612903768</v>
      </c>
      <c r="V94" s="159">
        <v>0</v>
      </c>
      <c r="W94" s="159">
        <v>0</v>
      </c>
      <c r="X94" s="159">
        <v>590244</v>
      </c>
      <c r="Y94" s="159">
        <v>90938.430497578709</v>
      </c>
      <c r="Z94" s="159">
        <v>0</v>
      </c>
      <c r="AA94" s="155">
        <v>0</v>
      </c>
      <c r="AB94" s="159">
        <v>230846.7673041159</v>
      </c>
      <c r="AC94" s="159">
        <v>766083.40583333338</v>
      </c>
      <c r="AD94" s="174">
        <f>SUM(Muut[[#This Row],[Työttömyysaste]:[Työttömät ja palveluissa olevat ]])</f>
        <v>2869419.8649254045</v>
      </c>
      <c r="AF94" s="62"/>
    </row>
    <row r="95" spans="1:32" s="45" customFormat="1" x14ac:dyDescent="0.25">
      <c r="A95" s="90">
        <v>245</v>
      </c>
      <c r="B95" s="151" t="s">
        <v>94</v>
      </c>
      <c r="C95" s="395">
        <v>38461</v>
      </c>
      <c r="D95" s="134">
        <v>2230.8333333333335</v>
      </c>
      <c r="E95" s="41">
        <v>19230</v>
      </c>
      <c r="F95" s="332">
        <f t="shared" si="3"/>
        <v>0.11600797365227944</v>
      </c>
      <c r="G95" s="377">
        <f>Muut[[#This Row],[Keskim. työttömyysaste 2024, %]]/$F$12</f>
        <v>1.0744162727011872</v>
      </c>
      <c r="H95" s="166">
        <v>0</v>
      </c>
      <c r="I95" s="383">
        <v>443</v>
      </c>
      <c r="J95" s="389">
        <v>6657</v>
      </c>
      <c r="K95" s="269">
        <v>30.64</v>
      </c>
      <c r="L95" s="170">
        <f t="shared" si="4"/>
        <v>1255.2545691906005</v>
      </c>
      <c r="M95" s="377">
        <v>1.4764640028285267E-2</v>
      </c>
      <c r="N95" s="166">
        <v>0</v>
      </c>
      <c r="O95" s="397">
        <v>0</v>
      </c>
      <c r="P95" s="269">
        <v>13072</v>
      </c>
      <c r="Q95" s="15">
        <v>2713</v>
      </c>
      <c r="R95" s="158">
        <v>0.20754283965728273</v>
      </c>
      <c r="S95" s="401">
        <v>1.4413784333794724</v>
      </c>
      <c r="T95" s="485">
        <v>3120.5833333333335</v>
      </c>
      <c r="U95" s="197">
        <v>3070721.3640846186</v>
      </c>
      <c r="V95" s="159">
        <v>0</v>
      </c>
      <c r="W95" s="159">
        <v>0</v>
      </c>
      <c r="X95" s="159">
        <v>13097514.359999999</v>
      </c>
      <c r="Y95" s="159">
        <v>25298.288636697038</v>
      </c>
      <c r="Z95" s="159">
        <v>0</v>
      </c>
      <c r="AA95" s="155">
        <v>0</v>
      </c>
      <c r="AB95" s="159">
        <v>1680203.4455897987</v>
      </c>
      <c r="AC95" s="159">
        <v>2352014.8641666668</v>
      </c>
      <c r="AD95" s="174">
        <f>SUM(Muut[[#This Row],[Työttömyysaste]:[Työttömät ja palveluissa olevat ]])</f>
        <v>20225752.32247778</v>
      </c>
      <c r="AF95" s="62"/>
    </row>
    <row r="96" spans="1:32" s="45" customFormat="1" x14ac:dyDescent="0.25">
      <c r="A96" s="90">
        <v>249</v>
      </c>
      <c r="B96" s="151" t="s">
        <v>95</v>
      </c>
      <c r="C96" s="395">
        <v>9128</v>
      </c>
      <c r="D96" s="134">
        <v>426.33333333333331</v>
      </c>
      <c r="E96" s="41">
        <v>3697</v>
      </c>
      <c r="F96" s="332">
        <f t="shared" si="3"/>
        <v>0.11531872689568118</v>
      </c>
      <c r="G96" s="377">
        <f>Muut[[#This Row],[Keskim. työttömyysaste 2024, %]]/$F$12</f>
        <v>1.0680327638105365</v>
      </c>
      <c r="H96" s="166">
        <v>0</v>
      </c>
      <c r="I96" s="383">
        <v>12</v>
      </c>
      <c r="J96" s="389">
        <v>396</v>
      </c>
      <c r="K96" s="269">
        <v>1257.99</v>
      </c>
      <c r="L96" s="170">
        <f t="shared" si="4"/>
        <v>7.256019523207657</v>
      </c>
      <c r="M96" s="377">
        <v>2.5542078268508428</v>
      </c>
      <c r="N96" s="166">
        <v>0</v>
      </c>
      <c r="O96" s="397">
        <v>0</v>
      </c>
      <c r="P96" s="269">
        <v>2332</v>
      </c>
      <c r="Q96" s="15">
        <v>367</v>
      </c>
      <c r="R96" s="158">
        <v>0.15737564322469982</v>
      </c>
      <c r="S96" s="401">
        <v>1.0929688466144334</v>
      </c>
      <c r="T96" s="485">
        <v>695.5</v>
      </c>
      <c r="U96" s="197">
        <v>724448.41798773012</v>
      </c>
      <c r="V96" s="159">
        <v>0</v>
      </c>
      <c r="W96" s="159">
        <v>0</v>
      </c>
      <c r="X96" s="159">
        <v>779122.08</v>
      </c>
      <c r="Y96" s="159">
        <v>1038674.7428876796</v>
      </c>
      <c r="Z96" s="159">
        <v>0</v>
      </c>
      <c r="AA96" s="155">
        <v>0</v>
      </c>
      <c r="AB96" s="159">
        <v>312455.61422848509</v>
      </c>
      <c r="AC96" s="159">
        <v>524205.30500000005</v>
      </c>
      <c r="AD96" s="174">
        <f>SUM(Muut[[#This Row],[Työttömyysaste]:[Työttömät ja palveluissa olevat ]])</f>
        <v>3378906.1601038948</v>
      </c>
      <c r="AF96" s="62"/>
    </row>
    <row r="97" spans="1:32" s="45" customFormat="1" x14ac:dyDescent="0.25">
      <c r="A97" s="90">
        <v>250</v>
      </c>
      <c r="B97" s="151" t="s">
        <v>96</v>
      </c>
      <c r="C97" s="395">
        <v>1703</v>
      </c>
      <c r="D97" s="134">
        <v>52.333333333333336</v>
      </c>
      <c r="E97" s="41">
        <v>720</v>
      </c>
      <c r="F97" s="332">
        <f t="shared" si="3"/>
        <v>7.2685185185185186E-2</v>
      </c>
      <c r="G97" s="377">
        <f>Muut[[#This Row],[Keskim. työttömyysaste 2024, %]]/$F$12</f>
        <v>0.67317912112955647</v>
      </c>
      <c r="H97" s="166">
        <v>0</v>
      </c>
      <c r="I97" s="383">
        <v>0</v>
      </c>
      <c r="J97" s="389">
        <v>36</v>
      </c>
      <c r="K97" s="269">
        <v>357.21</v>
      </c>
      <c r="L97" s="170">
        <f t="shared" si="4"/>
        <v>4.7675037093026518</v>
      </c>
      <c r="M97" s="377">
        <v>3.8874394207173921</v>
      </c>
      <c r="N97" s="166">
        <v>0</v>
      </c>
      <c r="O97" s="397">
        <v>0</v>
      </c>
      <c r="P97" s="269">
        <v>421</v>
      </c>
      <c r="Q97" s="15">
        <v>79</v>
      </c>
      <c r="R97" s="158">
        <v>0.18764845605700711</v>
      </c>
      <c r="S97" s="401">
        <v>1.3032125707837432</v>
      </c>
      <c r="T97" s="485">
        <v>84.666666666666671</v>
      </c>
      <c r="U97" s="197">
        <v>85190.770656406894</v>
      </c>
      <c r="V97" s="159">
        <v>0</v>
      </c>
      <c r="W97" s="159">
        <v>0</v>
      </c>
      <c r="X97" s="159">
        <v>70829.279999999999</v>
      </c>
      <c r="Y97" s="159">
        <v>294934.78080661054</v>
      </c>
      <c r="Z97" s="159">
        <v>0</v>
      </c>
      <c r="AA97" s="155">
        <v>0</v>
      </c>
      <c r="AB97" s="159">
        <v>71501.035311315209</v>
      </c>
      <c r="AC97" s="159">
        <v>63814.113333333342</v>
      </c>
      <c r="AD97" s="174">
        <f>SUM(Muut[[#This Row],[Työttömyysaste]:[Työttömät ja palveluissa olevat ]])</f>
        <v>586269.98010766599</v>
      </c>
      <c r="AF97" s="62"/>
    </row>
    <row r="98" spans="1:32" s="45" customFormat="1" x14ac:dyDescent="0.25">
      <c r="A98" s="90">
        <v>256</v>
      </c>
      <c r="B98" s="151" t="s">
        <v>97</v>
      </c>
      <c r="C98" s="395">
        <v>1492</v>
      </c>
      <c r="D98" s="134">
        <v>65</v>
      </c>
      <c r="E98" s="41">
        <v>573</v>
      </c>
      <c r="F98" s="332">
        <f t="shared" si="3"/>
        <v>0.11343804537521815</v>
      </c>
      <c r="G98" s="377">
        <f>Muut[[#This Row],[Keskim. työttömyysaste 2024, %]]/$F$12</f>
        <v>1.0506146953300843</v>
      </c>
      <c r="H98" s="166">
        <v>0</v>
      </c>
      <c r="I98" s="383">
        <v>1</v>
      </c>
      <c r="J98" s="389">
        <v>18</v>
      </c>
      <c r="K98" s="269">
        <v>460.21</v>
      </c>
      <c r="L98" s="170">
        <f t="shared" si="4"/>
        <v>3.2419982182047327</v>
      </c>
      <c r="M98" s="377">
        <v>5.7166539308656503</v>
      </c>
      <c r="N98" s="166">
        <v>0</v>
      </c>
      <c r="O98" s="397">
        <v>0</v>
      </c>
      <c r="P98" s="269">
        <v>301</v>
      </c>
      <c r="Q98" s="15">
        <v>37</v>
      </c>
      <c r="R98" s="158">
        <v>0.12292358803986711</v>
      </c>
      <c r="S98" s="401">
        <v>0.85370041696868548</v>
      </c>
      <c r="T98" s="485">
        <v>90.333333333333329</v>
      </c>
      <c r="U98" s="197">
        <v>116482.19759088803</v>
      </c>
      <c r="V98" s="159">
        <v>0</v>
      </c>
      <c r="W98" s="159">
        <v>0</v>
      </c>
      <c r="X98" s="159">
        <v>35414.639999999999</v>
      </c>
      <c r="Y98" s="159">
        <v>379977.98346913652</v>
      </c>
      <c r="Z98" s="159">
        <v>0</v>
      </c>
      <c r="AA98" s="155">
        <v>0</v>
      </c>
      <c r="AB98" s="159">
        <v>41013.294883818024</v>
      </c>
      <c r="AC98" s="159">
        <v>68085.136666666673</v>
      </c>
      <c r="AD98" s="174">
        <f>SUM(Muut[[#This Row],[Työttömyysaste]:[Työttömät ja palveluissa olevat ]])</f>
        <v>640973.25261050928</v>
      </c>
      <c r="AF98" s="62"/>
    </row>
    <row r="99" spans="1:32" s="45" customFormat="1" x14ac:dyDescent="0.25">
      <c r="A99" s="90">
        <v>257</v>
      </c>
      <c r="B99" s="151" t="s">
        <v>98</v>
      </c>
      <c r="C99" s="395">
        <v>41635</v>
      </c>
      <c r="D99" s="134">
        <v>1835.5833333333333</v>
      </c>
      <c r="E99" s="41">
        <v>21079</v>
      </c>
      <c r="F99" s="332">
        <f t="shared" si="3"/>
        <v>8.7081139206477212E-2</v>
      </c>
      <c r="G99" s="377">
        <f>Muut[[#This Row],[Keskim. työttömyysaste 2024, %]]/$F$12</f>
        <v>0.80650829475942731</v>
      </c>
      <c r="H99" s="166">
        <v>1</v>
      </c>
      <c r="I99" s="383">
        <v>6066</v>
      </c>
      <c r="J99" s="389">
        <v>5377</v>
      </c>
      <c r="K99" s="269">
        <v>367.21</v>
      </c>
      <c r="L99" s="170">
        <f t="shared" si="4"/>
        <v>113.38198850793825</v>
      </c>
      <c r="M99" s="377">
        <v>0.16345966499486764</v>
      </c>
      <c r="N99" s="166">
        <v>3</v>
      </c>
      <c r="O99" s="397">
        <v>640</v>
      </c>
      <c r="P99" s="269">
        <v>14622</v>
      </c>
      <c r="Q99" s="15">
        <v>2150</v>
      </c>
      <c r="R99" s="158">
        <v>0.1470387087949665</v>
      </c>
      <c r="S99" s="401">
        <v>1.0211791651256434</v>
      </c>
      <c r="T99" s="485">
        <v>2410.6666666666665</v>
      </c>
      <c r="U99" s="197">
        <v>2495253.472655064</v>
      </c>
      <c r="V99" s="159">
        <v>919217.53</v>
      </c>
      <c r="W99" s="159">
        <v>1779291.2520000001</v>
      </c>
      <c r="X99" s="159">
        <v>10579139.960000001</v>
      </c>
      <c r="Y99" s="159">
        <v>303191.40242433152</v>
      </c>
      <c r="Z99" s="159">
        <v>0</v>
      </c>
      <c r="AA99" s="155">
        <v>203238.39999999999</v>
      </c>
      <c r="AB99" s="159">
        <v>1303125.9985199971</v>
      </c>
      <c r="AC99" s="159">
        <v>1816943.5733333332</v>
      </c>
      <c r="AD99" s="174">
        <f>SUM(Muut[[#This Row],[Työttömyysaste]:[Työttömät ja palveluissa olevat ]])</f>
        <v>19399401.588932727</v>
      </c>
      <c r="AF99" s="62"/>
    </row>
    <row r="100" spans="1:32" s="45" customFormat="1" x14ac:dyDescent="0.25">
      <c r="A100" s="90">
        <v>260</v>
      </c>
      <c r="B100" s="151" t="s">
        <v>99</v>
      </c>
      <c r="C100" s="395">
        <v>9566</v>
      </c>
      <c r="D100" s="134">
        <v>591</v>
      </c>
      <c r="E100" s="41">
        <v>3672</v>
      </c>
      <c r="F100" s="332">
        <f t="shared" si="3"/>
        <v>0.16094771241830066</v>
      </c>
      <c r="G100" s="377">
        <f>Muut[[#This Row],[Keskim. työttömyysaste 2024, %]]/$F$12</f>
        <v>1.4906289268923487</v>
      </c>
      <c r="H100" s="166">
        <v>0</v>
      </c>
      <c r="I100" s="383">
        <v>3</v>
      </c>
      <c r="J100" s="389">
        <v>817</v>
      </c>
      <c r="K100" s="269">
        <v>1253.81</v>
      </c>
      <c r="L100" s="170">
        <f t="shared" si="4"/>
        <v>7.6295451463937924</v>
      </c>
      <c r="M100" s="377">
        <v>2.4291594718093479</v>
      </c>
      <c r="N100" s="166">
        <v>3</v>
      </c>
      <c r="O100" s="397">
        <v>357</v>
      </c>
      <c r="P100" s="269">
        <v>2206</v>
      </c>
      <c r="Q100" s="15">
        <v>376</v>
      </c>
      <c r="R100" s="158">
        <v>0.17044424297370808</v>
      </c>
      <c r="S100" s="401">
        <v>1.1837298570342303</v>
      </c>
      <c r="T100" s="485">
        <v>800.66666666666663</v>
      </c>
      <c r="U100" s="197">
        <v>1059612.7677418056</v>
      </c>
      <c r="V100" s="159">
        <v>0</v>
      </c>
      <c r="W100" s="159">
        <v>0</v>
      </c>
      <c r="X100" s="159">
        <v>1607431.16</v>
      </c>
      <c r="Y100" s="159">
        <v>1035223.4750514722</v>
      </c>
      <c r="Z100" s="159">
        <v>0</v>
      </c>
      <c r="AA100" s="155">
        <v>113368.92</v>
      </c>
      <c r="AB100" s="159">
        <v>354578.42140346143</v>
      </c>
      <c r="AC100" s="159">
        <v>603470.47333333339</v>
      </c>
      <c r="AD100" s="174">
        <f>SUM(Muut[[#This Row],[Työttömyysaste]:[Työttömät ja palveluissa olevat ]])</f>
        <v>4773685.2175300727</v>
      </c>
      <c r="AF100" s="62"/>
    </row>
    <row r="101" spans="1:32" s="45" customFormat="1" x14ac:dyDescent="0.25">
      <c r="A101" s="90">
        <v>261</v>
      </c>
      <c r="B101" s="151" t="s">
        <v>100</v>
      </c>
      <c r="C101" s="395">
        <v>6837</v>
      </c>
      <c r="D101" s="134">
        <v>289.33333333333331</v>
      </c>
      <c r="E101" s="41">
        <v>3599</v>
      </c>
      <c r="F101" s="332">
        <f t="shared" si="3"/>
        <v>8.0392701676391579E-2</v>
      </c>
      <c r="G101" s="377">
        <f>Muut[[#This Row],[Keskim. työttömyysaste 2024, %]]/$F$12</f>
        <v>0.74456284484743207</v>
      </c>
      <c r="H101" s="166">
        <v>0</v>
      </c>
      <c r="I101" s="383">
        <v>28</v>
      </c>
      <c r="J101" s="389">
        <v>378</v>
      </c>
      <c r="K101" s="269">
        <v>8095.22</v>
      </c>
      <c r="L101" s="170">
        <f t="shared" si="4"/>
        <v>0.84457247610318187</v>
      </c>
      <c r="M101" s="377">
        <v>20</v>
      </c>
      <c r="N101" s="166">
        <v>0</v>
      </c>
      <c r="O101" s="397">
        <v>0</v>
      </c>
      <c r="P101" s="269">
        <v>2273</v>
      </c>
      <c r="Q101" s="15">
        <v>284</v>
      </c>
      <c r="R101" s="158">
        <v>0.1249450065992081</v>
      </c>
      <c r="S101" s="401">
        <v>0.86773910469734139</v>
      </c>
      <c r="T101" s="485">
        <v>407.08333333333331</v>
      </c>
      <c r="U101" s="197">
        <v>378280.71520918887</v>
      </c>
      <c r="V101" s="159">
        <v>0</v>
      </c>
      <c r="W101" s="159">
        <v>0</v>
      </c>
      <c r="X101" s="159">
        <v>743707.44000000006</v>
      </c>
      <c r="Y101" s="159">
        <v>6091767</v>
      </c>
      <c r="Z101" s="159">
        <v>0</v>
      </c>
      <c r="AA101" s="155">
        <v>0</v>
      </c>
      <c r="AB101" s="159">
        <v>177935.9033444477</v>
      </c>
      <c r="AC101" s="159">
        <v>306822.77916666667</v>
      </c>
      <c r="AD101" s="174">
        <f>SUM(Muut[[#This Row],[Työttömyysaste]:[Työttömät ja palveluissa olevat ]])</f>
        <v>7698513.8377203038</v>
      </c>
      <c r="AF101" s="62"/>
    </row>
    <row r="102" spans="1:32" s="45" customFormat="1" x14ac:dyDescent="0.25">
      <c r="A102" s="90">
        <v>263</v>
      </c>
      <c r="B102" s="151" t="s">
        <v>101</v>
      </c>
      <c r="C102" s="395">
        <v>7354</v>
      </c>
      <c r="D102" s="134">
        <v>333.66666666666669</v>
      </c>
      <c r="E102" s="41">
        <v>3146</v>
      </c>
      <c r="F102" s="332">
        <f t="shared" si="3"/>
        <v>0.10606060606060606</v>
      </c>
      <c r="G102" s="377">
        <f>Muut[[#This Row],[Keskim. työttömyysaste 2024, %]]/$F$12</f>
        <v>0.98228800535407201</v>
      </c>
      <c r="H102" s="166">
        <v>0</v>
      </c>
      <c r="I102" s="383">
        <v>0</v>
      </c>
      <c r="J102" s="389">
        <v>151</v>
      </c>
      <c r="K102" s="269">
        <v>1328.32</v>
      </c>
      <c r="L102" s="170">
        <f t="shared" si="4"/>
        <v>5.5363165502288609</v>
      </c>
      <c r="M102" s="377">
        <v>3.3476015487577899</v>
      </c>
      <c r="N102" s="166">
        <v>0</v>
      </c>
      <c r="O102" s="397">
        <v>0</v>
      </c>
      <c r="P102" s="269">
        <v>1860</v>
      </c>
      <c r="Q102" s="15">
        <v>246</v>
      </c>
      <c r="R102" s="158">
        <v>0.13225806451612904</v>
      </c>
      <c r="S102" s="401">
        <v>0.91852805979167806</v>
      </c>
      <c r="T102" s="485">
        <v>441.83333333333337</v>
      </c>
      <c r="U102" s="197">
        <v>536796.56461899041</v>
      </c>
      <c r="V102" s="159">
        <v>0</v>
      </c>
      <c r="W102" s="159">
        <v>0</v>
      </c>
      <c r="X102" s="159">
        <v>297089.48</v>
      </c>
      <c r="Y102" s="159">
        <v>1096743.5627251111</v>
      </c>
      <c r="Z102" s="159">
        <v>0</v>
      </c>
      <c r="AA102" s="155">
        <v>0</v>
      </c>
      <c r="AB102" s="159">
        <v>210987.58457447449</v>
      </c>
      <c r="AC102" s="159">
        <v>333014.20166666672</v>
      </c>
      <c r="AD102" s="174">
        <f>SUM(Muut[[#This Row],[Työttömyysaste]:[Työttömät ja palveluissa olevat ]])</f>
        <v>2474631.3935852428</v>
      </c>
      <c r="AF102" s="62"/>
    </row>
    <row r="103" spans="1:32" s="45" customFormat="1" x14ac:dyDescent="0.25">
      <c r="A103" s="90">
        <v>265</v>
      </c>
      <c r="B103" s="151" t="s">
        <v>102</v>
      </c>
      <c r="C103" s="395">
        <v>1011</v>
      </c>
      <c r="D103" s="134">
        <v>47.583333333333336</v>
      </c>
      <c r="E103" s="41">
        <v>405</v>
      </c>
      <c r="F103" s="332">
        <f t="shared" si="3"/>
        <v>0.11748971193415639</v>
      </c>
      <c r="G103" s="377">
        <f>Muut[[#This Row],[Keskim. työttömyysaste 2024, %]]/$F$12</f>
        <v>1.0881394994054543</v>
      </c>
      <c r="H103" s="166">
        <v>0</v>
      </c>
      <c r="I103" s="383">
        <v>0</v>
      </c>
      <c r="J103" s="389">
        <v>22</v>
      </c>
      <c r="K103" s="269">
        <v>483.95</v>
      </c>
      <c r="L103" s="170">
        <f t="shared" si="4"/>
        <v>2.0890587870647797</v>
      </c>
      <c r="M103" s="377">
        <v>8.8716420872003052</v>
      </c>
      <c r="N103" s="166">
        <v>3</v>
      </c>
      <c r="O103" s="397">
        <v>86</v>
      </c>
      <c r="P103" s="269">
        <v>218</v>
      </c>
      <c r="Q103" s="15">
        <v>46</v>
      </c>
      <c r="R103" s="158">
        <v>0.21100917431192662</v>
      </c>
      <c r="S103" s="401">
        <v>1.4654520175239796</v>
      </c>
      <c r="T103" s="485">
        <v>66.25</v>
      </c>
      <c r="U103" s="197">
        <v>81749.102309028327</v>
      </c>
      <c r="V103" s="159">
        <v>0</v>
      </c>
      <c r="W103" s="159">
        <v>0</v>
      </c>
      <c r="X103" s="159">
        <v>43284.56</v>
      </c>
      <c r="Y103" s="159">
        <v>399579.20318960608</v>
      </c>
      <c r="Z103" s="159">
        <v>0</v>
      </c>
      <c r="AA103" s="155">
        <v>27310.16</v>
      </c>
      <c r="AB103" s="159">
        <v>46443.237206396996</v>
      </c>
      <c r="AC103" s="159">
        <v>49933.287500000006</v>
      </c>
      <c r="AD103" s="174">
        <f>SUM(Muut[[#This Row],[Työttömyysaste]:[Työttömät ja palveluissa olevat ]])</f>
        <v>648299.55020503141</v>
      </c>
      <c r="AF103" s="62"/>
    </row>
    <row r="104" spans="1:32" s="45" customFormat="1" x14ac:dyDescent="0.25">
      <c r="A104" s="90">
        <v>271</v>
      </c>
      <c r="B104" s="151" t="s">
        <v>103</v>
      </c>
      <c r="C104" s="395">
        <v>6668</v>
      </c>
      <c r="D104" s="134">
        <v>277.41666666666669</v>
      </c>
      <c r="E104" s="41">
        <v>2965</v>
      </c>
      <c r="F104" s="332">
        <f t="shared" si="3"/>
        <v>9.3563799887577292E-2</v>
      </c>
      <c r="G104" s="377">
        <f>Muut[[#This Row],[Keskim. työttömyysaste 2024, %]]/$F$12</f>
        <v>0.86654792744063502</v>
      </c>
      <c r="H104" s="166">
        <v>0</v>
      </c>
      <c r="I104" s="383">
        <v>19</v>
      </c>
      <c r="J104" s="389">
        <v>243</v>
      </c>
      <c r="K104" s="269">
        <v>480.42</v>
      </c>
      <c r="L104" s="170">
        <f t="shared" si="4"/>
        <v>13.87952208484243</v>
      </c>
      <c r="M104" s="377">
        <v>1.3353040360229322</v>
      </c>
      <c r="N104" s="166">
        <v>0</v>
      </c>
      <c r="O104" s="397">
        <v>0</v>
      </c>
      <c r="P104" s="269">
        <v>1821</v>
      </c>
      <c r="Q104" s="15">
        <v>269</v>
      </c>
      <c r="R104" s="158">
        <v>0.14772103239978035</v>
      </c>
      <c r="S104" s="401">
        <v>1.025917880902051</v>
      </c>
      <c r="T104" s="485">
        <v>413.5</v>
      </c>
      <c r="U104" s="197">
        <v>429373.70082274143</v>
      </c>
      <c r="V104" s="159">
        <v>0</v>
      </c>
      <c r="W104" s="159">
        <v>0</v>
      </c>
      <c r="X104" s="159">
        <v>478097.64</v>
      </c>
      <c r="Y104" s="159">
        <v>396664.61575855059</v>
      </c>
      <c r="Z104" s="159">
        <v>0</v>
      </c>
      <c r="AA104" s="155">
        <v>0</v>
      </c>
      <c r="AB104" s="159">
        <v>214912.57214544778</v>
      </c>
      <c r="AC104" s="159">
        <v>311659.08500000002</v>
      </c>
      <c r="AD104" s="174">
        <f>SUM(Muut[[#This Row],[Työttömyysaste]:[Työttömät ja palveluissa olevat ]])</f>
        <v>1830707.6137267398</v>
      </c>
      <c r="AF104" s="62"/>
    </row>
    <row r="105" spans="1:32" s="45" customFormat="1" x14ac:dyDescent="0.25">
      <c r="A105" s="90">
        <v>272</v>
      </c>
      <c r="B105" s="151" t="s">
        <v>104</v>
      </c>
      <c r="C105" s="395">
        <v>48367</v>
      </c>
      <c r="D105" s="134">
        <v>1966.75</v>
      </c>
      <c r="E105" s="41">
        <v>22213</v>
      </c>
      <c r="F105" s="332">
        <f t="shared" si="3"/>
        <v>8.8540494305136636E-2</v>
      </c>
      <c r="G105" s="377">
        <f>Muut[[#This Row],[Keskim. työttömyysaste 2024, %]]/$F$12</f>
        <v>0.82002421798681591</v>
      </c>
      <c r="H105" s="166">
        <v>1</v>
      </c>
      <c r="I105" s="383">
        <v>5731</v>
      </c>
      <c r="J105" s="389">
        <v>2717</v>
      </c>
      <c r="K105" s="269">
        <v>1446.38</v>
      </c>
      <c r="L105" s="170">
        <f t="shared" si="4"/>
        <v>33.440036504929544</v>
      </c>
      <c r="M105" s="377">
        <v>0.55422732134958741</v>
      </c>
      <c r="N105" s="166">
        <v>0</v>
      </c>
      <c r="O105" s="397">
        <v>0</v>
      </c>
      <c r="P105" s="269">
        <v>14411</v>
      </c>
      <c r="Q105" s="15">
        <v>1255</v>
      </c>
      <c r="R105" s="158">
        <v>8.7086253556311152E-2</v>
      </c>
      <c r="S105" s="401">
        <v>0.6048112665662787</v>
      </c>
      <c r="T105" s="485">
        <v>2913.75</v>
      </c>
      <c r="U105" s="197">
        <v>2947291.4945201804</v>
      </c>
      <c r="V105" s="159">
        <v>1067846.6259999999</v>
      </c>
      <c r="W105" s="159">
        <v>1681028.382</v>
      </c>
      <c r="X105" s="159">
        <v>5345643.16</v>
      </c>
      <c r="Y105" s="159">
        <v>1194221.2375439252</v>
      </c>
      <c r="Z105" s="159">
        <v>0</v>
      </c>
      <c r="AA105" s="155">
        <v>0</v>
      </c>
      <c r="AB105" s="159">
        <v>892488.74400012346</v>
      </c>
      <c r="AC105" s="159">
        <v>2196122.5125000002</v>
      </c>
      <c r="AD105" s="174">
        <f>SUM(Muut[[#This Row],[Työttömyysaste]:[Työttömät ja palveluissa olevat ]])</f>
        <v>15324642.156564232</v>
      </c>
      <c r="AF105" s="62"/>
    </row>
    <row r="106" spans="1:32" s="45" customFormat="1" x14ac:dyDescent="0.25">
      <c r="A106" s="90">
        <v>273</v>
      </c>
      <c r="B106" s="151" t="s">
        <v>105</v>
      </c>
      <c r="C106" s="395">
        <v>3987</v>
      </c>
      <c r="D106" s="134">
        <v>183.16666666666666</v>
      </c>
      <c r="E106" s="41">
        <v>1932</v>
      </c>
      <c r="F106" s="332">
        <f t="shared" si="3"/>
        <v>9.4806763285024145E-2</v>
      </c>
      <c r="G106" s="377">
        <f>Muut[[#This Row],[Keskim. työttömyysaste 2024, %]]/$F$12</f>
        <v>0.87805972321246484</v>
      </c>
      <c r="H106" s="166">
        <v>0</v>
      </c>
      <c r="I106" s="383">
        <v>26</v>
      </c>
      <c r="J106" s="389">
        <v>117</v>
      </c>
      <c r="K106" s="269">
        <v>2559.39</v>
      </c>
      <c r="L106" s="170">
        <f t="shared" si="4"/>
        <v>1.5577930678794558</v>
      </c>
      <c r="M106" s="377">
        <v>11.897203961234766</v>
      </c>
      <c r="N106" s="166">
        <v>0</v>
      </c>
      <c r="O106" s="397">
        <v>0</v>
      </c>
      <c r="P106" s="269">
        <v>1211</v>
      </c>
      <c r="Q106" s="15">
        <v>159</v>
      </c>
      <c r="R106" s="158">
        <v>0.13129644921552436</v>
      </c>
      <c r="S106" s="401">
        <v>0.91184967205357015</v>
      </c>
      <c r="T106" s="485">
        <v>245.5</v>
      </c>
      <c r="U106" s="197">
        <v>260146.24009325815</v>
      </c>
      <c r="V106" s="159">
        <v>0</v>
      </c>
      <c r="W106" s="159">
        <v>0</v>
      </c>
      <c r="X106" s="159">
        <v>230195.16</v>
      </c>
      <c r="Y106" s="159">
        <v>2113191.4802178862</v>
      </c>
      <c r="Z106" s="159">
        <v>0</v>
      </c>
      <c r="AA106" s="155">
        <v>0</v>
      </c>
      <c r="AB106" s="159">
        <v>111384.33343609564</v>
      </c>
      <c r="AC106" s="159">
        <v>185035.80500000002</v>
      </c>
      <c r="AD106" s="174">
        <f>SUM(Muut[[#This Row],[Työttömyysaste]:[Työttömät ja palveluissa olevat ]])</f>
        <v>2899953.0187472403</v>
      </c>
      <c r="AF106" s="62"/>
    </row>
    <row r="107" spans="1:32" s="45" customFormat="1" x14ac:dyDescent="0.25">
      <c r="A107" s="90">
        <v>275</v>
      </c>
      <c r="B107" s="151" t="s">
        <v>106</v>
      </c>
      <c r="C107" s="395">
        <v>2441</v>
      </c>
      <c r="D107" s="134">
        <v>112</v>
      </c>
      <c r="E107" s="41">
        <v>1068</v>
      </c>
      <c r="F107" s="332">
        <f t="shared" si="3"/>
        <v>0.10486891385767791</v>
      </c>
      <c r="G107" s="377">
        <f>Muut[[#This Row],[Keskim. työttömyysaste 2024, %]]/$F$12</f>
        <v>0.97125106147368911</v>
      </c>
      <c r="H107" s="166">
        <v>0</v>
      </c>
      <c r="I107" s="383">
        <v>0</v>
      </c>
      <c r="J107" s="389">
        <v>55</v>
      </c>
      <c r="K107" s="269">
        <v>512.94000000000005</v>
      </c>
      <c r="L107" s="170">
        <f t="shared" si="4"/>
        <v>4.7588411900027285</v>
      </c>
      <c r="M107" s="377">
        <v>3.8945157272518465</v>
      </c>
      <c r="N107" s="166">
        <v>0</v>
      </c>
      <c r="O107" s="397">
        <v>0</v>
      </c>
      <c r="P107" s="269">
        <v>598</v>
      </c>
      <c r="Q107" s="15">
        <v>67</v>
      </c>
      <c r="R107" s="158">
        <v>0.11204013377926421</v>
      </c>
      <c r="S107" s="401">
        <v>0.77811517260270624</v>
      </c>
      <c r="T107" s="485">
        <v>160.91666666666666</v>
      </c>
      <c r="U107" s="197">
        <v>176175.9196289661</v>
      </c>
      <c r="V107" s="159">
        <v>0</v>
      </c>
      <c r="W107" s="159">
        <v>0</v>
      </c>
      <c r="X107" s="159">
        <v>108211.4</v>
      </c>
      <c r="Y107" s="159">
        <v>423515.14925937925</v>
      </c>
      <c r="Z107" s="159">
        <v>0</v>
      </c>
      <c r="AA107" s="155">
        <v>0</v>
      </c>
      <c r="AB107" s="159">
        <v>59116.415549937403</v>
      </c>
      <c r="AC107" s="159">
        <v>121284.50083333334</v>
      </c>
      <c r="AD107" s="174">
        <f>SUM(Muut[[#This Row],[Työttömyysaste]:[Työttömät ja palveluissa olevat ]])</f>
        <v>888303.38527161616</v>
      </c>
      <c r="AF107" s="62"/>
    </row>
    <row r="108" spans="1:32" s="45" customFormat="1" x14ac:dyDescent="0.25">
      <c r="A108" s="90">
        <v>276</v>
      </c>
      <c r="B108" s="151" t="s">
        <v>107</v>
      </c>
      <c r="C108" s="395">
        <v>15071</v>
      </c>
      <c r="D108" s="134">
        <v>659.83333333333337</v>
      </c>
      <c r="E108" s="41">
        <v>7463</v>
      </c>
      <c r="F108" s="332">
        <f t="shared" si="3"/>
        <v>8.8413953280628885E-2</v>
      </c>
      <c r="G108" s="377">
        <f>Muut[[#This Row],[Keskim. työttömyysaste 2024, %]]/$F$12</f>
        <v>0.81885224909868648</v>
      </c>
      <c r="H108" s="166">
        <v>0</v>
      </c>
      <c r="I108" s="383">
        <v>10</v>
      </c>
      <c r="J108" s="389">
        <v>359</v>
      </c>
      <c r="K108" s="269">
        <v>799.82</v>
      </c>
      <c r="L108" s="170">
        <f t="shared" si="4"/>
        <v>18.842989672676349</v>
      </c>
      <c r="M108" s="377">
        <v>0.98356907157011375</v>
      </c>
      <c r="N108" s="166">
        <v>0</v>
      </c>
      <c r="O108" s="397">
        <v>0</v>
      </c>
      <c r="P108" s="269">
        <v>5203</v>
      </c>
      <c r="Q108" s="15">
        <v>327</v>
      </c>
      <c r="R108" s="158">
        <v>6.2848356717278495E-2</v>
      </c>
      <c r="S108" s="401">
        <v>0.4364798424036902</v>
      </c>
      <c r="T108" s="485">
        <v>910.16666666666674</v>
      </c>
      <c r="U108" s="197">
        <v>917053.932112618</v>
      </c>
      <c r="V108" s="159">
        <v>0</v>
      </c>
      <c r="W108" s="159">
        <v>0</v>
      </c>
      <c r="X108" s="159">
        <v>706325.32</v>
      </c>
      <c r="Y108" s="159">
        <v>660381.1102285583</v>
      </c>
      <c r="Z108" s="159">
        <v>0</v>
      </c>
      <c r="AA108" s="155">
        <v>0</v>
      </c>
      <c r="AB108" s="159">
        <v>203175.25012775059</v>
      </c>
      <c r="AC108" s="159">
        <v>686001.71833333338</v>
      </c>
      <c r="AD108" s="174">
        <f>SUM(Muut[[#This Row],[Työttömyysaste]:[Työttömät ja palveluissa olevat ]])</f>
        <v>3172937.33080226</v>
      </c>
      <c r="AF108" s="62"/>
    </row>
    <row r="109" spans="1:32" s="45" customFormat="1" x14ac:dyDescent="0.25">
      <c r="A109" s="90">
        <v>280</v>
      </c>
      <c r="B109" s="151" t="s">
        <v>108</v>
      </c>
      <c r="C109" s="395">
        <v>1986</v>
      </c>
      <c r="D109" s="134">
        <v>58.416666666666664</v>
      </c>
      <c r="E109" s="41">
        <v>942</v>
      </c>
      <c r="F109" s="332">
        <f t="shared" si="3"/>
        <v>6.2013446567586693E-2</v>
      </c>
      <c r="G109" s="377">
        <f>Muut[[#This Row],[Keskim. työttömyysaste 2024, %]]/$F$12</f>
        <v>0.57434203892062852</v>
      </c>
      <c r="H109" s="384">
        <v>3</v>
      </c>
      <c r="I109" s="383">
        <v>1656</v>
      </c>
      <c r="J109" s="389">
        <v>259</v>
      </c>
      <c r="K109" s="269">
        <v>236.26</v>
      </c>
      <c r="L109" s="170">
        <f t="shared" si="4"/>
        <v>8.4059933971048846</v>
      </c>
      <c r="M109" s="377">
        <v>2.2047818719846504</v>
      </c>
      <c r="N109" s="166">
        <v>0</v>
      </c>
      <c r="O109" s="397">
        <v>0</v>
      </c>
      <c r="P109" s="269">
        <v>558</v>
      </c>
      <c r="Q109" s="15">
        <v>100</v>
      </c>
      <c r="R109" s="158">
        <v>0.17921146953405018</v>
      </c>
      <c r="S109" s="401">
        <v>1.2446179671973956</v>
      </c>
      <c r="T109" s="485">
        <v>78.666666666666657</v>
      </c>
      <c r="U109" s="197">
        <v>84761.202827613131</v>
      </c>
      <c r="V109" s="159">
        <v>43846.907999999996</v>
      </c>
      <c r="W109" s="159">
        <v>485741.23200000002</v>
      </c>
      <c r="X109" s="159">
        <v>509577.32</v>
      </c>
      <c r="Y109" s="159">
        <v>195070.94234027551</v>
      </c>
      <c r="Z109" s="159">
        <v>0</v>
      </c>
      <c r="AA109" s="155">
        <v>0</v>
      </c>
      <c r="AB109" s="159">
        <v>76969.990964092271</v>
      </c>
      <c r="AC109" s="159">
        <v>59291.853333333333</v>
      </c>
      <c r="AD109" s="174">
        <f>SUM(Muut[[#This Row],[Työttömyysaste]:[Työttömät ja palveluissa olevat ]])</f>
        <v>1455259.4494653142</v>
      </c>
      <c r="AF109" s="62"/>
    </row>
    <row r="110" spans="1:32" s="45" customFormat="1" x14ac:dyDescent="0.25">
      <c r="A110" s="90">
        <v>284</v>
      </c>
      <c r="B110" s="151" t="s">
        <v>109</v>
      </c>
      <c r="C110" s="395">
        <v>2186</v>
      </c>
      <c r="D110" s="134">
        <v>69.166666666666671</v>
      </c>
      <c r="E110" s="41">
        <v>937</v>
      </c>
      <c r="F110" s="332">
        <f t="shared" si="3"/>
        <v>7.3817146922803278E-2</v>
      </c>
      <c r="G110" s="377">
        <f>Muut[[#This Row],[Keskim. työttömyysaste 2024, %]]/$F$12</f>
        <v>0.6836628669677296</v>
      </c>
      <c r="H110" s="166">
        <v>0</v>
      </c>
      <c r="I110" s="383">
        <v>9</v>
      </c>
      <c r="J110" s="389">
        <v>100</v>
      </c>
      <c r="K110" s="269">
        <v>191.5</v>
      </c>
      <c r="L110" s="170">
        <f t="shared" si="4"/>
        <v>11.41514360313316</v>
      </c>
      <c r="M110" s="377">
        <v>1.623578511344578</v>
      </c>
      <c r="N110" s="166">
        <v>0</v>
      </c>
      <c r="O110" s="397">
        <v>0</v>
      </c>
      <c r="P110" s="269">
        <v>580</v>
      </c>
      <c r="Q110" s="15">
        <v>96</v>
      </c>
      <c r="R110" s="158">
        <v>0.16551724137931034</v>
      </c>
      <c r="S110" s="401">
        <v>1.1495119873591395</v>
      </c>
      <c r="T110" s="485">
        <v>104</v>
      </c>
      <c r="U110" s="197">
        <v>111055.33099059717</v>
      </c>
      <c r="V110" s="159">
        <v>0</v>
      </c>
      <c r="W110" s="159">
        <v>0</v>
      </c>
      <c r="X110" s="159">
        <v>196748</v>
      </c>
      <c r="Y110" s="159">
        <v>158114.30397935645</v>
      </c>
      <c r="Z110" s="159">
        <v>0</v>
      </c>
      <c r="AA110" s="155">
        <v>0</v>
      </c>
      <c r="AB110" s="159">
        <v>78361.998255294384</v>
      </c>
      <c r="AC110" s="159">
        <v>78385.84</v>
      </c>
      <c r="AD110" s="174">
        <f>SUM(Muut[[#This Row],[Työttömyysaste]:[Työttömät ja palveluissa olevat ]])</f>
        <v>622665.47322524793</v>
      </c>
      <c r="AF110" s="62"/>
    </row>
    <row r="111" spans="1:32" s="45" customFormat="1" x14ac:dyDescent="0.25">
      <c r="A111" s="90">
        <v>285</v>
      </c>
      <c r="B111" s="151" t="s">
        <v>110</v>
      </c>
      <c r="C111" s="395">
        <v>50210</v>
      </c>
      <c r="D111" s="134">
        <v>3125</v>
      </c>
      <c r="E111" s="41">
        <v>22544</v>
      </c>
      <c r="F111" s="332">
        <f t="shared" si="3"/>
        <v>0.13861781405251952</v>
      </c>
      <c r="G111" s="377">
        <f>Muut[[#This Row],[Keskim. työttömyysaste 2024, %]]/$F$12</f>
        <v>1.2838189515378013</v>
      </c>
      <c r="H111" s="166">
        <v>0</v>
      </c>
      <c r="I111" s="383">
        <v>477</v>
      </c>
      <c r="J111" s="389">
        <v>5569</v>
      </c>
      <c r="K111" s="269">
        <v>272.13</v>
      </c>
      <c r="L111" s="170">
        <f t="shared" si="4"/>
        <v>184.5074045492963</v>
      </c>
      <c r="M111" s="377">
        <v>0.10044790290791722</v>
      </c>
      <c r="N111" s="166">
        <v>3</v>
      </c>
      <c r="O111" s="397">
        <v>448</v>
      </c>
      <c r="P111" s="269">
        <v>14734</v>
      </c>
      <c r="Q111" s="15">
        <v>2470</v>
      </c>
      <c r="R111" s="158">
        <v>0.16763947332699877</v>
      </c>
      <c r="S111" s="401">
        <v>1.1642508208697451</v>
      </c>
      <c r="T111" s="485">
        <v>4286.333333333333</v>
      </c>
      <c r="U111" s="197">
        <v>4790063.4375593439</v>
      </c>
      <c r="V111" s="159">
        <v>0</v>
      </c>
      <c r="W111" s="159">
        <v>0</v>
      </c>
      <c r="X111" s="159">
        <v>10956896.119999999</v>
      </c>
      <c r="Y111" s="159">
        <v>224687.44408304061</v>
      </c>
      <c r="Z111" s="159">
        <v>0</v>
      </c>
      <c r="AA111" s="155">
        <v>142266.88</v>
      </c>
      <c r="AB111" s="159">
        <v>1801748.1368775121</v>
      </c>
      <c r="AC111" s="159">
        <v>3230652.2966666664</v>
      </c>
      <c r="AD111" s="174">
        <f>SUM(Muut[[#This Row],[Työttömyysaste]:[Työttömät ja palveluissa olevat ]])</f>
        <v>21146314.315186564</v>
      </c>
      <c r="AF111" s="62"/>
    </row>
    <row r="112" spans="1:32" s="45" customFormat="1" x14ac:dyDescent="0.25">
      <c r="A112" s="90">
        <v>286</v>
      </c>
      <c r="B112" s="151" t="s">
        <v>111</v>
      </c>
      <c r="C112" s="395">
        <v>78386</v>
      </c>
      <c r="D112" s="134">
        <v>4156.75</v>
      </c>
      <c r="E112" s="41">
        <v>35228</v>
      </c>
      <c r="F112" s="332">
        <f t="shared" si="3"/>
        <v>0.11799562847734757</v>
      </c>
      <c r="G112" s="377">
        <f>Muut[[#This Row],[Keskim. työttömyysaste 2024, %]]/$F$12</f>
        <v>1.0928250822108452</v>
      </c>
      <c r="H112" s="166">
        <v>0</v>
      </c>
      <c r="I112" s="383">
        <v>279</v>
      </c>
      <c r="J112" s="389">
        <v>4632</v>
      </c>
      <c r="K112" s="269">
        <v>2557.61</v>
      </c>
      <c r="L112" s="170">
        <f t="shared" si="4"/>
        <v>30.648144165842329</v>
      </c>
      <c r="M112" s="377">
        <v>0.60471465279177206</v>
      </c>
      <c r="N112" s="166">
        <v>0</v>
      </c>
      <c r="O112" s="397">
        <v>0</v>
      </c>
      <c r="P112" s="269">
        <v>22497</v>
      </c>
      <c r="Q112" s="15">
        <v>2890</v>
      </c>
      <c r="R112" s="158">
        <v>0.12846157265413166</v>
      </c>
      <c r="S112" s="401">
        <v>0.89216154432229378</v>
      </c>
      <c r="T112" s="485">
        <v>5570.583333333333</v>
      </c>
      <c r="U112" s="197">
        <v>6365557.1081064651</v>
      </c>
      <c r="V112" s="159">
        <v>0</v>
      </c>
      <c r="W112" s="159">
        <v>0</v>
      </c>
      <c r="X112" s="159">
        <v>9113367.3599999994</v>
      </c>
      <c r="Y112" s="159">
        <v>2111721.8015699317</v>
      </c>
      <c r="Z112" s="159">
        <v>0</v>
      </c>
      <c r="AA112" s="155">
        <v>0</v>
      </c>
      <c r="AB112" s="159">
        <v>2177039.2277390468</v>
      </c>
      <c r="AC112" s="159">
        <v>4198604.3641666668</v>
      </c>
      <c r="AD112" s="174">
        <f>SUM(Muut[[#This Row],[Työttömyysaste]:[Työttömät ja palveluissa olevat ]])</f>
        <v>23966289.861582108</v>
      </c>
      <c r="AF112" s="62"/>
    </row>
    <row r="113" spans="1:32" s="45" customFormat="1" x14ac:dyDescent="0.25">
      <c r="A113" s="90">
        <v>287</v>
      </c>
      <c r="B113" s="151" t="s">
        <v>112</v>
      </c>
      <c r="C113" s="395">
        <v>6121</v>
      </c>
      <c r="D113" s="134">
        <v>167</v>
      </c>
      <c r="E113" s="41">
        <v>2591</v>
      </c>
      <c r="F113" s="332">
        <f t="shared" si="3"/>
        <v>6.445387881126978E-2</v>
      </c>
      <c r="G113" s="377">
        <f>Muut[[#This Row],[Keskim. työttömyysaste 2024, %]]/$F$12</f>
        <v>0.59694427937434968</v>
      </c>
      <c r="H113" s="166">
        <v>3</v>
      </c>
      <c r="I113" s="383">
        <v>3220</v>
      </c>
      <c r="J113" s="389">
        <v>444</v>
      </c>
      <c r="K113" s="269">
        <v>683.21</v>
      </c>
      <c r="L113" s="170">
        <f t="shared" si="4"/>
        <v>8.959177997980122</v>
      </c>
      <c r="M113" s="377">
        <v>2.0686475770587363</v>
      </c>
      <c r="N113" s="166">
        <v>0</v>
      </c>
      <c r="O113" s="397">
        <v>0</v>
      </c>
      <c r="P113" s="269">
        <v>1507</v>
      </c>
      <c r="Q113" s="15">
        <v>262</v>
      </c>
      <c r="R113" s="158">
        <v>0.17385534173855341</v>
      </c>
      <c r="S113" s="401">
        <v>1.2074198296774417</v>
      </c>
      <c r="T113" s="485">
        <v>228.91666666666666</v>
      </c>
      <c r="U113" s="197">
        <v>271521.00685928483</v>
      </c>
      <c r="V113" s="159">
        <v>135139.43799999999</v>
      </c>
      <c r="W113" s="159">
        <v>944496.84</v>
      </c>
      <c r="X113" s="159">
        <v>873561.12</v>
      </c>
      <c r="Y113" s="159">
        <v>564100.64554431417</v>
      </c>
      <c r="Z113" s="159">
        <v>0</v>
      </c>
      <c r="AA113" s="155">
        <v>0</v>
      </c>
      <c r="AB113" s="159">
        <v>236328.48733446954</v>
      </c>
      <c r="AC113" s="159">
        <v>172536.78083333332</v>
      </c>
      <c r="AD113" s="174">
        <f>SUM(Muut[[#This Row],[Työttömyysaste]:[Työttömät ja palveluissa olevat ]])</f>
        <v>3197684.3185714018</v>
      </c>
      <c r="AF113" s="62"/>
    </row>
    <row r="114" spans="1:32" s="45" customFormat="1" x14ac:dyDescent="0.25">
      <c r="A114" s="90">
        <v>288</v>
      </c>
      <c r="B114" s="151" t="s">
        <v>113</v>
      </c>
      <c r="C114" s="395">
        <v>6342</v>
      </c>
      <c r="D114" s="134">
        <v>142.25</v>
      </c>
      <c r="E114" s="41">
        <v>2949</v>
      </c>
      <c r="F114" s="332">
        <f t="shared" si="3"/>
        <v>4.8236690403526621E-2</v>
      </c>
      <c r="G114" s="377">
        <f>Muut[[#This Row],[Keskim. työttömyysaste 2024, %]]/$F$12</f>
        <v>0.44674761121284234</v>
      </c>
      <c r="H114" s="166">
        <v>3</v>
      </c>
      <c r="I114" s="383">
        <v>4784</v>
      </c>
      <c r="J114" s="389">
        <v>327</v>
      </c>
      <c r="K114" s="269">
        <v>712.98</v>
      </c>
      <c r="L114" s="170">
        <f t="shared" si="4"/>
        <v>8.8950601699907423</v>
      </c>
      <c r="M114" s="377">
        <v>2.0835589084023933</v>
      </c>
      <c r="N114" s="166">
        <v>0</v>
      </c>
      <c r="O114" s="397">
        <v>0</v>
      </c>
      <c r="P114" s="269">
        <v>1841</v>
      </c>
      <c r="Q114" s="15">
        <v>232</v>
      </c>
      <c r="R114" s="158">
        <v>0.12601846822379142</v>
      </c>
      <c r="S114" s="401">
        <v>0.87519426160513891</v>
      </c>
      <c r="T114" s="485">
        <v>211.25</v>
      </c>
      <c r="U114" s="197">
        <v>210540.5426616733</v>
      </c>
      <c r="V114" s="159">
        <v>140018.67600000001</v>
      </c>
      <c r="W114" s="159">
        <v>1403252.4480000001</v>
      </c>
      <c r="X114" s="159">
        <v>643365.96</v>
      </c>
      <c r="Y114" s="159">
        <v>588680.60810026934</v>
      </c>
      <c r="Z114" s="159">
        <v>0</v>
      </c>
      <c r="AA114" s="155">
        <v>0</v>
      </c>
      <c r="AB114" s="159">
        <v>172065.38155248377</v>
      </c>
      <c r="AC114" s="159">
        <v>159221.23750000002</v>
      </c>
      <c r="AD114" s="174">
        <f>SUM(Muut[[#This Row],[Työttömyysaste]:[Työttömät ja palveluissa olevat ]])</f>
        <v>3317144.8538144263</v>
      </c>
      <c r="AF114" s="62"/>
    </row>
    <row r="115" spans="1:32" s="45" customFormat="1" x14ac:dyDescent="0.25">
      <c r="A115" s="90">
        <v>290</v>
      </c>
      <c r="B115" s="151" t="s">
        <v>114</v>
      </c>
      <c r="C115" s="395">
        <v>7483</v>
      </c>
      <c r="D115" s="134">
        <v>325.25</v>
      </c>
      <c r="E115" s="41">
        <v>3015</v>
      </c>
      <c r="F115" s="332">
        <f t="shared" si="3"/>
        <v>0.10787728026533996</v>
      </c>
      <c r="G115" s="377">
        <f>Muut[[#This Row],[Keskim. työttömyysaste 2024, %]]/$F$12</f>
        <v>0.9991132654315652</v>
      </c>
      <c r="H115" s="166">
        <v>0</v>
      </c>
      <c r="I115" s="383">
        <v>5</v>
      </c>
      <c r="J115" s="389">
        <v>253</v>
      </c>
      <c r="K115" s="269">
        <v>4807.3</v>
      </c>
      <c r="L115" s="170">
        <f t="shared" si="4"/>
        <v>1.5565910178270546</v>
      </c>
      <c r="M115" s="377">
        <v>11.906391367869679</v>
      </c>
      <c r="N115" s="166">
        <v>0</v>
      </c>
      <c r="O115" s="397">
        <v>0</v>
      </c>
      <c r="P115" s="269">
        <v>1767</v>
      </c>
      <c r="Q115" s="15">
        <v>191</v>
      </c>
      <c r="R115" s="158">
        <v>0.10809281267685342</v>
      </c>
      <c r="S115" s="401">
        <v>0.75070115284642913</v>
      </c>
      <c r="T115" s="485">
        <v>462.58333333333337</v>
      </c>
      <c r="U115" s="197">
        <v>555568.65084182529</v>
      </c>
      <c r="V115" s="159">
        <v>0</v>
      </c>
      <c r="W115" s="159">
        <v>0</v>
      </c>
      <c r="X115" s="159">
        <v>497772.44</v>
      </c>
      <c r="Y115" s="159">
        <v>3969205.7102870005</v>
      </c>
      <c r="Z115" s="159">
        <v>0</v>
      </c>
      <c r="AA115" s="155">
        <v>0</v>
      </c>
      <c r="AB115" s="159">
        <v>176263.46266037037</v>
      </c>
      <c r="AC115" s="159">
        <v>348653.6841666667</v>
      </c>
      <c r="AD115" s="174">
        <f>SUM(Muut[[#This Row],[Työttömyysaste]:[Työttömät ja palveluissa olevat ]])</f>
        <v>5547463.9479558636</v>
      </c>
      <c r="AF115" s="62"/>
    </row>
    <row r="116" spans="1:32" s="45" customFormat="1" x14ac:dyDescent="0.25">
      <c r="A116" s="90">
        <v>291</v>
      </c>
      <c r="B116" s="151" t="s">
        <v>115</v>
      </c>
      <c r="C116" s="395">
        <v>2038</v>
      </c>
      <c r="D116" s="134">
        <v>73.25</v>
      </c>
      <c r="E116" s="41">
        <v>761</v>
      </c>
      <c r="F116" s="332">
        <f t="shared" si="3"/>
        <v>9.6254927726675432E-2</v>
      </c>
      <c r="G116" s="377">
        <f>Muut[[#This Row],[Keskim. työttömyysaste 2024, %]]/$F$12</f>
        <v>0.89147200335728571</v>
      </c>
      <c r="H116" s="166">
        <v>0</v>
      </c>
      <c r="I116" s="383">
        <v>10</v>
      </c>
      <c r="J116" s="389">
        <v>48</v>
      </c>
      <c r="K116" s="269">
        <v>660.93</v>
      </c>
      <c r="L116" s="170">
        <f t="shared" si="4"/>
        <v>3.0835338084214667</v>
      </c>
      <c r="M116" s="377">
        <v>6.0104357563205024</v>
      </c>
      <c r="N116" s="166">
        <v>3</v>
      </c>
      <c r="O116" s="397">
        <v>171</v>
      </c>
      <c r="P116" s="269">
        <v>456</v>
      </c>
      <c r="Q116" s="15">
        <v>68</v>
      </c>
      <c r="R116" s="158">
        <v>0.14912280701754385</v>
      </c>
      <c r="S116" s="401">
        <v>1.0356531611258328</v>
      </c>
      <c r="T116" s="485">
        <v>102.58333333333333</v>
      </c>
      <c r="U116" s="197">
        <v>135007.88995260003</v>
      </c>
      <c r="V116" s="159">
        <v>0</v>
      </c>
      <c r="W116" s="159">
        <v>0</v>
      </c>
      <c r="X116" s="159">
        <v>94439.040000000008</v>
      </c>
      <c r="Y116" s="159">
        <v>545704.89258003177</v>
      </c>
      <c r="Z116" s="159">
        <v>0</v>
      </c>
      <c r="AA116" s="155">
        <v>54302.76</v>
      </c>
      <c r="AB116" s="159">
        <v>68090.043487286748</v>
      </c>
      <c r="AC116" s="159">
        <v>77318.084166666667</v>
      </c>
      <c r="AD116" s="174">
        <f>SUM(Muut[[#This Row],[Työttömyysaste]:[Työttömät ja palveluissa olevat ]])</f>
        <v>974862.71018658532</v>
      </c>
      <c r="AF116" s="62"/>
    </row>
    <row r="117" spans="1:32" s="45" customFormat="1" x14ac:dyDescent="0.25">
      <c r="A117" s="151">
        <v>297</v>
      </c>
      <c r="B117" s="151" t="s">
        <v>116</v>
      </c>
      <c r="C117" s="395">
        <v>125666</v>
      </c>
      <c r="D117" s="134">
        <v>6632.833333333333</v>
      </c>
      <c r="E117" s="41">
        <v>59661</v>
      </c>
      <c r="F117" s="332">
        <f t="shared" si="3"/>
        <v>0.11117536302330389</v>
      </c>
      <c r="G117" s="377">
        <f>Muut[[#This Row],[Keskim. työttömyysaste 2024, %]]/$F$12</f>
        <v>1.0296586984075167</v>
      </c>
      <c r="H117" s="166">
        <v>0</v>
      </c>
      <c r="I117" s="383">
        <v>131</v>
      </c>
      <c r="J117" s="389">
        <v>8391</v>
      </c>
      <c r="K117" s="269">
        <v>3241.73</v>
      </c>
      <c r="L117" s="170">
        <f t="shared" si="4"/>
        <v>38.765103818023093</v>
      </c>
      <c r="M117" s="377">
        <v>0.478094472414202</v>
      </c>
      <c r="N117" s="166">
        <v>3</v>
      </c>
      <c r="O117" s="397">
        <v>808</v>
      </c>
      <c r="P117" s="269">
        <v>38027</v>
      </c>
      <c r="Q117" s="15">
        <v>3755</v>
      </c>
      <c r="R117" s="158">
        <v>9.874562810634549E-2</v>
      </c>
      <c r="S117" s="401">
        <v>0.68578525271229163</v>
      </c>
      <c r="T117" s="485">
        <v>8644.5</v>
      </c>
      <c r="U117" s="197">
        <v>9615200.5174600109</v>
      </c>
      <c r="V117" s="159">
        <v>0</v>
      </c>
      <c r="W117" s="159">
        <v>0</v>
      </c>
      <c r="X117" s="159">
        <v>16509124.68</v>
      </c>
      <c r="Y117" s="159">
        <v>2676573.7996814582</v>
      </c>
      <c r="Z117" s="159">
        <v>0</v>
      </c>
      <c r="AA117" s="155">
        <v>256588.48</v>
      </c>
      <c r="AB117" s="159">
        <v>2597389.8476927304</v>
      </c>
      <c r="AC117" s="159">
        <v>6515446.0950000007</v>
      </c>
      <c r="AD117" s="174">
        <f>SUM(Muut[[#This Row],[Työttömyysaste]:[Työttömät ja palveluissa olevat ]])</f>
        <v>38170323.419834204</v>
      </c>
      <c r="AF117" s="62"/>
    </row>
    <row r="118" spans="1:32" s="45" customFormat="1" x14ac:dyDescent="0.25">
      <c r="A118" s="90">
        <v>300</v>
      </c>
      <c r="B118" s="151" t="s">
        <v>117</v>
      </c>
      <c r="C118" s="395">
        <v>3335</v>
      </c>
      <c r="D118" s="134">
        <v>72.916666666666671</v>
      </c>
      <c r="E118" s="41">
        <v>1446</v>
      </c>
      <c r="F118" s="332">
        <f t="shared" si="3"/>
        <v>5.0426463808206548E-2</v>
      </c>
      <c r="G118" s="377">
        <f>Muut[[#This Row],[Keskim. työttömyysaste 2024, %]]/$F$12</f>
        <v>0.46702835662581221</v>
      </c>
      <c r="H118" s="166">
        <v>0</v>
      </c>
      <c r="I118" s="383">
        <v>6</v>
      </c>
      <c r="J118" s="389">
        <v>83</v>
      </c>
      <c r="K118" s="269">
        <v>462.37</v>
      </c>
      <c r="L118" s="170">
        <f t="shared" si="4"/>
        <v>7.2128382031706213</v>
      </c>
      <c r="M118" s="377">
        <v>2.5694991813087684</v>
      </c>
      <c r="N118" s="166">
        <v>0</v>
      </c>
      <c r="O118" s="397">
        <v>0</v>
      </c>
      <c r="P118" s="269">
        <v>879</v>
      </c>
      <c r="Q118" s="15">
        <v>108</v>
      </c>
      <c r="R118" s="158">
        <v>0.12286689419795221</v>
      </c>
      <c r="S118" s="401">
        <v>0.85330668003622134</v>
      </c>
      <c r="T118" s="485">
        <v>96.666666666666671</v>
      </c>
      <c r="U118" s="197">
        <v>115740.7653981818</v>
      </c>
      <c r="V118" s="159">
        <v>0</v>
      </c>
      <c r="W118" s="159">
        <v>0</v>
      </c>
      <c r="X118" s="159">
        <v>163300.84</v>
      </c>
      <c r="Y118" s="159">
        <v>381761.4137385643</v>
      </c>
      <c r="Z118" s="159">
        <v>0</v>
      </c>
      <c r="AA118" s="155">
        <v>0</v>
      </c>
      <c r="AB118" s="159">
        <v>89403.689673829518</v>
      </c>
      <c r="AC118" s="159">
        <v>72858.633333333346</v>
      </c>
      <c r="AD118" s="174">
        <f>SUM(Muut[[#This Row],[Työttömyysaste]:[Työttömät ja palveluissa olevat ]])</f>
        <v>823065.34214390896</v>
      </c>
      <c r="AF118" s="62"/>
    </row>
    <row r="119" spans="1:32" s="45" customFormat="1" x14ac:dyDescent="0.25">
      <c r="A119" s="90">
        <v>301</v>
      </c>
      <c r="B119" s="151" t="s">
        <v>118</v>
      </c>
      <c r="C119" s="395">
        <v>19509</v>
      </c>
      <c r="D119" s="134">
        <v>615.16666666666663</v>
      </c>
      <c r="E119" s="41">
        <v>8483</v>
      </c>
      <c r="F119" s="332">
        <f t="shared" si="3"/>
        <v>7.2517584187983805E-2</v>
      </c>
      <c r="G119" s="377">
        <f>Muut[[#This Row],[Keskim. työttömyysaste 2024, %]]/$F$12</f>
        <v>0.67162687232247131</v>
      </c>
      <c r="H119" s="166">
        <v>0</v>
      </c>
      <c r="I119" s="383">
        <v>81</v>
      </c>
      <c r="J119" s="389">
        <v>643</v>
      </c>
      <c r="K119" s="269">
        <v>1724.77</v>
      </c>
      <c r="L119" s="170">
        <f t="shared" si="4"/>
        <v>11.311073360506038</v>
      </c>
      <c r="M119" s="377">
        <v>1.6385166347405218</v>
      </c>
      <c r="N119" s="166">
        <v>0</v>
      </c>
      <c r="O119" s="397">
        <v>0</v>
      </c>
      <c r="P119" s="269">
        <v>5336</v>
      </c>
      <c r="Q119" s="15">
        <v>651</v>
      </c>
      <c r="R119" s="158">
        <v>0.12200149925037482</v>
      </c>
      <c r="S119" s="401">
        <v>0.84729653959556139</v>
      </c>
      <c r="T119" s="485">
        <v>940.08333333333326</v>
      </c>
      <c r="U119" s="197">
        <v>973666.73854045605</v>
      </c>
      <c r="V119" s="159">
        <v>0</v>
      </c>
      <c r="W119" s="159">
        <v>0</v>
      </c>
      <c r="X119" s="159">
        <v>1265089.6399999999</v>
      </c>
      <c r="Y119" s="159">
        <v>1424077.326759659</v>
      </c>
      <c r="Z119" s="159">
        <v>0</v>
      </c>
      <c r="AA119" s="155">
        <v>0</v>
      </c>
      <c r="AB119" s="159">
        <v>516456.83675766649</v>
      </c>
      <c r="AC119" s="159">
        <v>708550.20916666661</v>
      </c>
      <c r="AD119" s="174">
        <f>SUM(Muut[[#This Row],[Työttömyysaste]:[Työttömät ja palveluissa olevat ]])</f>
        <v>4887840.751224448</v>
      </c>
      <c r="AF119" s="62"/>
    </row>
    <row r="120" spans="1:32" s="45" customFormat="1" x14ac:dyDescent="0.25">
      <c r="A120" s="90">
        <v>304</v>
      </c>
      <c r="B120" s="151" t="s">
        <v>119</v>
      </c>
      <c r="C120" s="395">
        <v>970</v>
      </c>
      <c r="D120" s="134">
        <v>36.333333333333336</v>
      </c>
      <c r="E120" s="41">
        <v>400</v>
      </c>
      <c r="F120" s="332">
        <f t="shared" si="3"/>
        <v>9.0833333333333335E-2</v>
      </c>
      <c r="G120" s="377">
        <f>Muut[[#This Row],[Keskim. työttömyysaste 2024, %]]/$F$12</f>
        <v>0.8412595131568088</v>
      </c>
      <c r="H120" s="166">
        <v>0</v>
      </c>
      <c r="I120" s="383">
        <v>18</v>
      </c>
      <c r="J120" s="389">
        <v>50</v>
      </c>
      <c r="K120" s="269">
        <v>166.76</v>
      </c>
      <c r="L120" s="170">
        <f t="shared" si="4"/>
        <v>5.8167426241304874</v>
      </c>
      <c r="M120" s="377">
        <v>3.186213153230236</v>
      </c>
      <c r="N120" s="166">
        <v>1</v>
      </c>
      <c r="O120" s="397">
        <v>0</v>
      </c>
      <c r="P120" s="269">
        <v>215</v>
      </c>
      <c r="Q120" s="15">
        <v>37</v>
      </c>
      <c r="R120" s="158">
        <v>0.17209302325581396</v>
      </c>
      <c r="S120" s="401">
        <v>1.1951805837561598</v>
      </c>
      <c r="T120" s="485">
        <v>51.75</v>
      </c>
      <c r="U120" s="197">
        <v>60638.574590001983</v>
      </c>
      <c r="V120" s="159">
        <v>0</v>
      </c>
      <c r="W120" s="159">
        <v>0</v>
      </c>
      <c r="X120" s="159">
        <v>98374</v>
      </c>
      <c r="Y120" s="159">
        <v>137687.42209711479</v>
      </c>
      <c r="Z120" s="159">
        <v>421106.1</v>
      </c>
      <c r="AA120" s="155">
        <v>0</v>
      </c>
      <c r="AB120" s="159">
        <v>34555.768146950271</v>
      </c>
      <c r="AC120" s="159">
        <v>39004.4925</v>
      </c>
      <c r="AD120" s="174">
        <f>SUM(Muut[[#This Row],[Työttömyysaste]:[Työttömät ja palveluissa olevat ]])</f>
        <v>791366.35733406711</v>
      </c>
      <c r="AF120" s="62"/>
    </row>
    <row r="121" spans="1:32" s="45" customFormat="1" x14ac:dyDescent="0.25">
      <c r="A121" s="90">
        <v>305</v>
      </c>
      <c r="B121" s="151" t="s">
        <v>120</v>
      </c>
      <c r="C121" s="395">
        <v>14876</v>
      </c>
      <c r="D121" s="134">
        <v>728.58333333333337</v>
      </c>
      <c r="E121" s="41">
        <v>6559</v>
      </c>
      <c r="F121" s="332">
        <f t="shared" si="3"/>
        <v>0.11108146567057987</v>
      </c>
      <c r="G121" s="377">
        <f>Muut[[#This Row],[Keskim. työttömyysaste 2024, %]]/$F$12</f>
        <v>1.0287890612562582</v>
      </c>
      <c r="H121" s="166">
        <v>0</v>
      </c>
      <c r="I121" s="383">
        <v>43</v>
      </c>
      <c r="J121" s="389">
        <v>651</v>
      </c>
      <c r="K121" s="269">
        <v>4979.17</v>
      </c>
      <c r="L121" s="170">
        <f t="shared" si="4"/>
        <v>2.9876465354667543</v>
      </c>
      <c r="M121" s="377">
        <v>6.203338192101123</v>
      </c>
      <c r="N121" s="166">
        <v>0</v>
      </c>
      <c r="O121" s="397">
        <v>0</v>
      </c>
      <c r="P121" s="269">
        <v>4043</v>
      </c>
      <c r="Q121" s="15">
        <v>467</v>
      </c>
      <c r="R121" s="158">
        <v>0.11550828592629235</v>
      </c>
      <c r="S121" s="401">
        <v>0.80220137917412948</v>
      </c>
      <c r="T121" s="485">
        <v>996.58333333333337</v>
      </c>
      <c r="U121" s="197">
        <v>1137260.0120516862</v>
      </c>
      <c r="V121" s="159">
        <v>0</v>
      </c>
      <c r="W121" s="159">
        <v>0</v>
      </c>
      <c r="X121" s="159">
        <v>1280829.48</v>
      </c>
      <c r="Y121" s="159">
        <v>4111112.2660307703</v>
      </c>
      <c r="Z121" s="159">
        <v>0</v>
      </c>
      <c r="AA121" s="155">
        <v>0</v>
      </c>
      <c r="AB121" s="159">
        <v>369667.66758956009</v>
      </c>
      <c r="AC121" s="159">
        <v>751134.82416666672</v>
      </c>
      <c r="AD121" s="174">
        <f>SUM(Muut[[#This Row],[Työttömyysaste]:[Työttömät ja palveluissa olevat ]])</f>
        <v>7650004.2498386838</v>
      </c>
      <c r="AF121" s="62"/>
    </row>
    <row r="122" spans="1:32" s="45" customFormat="1" x14ac:dyDescent="0.25">
      <c r="A122" s="90">
        <v>309</v>
      </c>
      <c r="B122" s="151" t="s">
        <v>121</v>
      </c>
      <c r="C122" s="395">
        <v>6444</v>
      </c>
      <c r="D122" s="134">
        <v>397.33333333333331</v>
      </c>
      <c r="E122" s="41">
        <v>2531</v>
      </c>
      <c r="F122" s="332">
        <f t="shared" si="3"/>
        <v>0.15698669827472672</v>
      </c>
      <c r="G122" s="377">
        <f>Muut[[#This Row],[Keskim. työttömyysaste 2024, %]]/$F$12</f>
        <v>1.4539437067452268</v>
      </c>
      <c r="H122" s="166">
        <v>0</v>
      </c>
      <c r="I122" s="383">
        <v>7</v>
      </c>
      <c r="J122" s="389">
        <v>549</v>
      </c>
      <c r="K122" s="269">
        <v>446.25</v>
      </c>
      <c r="L122" s="170">
        <f t="shared" si="4"/>
        <v>14.440336134453782</v>
      </c>
      <c r="M122" s="377">
        <v>1.2834453218675412</v>
      </c>
      <c r="N122" s="166">
        <v>0</v>
      </c>
      <c r="O122" s="397">
        <v>0</v>
      </c>
      <c r="P122" s="269">
        <v>1643</v>
      </c>
      <c r="Q122" s="15">
        <v>283</v>
      </c>
      <c r="R122" s="158">
        <v>0.17224589166159465</v>
      </c>
      <c r="S122" s="401">
        <v>1.1962422499817988</v>
      </c>
      <c r="T122" s="485">
        <v>592.66666666666663</v>
      </c>
      <c r="U122" s="197">
        <v>696226.23633004446</v>
      </c>
      <c r="V122" s="159">
        <v>0</v>
      </c>
      <c r="W122" s="159">
        <v>0</v>
      </c>
      <c r="X122" s="159">
        <v>1080146.52</v>
      </c>
      <c r="Y122" s="159">
        <v>368451.7396907981</v>
      </c>
      <c r="Z122" s="159">
        <v>0</v>
      </c>
      <c r="AA122" s="155">
        <v>0</v>
      </c>
      <c r="AB122" s="159">
        <v>228312.55755522894</v>
      </c>
      <c r="AC122" s="159">
        <v>446698.79333333333</v>
      </c>
      <c r="AD122" s="174">
        <f>SUM(Muut[[#This Row],[Työttömyysaste]:[Työttömät ja palveluissa olevat ]])</f>
        <v>2819835.8469094047</v>
      </c>
      <c r="AF122" s="62"/>
    </row>
    <row r="123" spans="1:32" s="45" customFormat="1" x14ac:dyDescent="0.25">
      <c r="A123" s="90">
        <v>312</v>
      </c>
      <c r="B123" s="151" t="s">
        <v>122</v>
      </c>
      <c r="C123" s="395">
        <v>1155</v>
      </c>
      <c r="D123" s="134">
        <v>34.333333333333336</v>
      </c>
      <c r="E123" s="41">
        <v>440</v>
      </c>
      <c r="F123" s="332">
        <f t="shared" si="3"/>
        <v>7.8030303030303033E-2</v>
      </c>
      <c r="G123" s="377">
        <f>Muut[[#This Row],[Keskim. työttömyysaste 2024, %]]/$F$12</f>
        <v>0.72268331822478149</v>
      </c>
      <c r="H123" s="166">
        <v>0</v>
      </c>
      <c r="I123" s="383">
        <v>1</v>
      </c>
      <c r="J123" s="389">
        <v>29</v>
      </c>
      <c r="K123" s="269">
        <v>448.22</v>
      </c>
      <c r="L123" s="170">
        <f t="shared" si="4"/>
        <v>2.5768595778858594</v>
      </c>
      <c r="M123" s="377">
        <v>7.1922358583330013</v>
      </c>
      <c r="N123" s="166">
        <v>0</v>
      </c>
      <c r="O123" s="397">
        <v>0</v>
      </c>
      <c r="P123" s="269">
        <v>253</v>
      </c>
      <c r="Q123" s="15">
        <v>40</v>
      </c>
      <c r="R123" s="158">
        <v>0.15810276679841898</v>
      </c>
      <c r="S123" s="401">
        <v>1.0980186967528014</v>
      </c>
      <c r="T123" s="485">
        <v>54.25</v>
      </c>
      <c r="U123" s="197">
        <v>62026.499970762459</v>
      </c>
      <c r="V123" s="159">
        <v>0</v>
      </c>
      <c r="W123" s="159">
        <v>0</v>
      </c>
      <c r="X123" s="159">
        <v>57056.92</v>
      </c>
      <c r="Y123" s="159">
        <v>370078.2941494892</v>
      </c>
      <c r="Z123" s="159">
        <v>0</v>
      </c>
      <c r="AA123" s="155">
        <v>0</v>
      </c>
      <c r="AB123" s="159">
        <v>40821.377724892118</v>
      </c>
      <c r="AC123" s="159">
        <v>40888.767500000002</v>
      </c>
      <c r="AD123" s="174">
        <f>SUM(Muut[[#This Row],[Työttömyysaste]:[Työttömät ja palveluissa olevat ]])</f>
        <v>570871.85934514378</v>
      </c>
      <c r="AF123" s="62"/>
    </row>
    <row r="124" spans="1:32" s="45" customFormat="1" x14ac:dyDescent="0.25">
      <c r="A124" s="90">
        <v>316</v>
      </c>
      <c r="B124" s="151" t="s">
        <v>123</v>
      </c>
      <c r="C124" s="395">
        <v>4093</v>
      </c>
      <c r="D124" s="134">
        <v>197.58333333333334</v>
      </c>
      <c r="E124" s="41">
        <v>1925</v>
      </c>
      <c r="F124" s="332">
        <f t="shared" si="3"/>
        <v>0.10264069264069264</v>
      </c>
      <c r="G124" s="377">
        <f>Muut[[#This Row],[Keskim. työttömyysaste 2024, %]]/$F$12</f>
        <v>0.95061422885489988</v>
      </c>
      <c r="H124" s="166">
        <v>0</v>
      </c>
      <c r="I124" s="383">
        <v>22</v>
      </c>
      <c r="J124" s="389">
        <v>224</v>
      </c>
      <c r="K124" s="269">
        <v>256.68</v>
      </c>
      <c r="L124" s="170">
        <f t="shared" si="4"/>
        <v>15.945924887018856</v>
      </c>
      <c r="M124" s="377">
        <v>1.162264465013694</v>
      </c>
      <c r="N124" s="166">
        <v>0</v>
      </c>
      <c r="O124" s="397">
        <v>0</v>
      </c>
      <c r="P124" s="269">
        <v>1169</v>
      </c>
      <c r="Q124" s="15">
        <v>253</v>
      </c>
      <c r="R124" s="158">
        <v>0.21642429426860565</v>
      </c>
      <c r="S124" s="401">
        <v>1.503059853730754</v>
      </c>
      <c r="T124" s="485">
        <v>299.83333333333337</v>
      </c>
      <c r="U124" s="197">
        <v>289130.10671602777</v>
      </c>
      <c r="V124" s="159">
        <v>0</v>
      </c>
      <c r="W124" s="159">
        <v>0</v>
      </c>
      <c r="X124" s="159">
        <v>440715.52000000002</v>
      </c>
      <c r="Y124" s="159">
        <v>211930.96368366174</v>
      </c>
      <c r="Z124" s="159">
        <v>0</v>
      </c>
      <c r="AA124" s="155">
        <v>0</v>
      </c>
      <c r="AB124" s="159">
        <v>189224.0595070718</v>
      </c>
      <c r="AC124" s="159">
        <v>225987.38166666671</v>
      </c>
      <c r="AD124" s="174">
        <f>SUM(Muut[[#This Row],[Työttömyysaste]:[Työttömät ja palveluissa olevat ]])</f>
        <v>1356988.0315734278</v>
      </c>
      <c r="AF124" s="62"/>
    </row>
    <row r="125" spans="1:32" s="45" customFormat="1" x14ac:dyDescent="0.25">
      <c r="A125" s="90">
        <v>317</v>
      </c>
      <c r="B125" s="151" t="s">
        <v>124</v>
      </c>
      <c r="C125" s="395">
        <v>2373</v>
      </c>
      <c r="D125" s="134">
        <v>95.75</v>
      </c>
      <c r="E125" s="41">
        <v>981</v>
      </c>
      <c r="F125" s="332">
        <f t="shared" si="3"/>
        <v>9.7604485219164122E-2</v>
      </c>
      <c r="G125" s="377">
        <f>Muut[[#This Row],[Keskim. työttömyysaste 2024, %]]/$F$12</f>
        <v>0.90397102808141228</v>
      </c>
      <c r="H125" s="166">
        <v>0</v>
      </c>
      <c r="I125" s="383">
        <v>2</v>
      </c>
      <c r="J125" s="389">
        <v>34</v>
      </c>
      <c r="K125" s="269">
        <v>698.27</v>
      </c>
      <c r="L125" s="170">
        <f t="shared" si="4"/>
        <v>3.3983989001389148</v>
      </c>
      <c r="M125" s="377">
        <v>5.4535628107700775</v>
      </c>
      <c r="N125" s="166">
        <v>0</v>
      </c>
      <c r="O125" s="397">
        <v>0</v>
      </c>
      <c r="P125" s="269">
        <v>578</v>
      </c>
      <c r="Q125" s="15">
        <v>86</v>
      </c>
      <c r="R125" s="158">
        <v>0.14878892733564014</v>
      </c>
      <c r="S125" s="401">
        <v>1.0333343773333672</v>
      </c>
      <c r="T125" s="485">
        <v>129.08333333333334</v>
      </c>
      <c r="U125" s="197">
        <v>159404.10868053971</v>
      </c>
      <c r="V125" s="159">
        <v>0</v>
      </c>
      <c r="W125" s="159">
        <v>0</v>
      </c>
      <c r="X125" s="159">
        <v>66894.320000000007</v>
      </c>
      <c r="Y125" s="159">
        <v>576535.11770060193</v>
      </c>
      <c r="Z125" s="159">
        <v>0</v>
      </c>
      <c r="AA125" s="155">
        <v>0</v>
      </c>
      <c r="AB125" s="159">
        <v>76604.118039980822</v>
      </c>
      <c r="AC125" s="159">
        <v>97291.399166666684</v>
      </c>
      <c r="AD125" s="174">
        <f>SUM(Muut[[#This Row],[Työttömyysaste]:[Työttömät ja palveluissa olevat ]])</f>
        <v>976729.06358778919</v>
      </c>
      <c r="AF125" s="62"/>
    </row>
    <row r="126" spans="1:32" s="104" customFormat="1" x14ac:dyDescent="0.25">
      <c r="A126" s="90">
        <v>320</v>
      </c>
      <c r="B126" s="151" t="s">
        <v>125</v>
      </c>
      <c r="C126" s="395">
        <v>6954</v>
      </c>
      <c r="D126" s="134">
        <v>369.25</v>
      </c>
      <c r="E126" s="41">
        <v>2662</v>
      </c>
      <c r="F126" s="332">
        <f t="shared" si="3"/>
        <v>0.13871149511645378</v>
      </c>
      <c r="G126" s="377">
        <f>Muut[[#This Row],[Keskim. työttömyysaste 2024, %]]/$F$12</f>
        <v>1.2846865855147263</v>
      </c>
      <c r="H126" s="166">
        <v>0</v>
      </c>
      <c r="I126" s="383">
        <v>10</v>
      </c>
      <c r="J126" s="389">
        <v>363</v>
      </c>
      <c r="K126" s="269">
        <v>3503.95</v>
      </c>
      <c r="L126" s="170">
        <f t="shared" si="4"/>
        <v>1.9846173604075401</v>
      </c>
      <c r="M126" s="377">
        <v>9.3385164453835561</v>
      </c>
      <c r="N126" s="166">
        <v>0</v>
      </c>
      <c r="O126" s="397">
        <v>0</v>
      </c>
      <c r="P126" s="269">
        <v>1568</v>
      </c>
      <c r="Q126" s="15">
        <v>247</v>
      </c>
      <c r="R126" s="158">
        <v>0.15752551020408162</v>
      </c>
      <c r="S126" s="401">
        <v>1.0940096680290066</v>
      </c>
      <c r="T126" s="485">
        <v>512.16666666666663</v>
      </c>
      <c r="U126" s="197">
        <v>663864.02841939358</v>
      </c>
      <c r="V126" s="159">
        <v>0</v>
      </c>
      <c r="W126" s="159">
        <v>0</v>
      </c>
      <c r="X126" s="159">
        <v>714195.24</v>
      </c>
      <c r="Y126" s="159">
        <v>2893078.9317413373</v>
      </c>
      <c r="Z126" s="159">
        <v>0</v>
      </c>
      <c r="AA126" s="155">
        <v>0</v>
      </c>
      <c r="AB126" s="159">
        <v>232824.3603651321</v>
      </c>
      <c r="AC126" s="159">
        <v>386025.13833333331</v>
      </c>
      <c r="AD126" s="174">
        <f>SUM(Muut[[#This Row],[Työttömyysaste]:[Työttömät ja palveluissa olevat ]])</f>
        <v>4889987.6988591962</v>
      </c>
      <c r="AF126" s="351"/>
    </row>
    <row r="127" spans="1:32" s="45" customFormat="1" x14ac:dyDescent="0.25">
      <c r="A127" s="90">
        <v>322</v>
      </c>
      <c r="B127" s="151" t="s">
        <v>126</v>
      </c>
      <c r="C127" s="395">
        <v>6371</v>
      </c>
      <c r="D127" s="134">
        <v>193.75</v>
      </c>
      <c r="E127" s="41">
        <v>2729</v>
      </c>
      <c r="F127" s="332">
        <f t="shared" si="3"/>
        <v>7.0996702088677172E-2</v>
      </c>
      <c r="G127" s="377">
        <f>Muut[[#This Row],[Keskim. työttömyysaste 2024, %]]/$F$12</f>
        <v>0.65754111231038026</v>
      </c>
      <c r="H127" s="166">
        <v>3</v>
      </c>
      <c r="I127" s="383">
        <v>4202</v>
      </c>
      <c r="J127" s="389">
        <v>279</v>
      </c>
      <c r="K127" s="269">
        <v>687.13</v>
      </c>
      <c r="L127" s="170">
        <f t="shared" si="4"/>
        <v>9.2718990584023402</v>
      </c>
      <c r="M127" s="377">
        <v>1.998876577626703</v>
      </c>
      <c r="N127" s="166">
        <v>1</v>
      </c>
      <c r="O127" s="397">
        <v>0</v>
      </c>
      <c r="P127" s="269">
        <v>1671</v>
      </c>
      <c r="Q127" s="15">
        <v>290</v>
      </c>
      <c r="R127" s="158">
        <v>0.17354877318970677</v>
      </c>
      <c r="S127" s="401">
        <v>1.2052907208371189</v>
      </c>
      <c r="T127" s="485">
        <v>271.66666666666669</v>
      </c>
      <c r="U127" s="197">
        <v>311299.03783540212</v>
      </c>
      <c r="V127" s="159">
        <v>140658.93799999999</v>
      </c>
      <c r="W127" s="159">
        <v>1232539.044</v>
      </c>
      <c r="X127" s="159">
        <v>548926.92000000004</v>
      </c>
      <c r="Y127" s="159">
        <v>567337.24121846072</v>
      </c>
      <c r="Z127" s="159">
        <v>2765842.23</v>
      </c>
      <c r="AA127" s="155">
        <v>0</v>
      </c>
      <c r="AB127" s="159">
        <v>244722.86270818106</v>
      </c>
      <c r="AC127" s="159">
        <v>204757.88333333336</v>
      </c>
      <c r="AD127" s="174">
        <f>SUM(Muut[[#This Row],[Työttömyysaste]:[Työttömät ja palveluissa olevat ]])</f>
        <v>6016084.1570953773</v>
      </c>
      <c r="AF127" s="62"/>
    </row>
    <row r="128" spans="1:32" s="45" customFormat="1" x14ac:dyDescent="0.25">
      <c r="A128" s="151">
        <v>398</v>
      </c>
      <c r="B128" s="151" t="s">
        <v>127</v>
      </c>
      <c r="C128" s="395">
        <v>121337</v>
      </c>
      <c r="D128" s="134">
        <v>8076.5</v>
      </c>
      <c r="E128" s="41">
        <v>56479</v>
      </c>
      <c r="F128" s="332">
        <f t="shared" si="3"/>
        <v>0.14300005311708777</v>
      </c>
      <c r="G128" s="377">
        <f>Muut[[#This Row],[Keskim. työttömyysaste 2024, %]]/$F$12</f>
        <v>1.3244053768808703</v>
      </c>
      <c r="H128" s="166">
        <v>0</v>
      </c>
      <c r="I128" s="383">
        <v>537</v>
      </c>
      <c r="J128" s="389">
        <v>12533</v>
      </c>
      <c r="K128" s="269">
        <v>459.55</v>
      </c>
      <c r="L128" s="170">
        <f t="shared" si="4"/>
        <v>264.03438146012405</v>
      </c>
      <c r="M128" s="377">
        <v>7.0193062568097916E-2</v>
      </c>
      <c r="N128" s="166">
        <v>0</v>
      </c>
      <c r="O128" s="397">
        <v>0</v>
      </c>
      <c r="P128" s="269">
        <v>37001</v>
      </c>
      <c r="Q128" s="15">
        <v>5868</v>
      </c>
      <c r="R128" s="158">
        <v>0.15859030837004406</v>
      </c>
      <c r="S128" s="401">
        <v>1.1014046574916867</v>
      </c>
      <c r="T128" s="485">
        <v>10917.5</v>
      </c>
      <c r="U128" s="197">
        <v>11941570.572196493</v>
      </c>
      <c r="V128" s="159">
        <v>0</v>
      </c>
      <c r="W128" s="159">
        <v>0</v>
      </c>
      <c r="X128" s="159">
        <v>24658426.84</v>
      </c>
      <c r="Y128" s="159">
        <v>379433.0464423669</v>
      </c>
      <c r="Z128" s="159">
        <v>0</v>
      </c>
      <c r="AA128" s="155">
        <v>0</v>
      </c>
      <c r="AB128" s="159">
        <v>4072962.9983589938</v>
      </c>
      <c r="AC128" s="159">
        <v>8228628.9250000007</v>
      </c>
      <c r="AD128" s="174">
        <f>SUM(Muut[[#This Row],[Työttömyysaste]:[Työttömät ja palveluissa olevat ]])</f>
        <v>49281022.381997854</v>
      </c>
      <c r="AF128" s="62"/>
    </row>
    <row r="129" spans="1:32" s="45" customFormat="1" x14ac:dyDescent="0.25">
      <c r="A129" s="90">
        <v>399</v>
      </c>
      <c r="B129" s="151" t="s">
        <v>128</v>
      </c>
      <c r="C129" s="395">
        <v>7656</v>
      </c>
      <c r="D129" s="134">
        <v>216.58333333333334</v>
      </c>
      <c r="E129" s="41">
        <v>3599</v>
      </c>
      <c r="F129" s="332">
        <f t="shared" si="3"/>
        <v>6.01787533574141E-2</v>
      </c>
      <c r="G129" s="377">
        <f>Muut[[#This Row],[Keskim. työttömyysaste 2024, %]]/$F$12</f>
        <v>0.55734989451569017</v>
      </c>
      <c r="H129" s="166">
        <v>0</v>
      </c>
      <c r="I129" s="383">
        <v>88</v>
      </c>
      <c r="J129" s="389">
        <v>166</v>
      </c>
      <c r="K129" s="269">
        <v>505.18</v>
      </c>
      <c r="L129" s="170">
        <f t="shared" si="4"/>
        <v>15.154994259471872</v>
      </c>
      <c r="M129" s="377">
        <v>1.2229223938092986</v>
      </c>
      <c r="N129" s="166">
        <v>0</v>
      </c>
      <c r="O129" s="397">
        <v>0</v>
      </c>
      <c r="P129" s="269">
        <v>2487</v>
      </c>
      <c r="Q129" s="15">
        <v>183</v>
      </c>
      <c r="R129" s="158">
        <v>7.3582629674306399E-2</v>
      </c>
      <c r="S129" s="401">
        <v>0.51102902735180888</v>
      </c>
      <c r="T129" s="485">
        <v>297.75</v>
      </c>
      <c r="U129" s="197">
        <v>317086.03058414493</v>
      </c>
      <c r="V129" s="159">
        <v>0</v>
      </c>
      <c r="W129" s="159">
        <v>0</v>
      </c>
      <c r="X129" s="159">
        <v>326601.68</v>
      </c>
      <c r="Y129" s="159">
        <v>417108.0108840277</v>
      </c>
      <c r="Z129" s="159">
        <v>0</v>
      </c>
      <c r="AA129" s="155">
        <v>0</v>
      </c>
      <c r="AB129" s="159">
        <v>122284.06396143693</v>
      </c>
      <c r="AC129" s="159">
        <v>224417.1525</v>
      </c>
      <c r="AD129" s="174">
        <f>SUM(Muut[[#This Row],[Työttömyysaste]:[Työttömät ja palveluissa olevat ]])</f>
        <v>1407496.9379296096</v>
      </c>
      <c r="AF129" s="62"/>
    </row>
    <row r="130" spans="1:32" s="45" customFormat="1" x14ac:dyDescent="0.25">
      <c r="A130" s="90">
        <v>400</v>
      </c>
      <c r="B130" s="151" t="s">
        <v>129</v>
      </c>
      <c r="C130" s="395">
        <v>8479</v>
      </c>
      <c r="D130" s="134">
        <v>285</v>
      </c>
      <c r="E130" s="41">
        <v>3917</v>
      </c>
      <c r="F130" s="332">
        <f t="shared" si="3"/>
        <v>7.2759765126372222E-2</v>
      </c>
      <c r="G130" s="377">
        <f>Muut[[#This Row],[Keskim. työttömyysaste 2024, %]]/$F$12</f>
        <v>0.67386984867099797</v>
      </c>
      <c r="H130" s="166">
        <v>0</v>
      </c>
      <c r="I130" s="383">
        <v>23</v>
      </c>
      <c r="J130" s="389">
        <v>1111</v>
      </c>
      <c r="K130" s="269">
        <v>532.02</v>
      </c>
      <c r="L130" s="170">
        <f t="shared" si="4"/>
        <v>15.937370775534754</v>
      </c>
      <c r="M130" s="377">
        <v>1.1628882906087539</v>
      </c>
      <c r="N130" s="166">
        <v>0</v>
      </c>
      <c r="O130" s="397">
        <v>0</v>
      </c>
      <c r="P130" s="269">
        <v>2650</v>
      </c>
      <c r="Q130" s="15">
        <v>621</v>
      </c>
      <c r="R130" s="158">
        <v>0.23433962264150943</v>
      </c>
      <c r="S130" s="401">
        <v>1.6274812405936119</v>
      </c>
      <c r="T130" s="485">
        <v>457.91666666666663</v>
      </c>
      <c r="U130" s="197">
        <v>424588.20122775622</v>
      </c>
      <c r="V130" s="159">
        <v>0</v>
      </c>
      <c r="W130" s="159">
        <v>0</v>
      </c>
      <c r="X130" s="159">
        <v>2185870.2799999998</v>
      </c>
      <c r="Y130" s="159">
        <v>439268.7833059908</v>
      </c>
      <c r="Z130" s="159">
        <v>0</v>
      </c>
      <c r="AA130" s="155">
        <v>0</v>
      </c>
      <c r="AB130" s="159">
        <v>418565.67191200348</v>
      </c>
      <c r="AC130" s="159">
        <v>345136.37083333335</v>
      </c>
      <c r="AD130" s="174">
        <f>SUM(Muut[[#This Row],[Työttömyysaste]:[Työttömät ja palveluissa olevat ]])</f>
        <v>3813429.3072790839</v>
      </c>
      <c r="AF130" s="62"/>
    </row>
    <row r="131" spans="1:32" s="45" customFormat="1" x14ac:dyDescent="0.25">
      <c r="A131" s="90">
        <v>402</v>
      </c>
      <c r="B131" s="151" t="s">
        <v>130</v>
      </c>
      <c r="C131" s="395">
        <v>8865</v>
      </c>
      <c r="D131" s="134">
        <v>398.66666666666669</v>
      </c>
      <c r="E131" s="41">
        <v>3979</v>
      </c>
      <c r="F131" s="332">
        <f t="shared" si="3"/>
        <v>0.10019267822736032</v>
      </c>
      <c r="G131" s="377">
        <f>Muut[[#This Row],[Keskim. työttömyysaste 2024, %]]/$F$12</f>
        <v>0.92794176558634056</v>
      </c>
      <c r="H131" s="166">
        <v>0</v>
      </c>
      <c r="I131" s="383">
        <v>12</v>
      </c>
      <c r="J131" s="389">
        <v>272</v>
      </c>
      <c r="K131" s="269">
        <v>1096.92</v>
      </c>
      <c r="L131" s="170">
        <f t="shared" si="4"/>
        <v>8.0817197243190009</v>
      </c>
      <c r="M131" s="377">
        <v>2.2932472902011236</v>
      </c>
      <c r="N131" s="166">
        <v>0</v>
      </c>
      <c r="O131" s="397">
        <v>0</v>
      </c>
      <c r="P131" s="269">
        <v>2521</v>
      </c>
      <c r="Q131" s="15">
        <v>345</v>
      </c>
      <c r="R131" s="158">
        <v>0.13685045616818722</v>
      </c>
      <c r="S131" s="401">
        <v>0.950422074038757</v>
      </c>
      <c r="T131" s="485">
        <v>581.91666666666674</v>
      </c>
      <c r="U131" s="197">
        <v>611289.20080539142</v>
      </c>
      <c r="V131" s="159">
        <v>0</v>
      </c>
      <c r="W131" s="159">
        <v>0</v>
      </c>
      <c r="X131" s="159">
        <v>535154.56000000006</v>
      </c>
      <c r="Y131" s="159">
        <v>905685.33849104831</v>
      </c>
      <c r="Z131" s="159">
        <v>0</v>
      </c>
      <c r="AA131" s="155">
        <v>0</v>
      </c>
      <c r="AB131" s="159">
        <v>266183.19994389598</v>
      </c>
      <c r="AC131" s="159">
        <v>438596.41083333339</v>
      </c>
      <c r="AD131" s="174">
        <f>SUM(Muut[[#This Row],[Työttömyysaste]:[Työttömät ja palveluissa olevat ]])</f>
        <v>2756908.7100736694</v>
      </c>
      <c r="AF131" s="62"/>
    </row>
    <row r="132" spans="1:32" s="45" customFormat="1" x14ac:dyDescent="0.25">
      <c r="A132" s="90">
        <v>403</v>
      </c>
      <c r="B132" s="151" t="s">
        <v>131</v>
      </c>
      <c r="C132" s="395">
        <v>2758</v>
      </c>
      <c r="D132" s="134">
        <v>63.666666666666664</v>
      </c>
      <c r="E132" s="41">
        <v>1058</v>
      </c>
      <c r="F132" s="332">
        <f t="shared" si="3"/>
        <v>6.0176433522369246E-2</v>
      </c>
      <c r="G132" s="377">
        <f>Muut[[#This Row],[Keskim. työttömyysaste 2024, %]]/$F$12</f>
        <v>0.55732840919495141</v>
      </c>
      <c r="H132" s="166">
        <v>0</v>
      </c>
      <c r="I132" s="383">
        <v>11</v>
      </c>
      <c r="J132" s="389">
        <v>184</v>
      </c>
      <c r="K132" s="269">
        <v>420.88</v>
      </c>
      <c r="L132" s="170">
        <f t="shared" si="4"/>
        <v>6.5529367040486601</v>
      </c>
      <c r="M132" s="377">
        <v>2.828255894263235</v>
      </c>
      <c r="N132" s="166">
        <v>0</v>
      </c>
      <c r="O132" s="397">
        <v>0</v>
      </c>
      <c r="P132" s="269">
        <v>651</v>
      </c>
      <c r="Q132" s="15">
        <v>94</v>
      </c>
      <c r="R132" s="158">
        <v>0.14439324116743471</v>
      </c>
      <c r="S132" s="401">
        <v>1.0028064764276159</v>
      </c>
      <c r="T132" s="485">
        <v>90.666666666666657</v>
      </c>
      <c r="U132" s="197">
        <v>114222.77433270952</v>
      </c>
      <c r="V132" s="159">
        <v>0</v>
      </c>
      <c r="W132" s="159">
        <v>0</v>
      </c>
      <c r="X132" s="159">
        <v>362016.32</v>
      </c>
      <c r="Y132" s="159">
        <v>347504.69064663997</v>
      </c>
      <c r="Z132" s="159">
        <v>0</v>
      </c>
      <c r="AA132" s="155">
        <v>0</v>
      </c>
      <c r="AB132" s="159">
        <v>87521.944095874409</v>
      </c>
      <c r="AC132" s="159">
        <v>68336.373333333337</v>
      </c>
      <c r="AD132" s="174">
        <f>SUM(Muut[[#This Row],[Työttömyysaste]:[Työttömät ja palveluissa olevat ]])</f>
        <v>979602.1024085572</v>
      </c>
      <c r="AF132" s="62"/>
    </row>
    <row r="133" spans="1:32" s="45" customFormat="1" x14ac:dyDescent="0.25">
      <c r="A133" s="90">
        <v>405</v>
      </c>
      <c r="B133" s="151" t="s">
        <v>132</v>
      </c>
      <c r="C133" s="395">
        <v>73327</v>
      </c>
      <c r="D133" s="134">
        <v>4020.4166666666665</v>
      </c>
      <c r="E133" s="41">
        <v>33303</v>
      </c>
      <c r="F133" s="332">
        <f t="shared" si="3"/>
        <v>0.12072235734518412</v>
      </c>
      <c r="G133" s="377">
        <f>Muut[[#This Row],[Keskim. työttömyysaste 2024, %]]/$F$12</f>
        <v>1.1180788796405712</v>
      </c>
      <c r="H133" s="166">
        <v>0</v>
      </c>
      <c r="I133" s="383">
        <v>120</v>
      </c>
      <c r="J133" s="389">
        <v>8209</v>
      </c>
      <c r="K133" s="269">
        <v>1434.13</v>
      </c>
      <c r="L133" s="170">
        <f t="shared" si="4"/>
        <v>51.129953351509272</v>
      </c>
      <c r="M133" s="377">
        <v>0.36247601734634566</v>
      </c>
      <c r="N133" s="166">
        <v>0</v>
      </c>
      <c r="O133" s="397">
        <v>0</v>
      </c>
      <c r="P133" s="269">
        <v>21694</v>
      </c>
      <c r="Q133" s="15">
        <v>2779</v>
      </c>
      <c r="R133" s="158">
        <v>0.12809993546602746</v>
      </c>
      <c r="S133" s="401">
        <v>0.88964998553037333</v>
      </c>
      <c r="T133" s="485">
        <v>5438.25</v>
      </c>
      <c r="U133" s="197">
        <v>6092332.8452502033</v>
      </c>
      <c r="V133" s="159">
        <v>0</v>
      </c>
      <c r="W133" s="159">
        <v>0</v>
      </c>
      <c r="X133" s="159">
        <v>16151043.32</v>
      </c>
      <c r="Y133" s="159">
        <v>1184106.8760622169</v>
      </c>
      <c r="Z133" s="159">
        <v>0</v>
      </c>
      <c r="AA133" s="155">
        <v>0</v>
      </c>
      <c r="AB133" s="159">
        <v>2000853.149425603</v>
      </c>
      <c r="AC133" s="159">
        <v>4098863.4075000002</v>
      </c>
      <c r="AD133" s="174">
        <f>SUM(Muut[[#This Row],[Työttömyysaste]:[Työttömät ja palveluissa olevat ]])</f>
        <v>29527199.598238025</v>
      </c>
      <c r="AF133" s="62"/>
    </row>
    <row r="134" spans="1:32" s="45" customFormat="1" x14ac:dyDescent="0.25">
      <c r="A134" s="90">
        <v>407</v>
      </c>
      <c r="B134" s="151" t="s">
        <v>133</v>
      </c>
      <c r="C134" s="395">
        <v>2429</v>
      </c>
      <c r="D134" s="134">
        <v>101.16666666666667</v>
      </c>
      <c r="E134" s="41">
        <v>1131</v>
      </c>
      <c r="F134" s="332">
        <f t="shared" si="3"/>
        <v>8.9448865310934281E-2</v>
      </c>
      <c r="G134" s="377">
        <f>Muut[[#This Row],[Keskim. työttömyysaste 2024, %]]/$F$12</f>
        <v>0.82843716202464801</v>
      </c>
      <c r="H134" s="166">
        <v>1</v>
      </c>
      <c r="I134" s="383">
        <v>716</v>
      </c>
      <c r="J134" s="389">
        <v>182</v>
      </c>
      <c r="K134" s="269">
        <v>329.89</v>
      </c>
      <c r="L134" s="170">
        <f t="shared" si="4"/>
        <v>7.3630604140774203</v>
      </c>
      <c r="M134" s="377">
        <v>2.5170758917753253</v>
      </c>
      <c r="N134" s="166">
        <v>0</v>
      </c>
      <c r="O134" s="397">
        <v>0</v>
      </c>
      <c r="P134" s="269">
        <v>701</v>
      </c>
      <c r="Q134" s="15">
        <v>151</v>
      </c>
      <c r="R134" s="158">
        <v>0.21540656205420827</v>
      </c>
      <c r="S134" s="401">
        <v>1.4959917358076771</v>
      </c>
      <c r="T134" s="485">
        <v>138.33333333333334</v>
      </c>
      <c r="U134" s="197">
        <v>149532.07102391534</v>
      </c>
      <c r="V134" s="159">
        <v>53627.462</v>
      </c>
      <c r="W134" s="159">
        <v>210018.552</v>
      </c>
      <c r="X134" s="159">
        <v>358081.36</v>
      </c>
      <c r="Y134" s="159">
        <v>272377.69054699689</v>
      </c>
      <c r="Z134" s="159">
        <v>0</v>
      </c>
      <c r="AA134" s="155">
        <v>0</v>
      </c>
      <c r="AB134" s="159">
        <v>113148.07733852205</v>
      </c>
      <c r="AC134" s="159">
        <v>104263.21666666667</v>
      </c>
      <c r="AD134" s="174">
        <f>SUM(Muut[[#This Row],[Työttömyysaste]:[Työttömät ja palveluissa olevat ]])</f>
        <v>1261048.4295761008</v>
      </c>
      <c r="AF134" s="62"/>
    </row>
    <row r="135" spans="1:32" s="45" customFormat="1" x14ac:dyDescent="0.25">
      <c r="A135" s="90">
        <v>408</v>
      </c>
      <c r="B135" s="151" t="s">
        <v>134</v>
      </c>
      <c r="C135" s="395">
        <v>14028</v>
      </c>
      <c r="D135" s="134">
        <v>417.58333333333331</v>
      </c>
      <c r="E135" s="41">
        <v>6326</v>
      </c>
      <c r="F135" s="332">
        <f t="shared" si="3"/>
        <v>6.601064390346717E-2</v>
      </c>
      <c r="G135" s="377">
        <f>Muut[[#This Row],[Keskim. työttömyysaste 2024, %]]/$F$12</f>
        <v>0.61136237233099</v>
      </c>
      <c r="H135" s="166">
        <v>0</v>
      </c>
      <c r="I135" s="383">
        <v>22</v>
      </c>
      <c r="J135" s="389">
        <v>642</v>
      </c>
      <c r="K135" s="269">
        <v>737.27</v>
      </c>
      <c r="L135" s="170">
        <f t="shared" si="4"/>
        <v>19.026950777869708</v>
      </c>
      <c r="M135" s="377">
        <v>0.97405948406172049</v>
      </c>
      <c r="N135" s="166">
        <v>0</v>
      </c>
      <c r="O135" s="397">
        <v>0</v>
      </c>
      <c r="P135" s="269">
        <v>4211</v>
      </c>
      <c r="Q135" s="15">
        <v>447</v>
      </c>
      <c r="R135" s="158">
        <v>0.106150558062218</v>
      </c>
      <c r="S135" s="401">
        <v>0.73721225620084929</v>
      </c>
      <c r="T135" s="485">
        <v>644.58333333333326</v>
      </c>
      <c r="U135" s="197">
        <v>637296.77989168384</v>
      </c>
      <c r="V135" s="159">
        <v>0</v>
      </c>
      <c r="W135" s="159">
        <v>0</v>
      </c>
      <c r="X135" s="159">
        <v>1263122.1599999999</v>
      </c>
      <c r="Y135" s="159">
        <v>608735.94200971362</v>
      </c>
      <c r="Z135" s="159">
        <v>0</v>
      </c>
      <c r="AA135" s="155">
        <v>0</v>
      </c>
      <c r="AB135" s="159">
        <v>321706.45433512307</v>
      </c>
      <c r="AC135" s="159">
        <v>485828.90416666662</v>
      </c>
      <c r="AD135" s="174">
        <f>SUM(Muut[[#This Row],[Työttömyysaste]:[Työttömät ja palveluissa olevat ]])</f>
        <v>3316690.2404031875</v>
      </c>
      <c r="AF135" s="62"/>
    </row>
    <row r="136" spans="1:32" s="45" customFormat="1" x14ac:dyDescent="0.25">
      <c r="A136" s="90">
        <v>410</v>
      </c>
      <c r="B136" s="151" t="s">
        <v>135</v>
      </c>
      <c r="C136" s="395">
        <v>18878</v>
      </c>
      <c r="D136" s="134">
        <v>877.5</v>
      </c>
      <c r="E136" s="41">
        <v>8536</v>
      </c>
      <c r="F136" s="332">
        <f t="shared" si="3"/>
        <v>0.10279990627928773</v>
      </c>
      <c r="G136" s="377">
        <f>Muut[[#This Row],[Keskim. työttömyysaste 2024, %]]/$F$12</f>
        <v>0.95208879753114672</v>
      </c>
      <c r="H136" s="166">
        <v>0</v>
      </c>
      <c r="I136" s="383">
        <v>24</v>
      </c>
      <c r="J136" s="389">
        <v>445</v>
      </c>
      <c r="K136" s="269">
        <v>648.49</v>
      </c>
      <c r="L136" s="170">
        <f t="shared" si="4"/>
        <v>29.110703326188531</v>
      </c>
      <c r="M136" s="377">
        <v>0.63665180639199959</v>
      </c>
      <c r="N136" s="166">
        <v>0</v>
      </c>
      <c r="O136" s="397">
        <v>0</v>
      </c>
      <c r="P136" s="269">
        <v>5974</v>
      </c>
      <c r="Q136" s="15">
        <v>498</v>
      </c>
      <c r="R136" s="158">
        <v>8.3361232005356542E-2</v>
      </c>
      <c r="S136" s="401">
        <v>0.57894111013840155</v>
      </c>
      <c r="T136" s="485">
        <v>1208.5</v>
      </c>
      <c r="U136" s="197">
        <v>1335613.1866838168</v>
      </c>
      <c r="V136" s="159">
        <v>0</v>
      </c>
      <c r="W136" s="159">
        <v>0</v>
      </c>
      <c r="X136" s="159">
        <v>875528.6</v>
      </c>
      <c r="Y136" s="159">
        <v>535433.65528758685</v>
      </c>
      <c r="Z136" s="159">
        <v>0</v>
      </c>
      <c r="AA136" s="155">
        <v>0</v>
      </c>
      <c r="AB136" s="159">
        <v>337717.8570346277</v>
      </c>
      <c r="AC136" s="159">
        <v>910858.53500000003</v>
      </c>
      <c r="AD136" s="174">
        <f>SUM(Muut[[#This Row],[Työttömyysaste]:[Työttömät ja palveluissa olevat ]])</f>
        <v>3995151.8340060315</v>
      </c>
      <c r="AF136" s="62"/>
    </row>
    <row r="137" spans="1:32" s="45" customFormat="1" x14ac:dyDescent="0.25">
      <c r="A137" s="90">
        <v>416</v>
      </c>
      <c r="B137" s="151" t="s">
        <v>136</v>
      </c>
      <c r="C137" s="395">
        <v>2849</v>
      </c>
      <c r="D137" s="134">
        <v>126.91666666666667</v>
      </c>
      <c r="E137" s="41">
        <v>1310</v>
      </c>
      <c r="F137" s="332">
        <f t="shared" si="3"/>
        <v>9.6882951653944019E-2</v>
      </c>
      <c r="G137" s="377">
        <f>Muut[[#This Row],[Keskim. työttömyysaste 2024, %]]/$F$12</f>
        <v>0.89728849256798071</v>
      </c>
      <c r="H137" s="166">
        <v>0</v>
      </c>
      <c r="I137" s="383">
        <v>2</v>
      </c>
      <c r="J137" s="389">
        <v>69</v>
      </c>
      <c r="K137" s="269">
        <v>218.01</v>
      </c>
      <c r="L137" s="170">
        <f t="shared" si="4"/>
        <v>13.06820788037246</v>
      </c>
      <c r="M137" s="377">
        <v>1.4182037833814511</v>
      </c>
      <c r="N137" s="166">
        <v>0</v>
      </c>
      <c r="O137" s="397">
        <v>0</v>
      </c>
      <c r="P137" s="269">
        <v>853</v>
      </c>
      <c r="Q137" s="15">
        <v>85</v>
      </c>
      <c r="R137" s="158">
        <v>9.9648300117233288E-2</v>
      </c>
      <c r="S137" s="401">
        <v>0.69205428117435486</v>
      </c>
      <c r="T137" s="485">
        <v>149.33333333333334</v>
      </c>
      <c r="U137" s="197">
        <v>189964.21995788821</v>
      </c>
      <c r="V137" s="159">
        <v>0</v>
      </c>
      <c r="W137" s="159">
        <v>0</v>
      </c>
      <c r="X137" s="159">
        <v>135756.12</v>
      </c>
      <c r="Y137" s="159">
        <v>180002.60788793475</v>
      </c>
      <c r="Z137" s="159">
        <v>0</v>
      </c>
      <c r="AA137" s="155">
        <v>0</v>
      </c>
      <c r="AB137" s="159">
        <v>60600.477089321925</v>
      </c>
      <c r="AC137" s="159">
        <v>112554.02666666667</v>
      </c>
      <c r="AD137" s="174">
        <f>SUM(Muut[[#This Row],[Työttömyysaste]:[Työttömät ja palveluissa olevat ]])</f>
        <v>678877.45160181168</v>
      </c>
      <c r="AF137" s="62"/>
    </row>
    <row r="138" spans="1:32" s="45" customFormat="1" x14ac:dyDescent="0.25">
      <c r="A138" s="90">
        <v>418</v>
      </c>
      <c r="B138" s="151" t="s">
        <v>137</v>
      </c>
      <c r="C138" s="395">
        <v>24854</v>
      </c>
      <c r="D138" s="134">
        <v>903.33333333333337</v>
      </c>
      <c r="E138" s="41">
        <v>12129</v>
      </c>
      <c r="F138" s="332">
        <f t="shared" si="3"/>
        <v>7.4477148432132365E-2</v>
      </c>
      <c r="G138" s="377">
        <f>Muut[[#This Row],[Keskim. työttömyysaste 2024, %]]/$F$12</f>
        <v>0.6897755188769511</v>
      </c>
      <c r="H138" s="166">
        <v>0</v>
      </c>
      <c r="I138" s="383">
        <v>76</v>
      </c>
      <c r="J138" s="389">
        <v>788</v>
      </c>
      <c r="K138" s="269">
        <v>268.47000000000003</v>
      </c>
      <c r="L138" s="170">
        <f t="shared" si="4"/>
        <v>92.576451745073925</v>
      </c>
      <c r="M138" s="377">
        <v>0.20019542236285479</v>
      </c>
      <c r="N138" s="166">
        <v>0</v>
      </c>
      <c r="O138" s="397">
        <v>0</v>
      </c>
      <c r="P138" s="269">
        <v>8653</v>
      </c>
      <c r="Q138" s="15">
        <v>559</v>
      </c>
      <c r="R138" s="158">
        <v>6.4601872183057893E-2</v>
      </c>
      <c r="S138" s="401">
        <v>0.44865795165161909</v>
      </c>
      <c r="T138" s="485">
        <v>1272.1666666666667</v>
      </c>
      <c r="U138" s="197">
        <v>1273946.916247725</v>
      </c>
      <c r="V138" s="159">
        <v>0</v>
      </c>
      <c r="W138" s="159">
        <v>0</v>
      </c>
      <c r="X138" s="159">
        <v>1550374.24</v>
      </c>
      <c r="Y138" s="159">
        <v>221665.52057095477</v>
      </c>
      <c r="Z138" s="159">
        <v>0</v>
      </c>
      <c r="AA138" s="155">
        <v>0</v>
      </c>
      <c r="AB138" s="159">
        <v>343076.10569204547</v>
      </c>
      <c r="AC138" s="159">
        <v>958844.7383333334</v>
      </c>
      <c r="AD138" s="174">
        <f>SUM(Muut[[#This Row],[Työttömyysaste]:[Työttömät ja palveluissa olevat ]])</f>
        <v>4347907.5208440581</v>
      </c>
      <c r="AF138" s="62"/>
    </row>
    <row r="139" spans="1:32" s="45" customFormat="1" x14ac:dyDescent="0.25">
      <c r="A139" s="90">
        <v>420</v>
      </c>
      <c r="B139" s="151" t="s">
        <v>138</v>
      </c>
      <c r="C139" s="395">
        <v>8971</v>
      </c>
      <c r="D139" s="134">
        <v>390.58333333333331</v>
      </c>
      <c r="E139" s="41">
        <v>3918</v>
      </c>
      <c r="F139" s="332">
        <f t="shared" si="3"/>
        <v>9.9689467415347968E-2</v>
      </c>
      <c r="G139" s="377">
        <f>Muut[[#This Row],[Keskim. työttömyysaste 2024, %]]/$F$12</f>
        <v>0.92328124210675799</v>
      </c>
      <c r="H139" s="166">
        <v>0</v>
      </c>
      <c r="I139" s="383">
        <v>12</v>
      </c>
      <c r="J139" s="389">
        <v>266</v>
      </c>
      <c r="K139" s="269">
        <v>1136.26</v>
      </c>
      <c r="L139" s="170">
        <f t="shared" si="4"/>
        <v>7.8952000422438529</v>
      </c>
      <c r="M139" s="377">
        <v>2.3474239739076004</v>
      </c>
      <c r="N139" s="166">
        <v>0</v>
      </c>
      <c r="O139" s="397">
        <v>0</v>
      </c>
      <c r="P139" s="269">
        <v>2390</v>
      </c>
      <c r="Q139" s="15">
        <v>271</v>
      </c>
      <c r="R139" s="158">
        <v>0.11338912133891213</v>
      </c>
      <c r="S139" s="401">
        <v>0.78748384838349694</v>
      </c>
      <c r="T139" s="485">
        <v>506.75</v>
      </c>
      <c r="U139" s="197">
        <v>615491.60006465099</v>
      </c>
      <c r="V139" s="159">
        <v>0</v>
      </c>
      <c r="W139" s="159">
        <v>0</v>
      </c>
      <c r="X139" s="159">
        <v>523349.68</v>
      </c>
      <c r="Y139" s="159">
        <v>938166.88793516241</v>
      </c>
      <c r="Z139" s="159">
        <v>0</v>
      </c>
      <c r="AA139" s="155">
        <v>0</v>
      </c>
      <c r="AB139" s="159">
        <v>218955.49687694007</v>
      </c>
      <c r="AC139" s="159">
        <v>381942.54250000004</v>
      </c>
      <c r="AD139" s="174">
        <f>SUM(Muut[[#This Row],[Työttömyysaste]:[Työttömät ja palveluissa olevat ]])</f>
        <v>2677906.2073767534</v>
      </c>
      <c r="AF139" s="62"/>
    </row>
    <row r="140" spans="1:32" s="45" customFormat="1" x14ac:dyDescent="0.25">
      <c r="A140" s="90">
        <v>421</v>
      </c>
      <c r="B140" s="151" t="s">
        <v>139</v>
      </c>
      <c r="C140" s="395">
        <v>665</v>
      </c>
      <c r="D140" s="134">
        <v>14.416666666666666</v>
      </c>
      <c r="E140" s="41">
        <v>263</v>
      </c>
      <c r="F140" s="332">
        <f t="shared" si="3"/>
        <v>5.4816223067173632E-2</v>
      </c>
      <c r="G140" s="377">
        <f>Muut[[#This Row],[Keskim. työttömyysaste 2024, %]]/$F$12</f>
        <v>0.5076844307954369</v>
      </c>
      <c r="H140" s="166">
        <v>0</v>
      </c>
      <c r="I140" s="383">
        <v>1</v>
      </c>
      <c r="J140" s="389">
        <v>16</v>
      </c>
      <c r="K140" s="269">
        <v>480.08</v>
      </c>
      <c r="L140" s="170">
        <f t="shared" si="4"/>
        <v>1.3851858023662724</v>
      </c>
      <c r="M140" s="377">
        <v>13.37970821408903</v>
      </c>
      <c r="N140" s="166">
        <v>0</v>
      </c>
      <c r="O140" s="397">
        <v>0</v>
      </c>
      <c r="P140" s="269">
        <v>152</v>
      </c>
      <c r="Q140" s="15">
        <v>13</v>
      </c>
      <c r="R140" s="158">
        <v>8.5526315789473686E-2</v>
      </c>
      <c r="S140" s="401">
        <v>0.59397754829275717</v>
      </c>
      <c r="T140" s="485">
        <v>20.75</v>
      </c>
      <c r="U140" s="197">
        <v>25087.80998485193</v>
      </c>
      <c r="V140" s="159">
        <v>0</v>
      </c>
      <c r="W140" s="159">
        <v>0</v>
      </c>
      <c r="X140" s="159">
        <v>31479.68</v>
      </c>
      <c r="Y140" s="159">
        <v>396383.89062354807</v>
      </c>
      <c r="Z140" s="159">
        <v>0</v>
      </c>
      <c r="AA140" s="155">
        <v>0</v>
      </c>
      <c r="AB140" s="159">
        <v>13450.482611032883</v>
      </c>
      <c r="AC140" s="159">
        <v>15639.4825</v>
      </c>
      <c r="AD140" s="174">
        <f>SUM(Muut[[#This Row],[Työttömyysaste]:[Työttömät ja palveluissa olevat ]])</f>
        <v>482041.34571943287</v>
      </c>
      <c r="AF140" s="62"/>
    </row>
    <row r="141" spans="1:32" s="45" customFormat="1" x14ac:dyDescent="0.25">
      <c r="A141" s="90">
        <v>422</v>
      </c>
      <c r="B141" s="151" t="s">
        <v>140</v>
      </c>
      <c r="C141" s="395">
        <v>10049</v>
      </c>
      <c r="D141" s="134">
        <v>645.91666666666663</v>
      </c>
      <c r="E141" s="41">
        <v>3869</v>
      </c>
      <c r="F141" s="332">
        <f t="shared" ref="F141:F203" si="5">D141/E141</f>
        <v>0.1669466701128629</v>
      </c>
      <c r="G141" s="377">
        <f>Muut[[#This Row],[Keskim. työttömyysaste 2024, %]]/$F$12</f>
        <v>1.5461887092363016</v>
      </c>
      <c r="H141" s="166">
        <v>0</v>
      </c>
      <c r="I141" s="383">
        <v>8</v>
      </c>
      <c r="J141" s="389">
        <v>655</v>
      </c>
      <c r="K141" s="269">
        <v>3417.74</v>
      </c>
      <c r="L141" s="170">
        <f t="shared" si="4"/>
        <v>2.9402470638492106</v>
      </c>
      <c r="M141" s="377">
        <v>6.3033416769054194</v>
      </c>
      <c r="N141" s="166">
        <v>3</v>
      </c>
      <c r="O141" s="397">
        <v>263</v>
      </c>
      <c r="P141" s="269">
        <v>2361</v>
      </c>
      <c r="Q141" s="15">
        <v>389</v>
      </c>
      <c r="R141" s="158">
        <v>0.16476069462092333</v>
      </c>
      <c r="S141" s="401">
        <v>1.1442577941372345</v>
      </c>
      <c r="T141" s="485">
        <v>870.08333333333326</v>
      </c>
      <c r="U141" s="197">
        <v>1154602.7966996799</v>
      </c>
      <c r="V141" s="159">
        <v>0</v>
      </c>
      <c r="W141" s="159">
        <v>0</v>
      </c>
      <c r="X141" s="159">
        <v>1288699.3999999999</v>
      </c>
      <c r="Y141" s="159">
        <v>2821898.5967749651</v>
      </c>
      <c r="Z141" s="159">
        <v>0</v>
      </c>
      <c r="AA141" s="155">
        <v>83518.28</v>
      </c>
      <c r="AB141" s="159">
        <v>360840.01591501501</v>
      </c>
      <c r="AC141" s="159">
        <v>655790.50916666666</v>
      </c>
      <c r="AD141" s="174">
        <f>SUM(Muut[[#This Row],[Työttömyysaste]:[Työttömät ja palveluissa olevat ]])</f>
        <v>6365349.5985563258</v>
      </c>
      <c r="AF141" s="62"/>
    </row>
    <row r="142" spans="1:32" s="45" customFormat="1" x14ac:dyDescent="0.25">
      <c r="A142" s="151">
        <v>423</v>
      </c>
      <c r="B142" s="151" t="s">
        <v>141</v>
      </c>
      <c r="C142" s="395">
        <v>20666</v>
      </c>
      <c r="D142" s="134">
        <v>615.08333333333337</v>
      </c>
      <c r="E142" s="41">
        <v>10164</v>
      </c>
      <c r="F142" s="332">
        <f t="shared" si="5"/>
        <v>6.0515873015873023E-2</v>
      </c>
      <c r="G142" s="377">
        <f>Muut[[#This Row],[Keskim. työttömyysaste 2024, %]]/$F$12</f>
        <v>0.5604721527147809</v>
      </c>
      <c r="H142" s="166">
        <v>0</v>
      </c>
      <c r="I142" s="383">
        <v>318</v>
      </c>
      <c r="J142" s="389">
        <v>972</v>
      </c>
      <c r="K142" s="269">
        <v>300.52999999999997</v>
      </c>
      <c r="L142" s="170">
        <f t="shared" ref="L142:L204" si="6">C142/K142</f>
        <v>68.765181512660973</v>
      </c>
      <c r="M142" s="377">
        <v>0.26951694811635407</v>
      </c>
      <c r="N142" s="166">
        <v>0</v>
      </c>
      <c r="O142" s="397">
        <v>0</v>
      </c>
      <c r="P142" s="269">
        <v>7104</v>
      </c>
      <c r="Q142" s="15">
        <v>611</v>
      </c>
      <c r="R142" s="158">
        <v>8.6007882882882886E-2</v>
      </c>
      <c r="S142" s="401">
        <v>0.59732201647008121</v>
      </c>
      <c r="T142" s="485">
        <v>869.33333333333337</v>
      </c>
      <c r="U142" s="197">
        <v>860711.73801975208</v>
      </c>
      <c r="V142" s="159">
        <v>0</v>
      </c>
      <c r="W142" s="159">
        <v>0</v>
      </c>
      <c r="X142" s="159">
        <v>1912390.56</v>
      </c>
      <c r="Y142" s="159">
        <v>248136.24947736811</v>
      </c>
      <c r="Z142" s="159">
        <v>0</v>
      </c>
      <c r="AA142" s="155">
        <v>0</v>
      </c>
      <c r="AB142" s="159">
        <v>381526.21870461717</v>
      </c>
      <c r="AC142" s="159">
        <v>655225.22666666668</v>
      </c>
      <c r="AD142" s="174">
        <f>SUM(Muut[[#This Row],[Työttömyysaste]:[Työttömät ja palveluissa olevat ]])</f>
        <v>4057989.9928684039</v>
      </c>
      <c r="AF142" s="62"/>
    </row>
    <row r="143" spans="1:32" s="45" customFormat="1" x14ac:dyDescent="0.25">
      <c r="A143" s="90">
        <v>425</v>
      </c>
      <c r="B143" s="151" t="s">
        <v>142</v>
      </c>
      <c r="C143" s="395">
        <v>10190</v>
      </c>
      <c r="D143" s="134">
        <v>310.58333333333331</v>
      </c>
      <c r="E143" s="41">
        <v>4562</v>
      </c>
      <c r="F143" s="332">
        <f t="shared" si="5"/>
        <v>6.8080520239660963E-2</v>
      </c>
      <c r="G143" s="377">
        <f>Muut[[#This Row],[Keskim. työttömyysaste 2024, %]]/$F$12</f>
        <v>0.63053268233702142</v>
      </c>
      <c r="H143" s="166">
        <v>0</v>
      </c>
      <c r="I143" s="383">
        <v>11</v>
      </c>
      <c r="J143" s="389">
        <v>98</v>
      </c>
      <c r="K143" s="269">
        <v>637.36</v>
      </c>
      <c r="L143" s="170">
        <f t="shared" si="6"/>
        <v>15.987824777205974</v>
      </c>
      <c r="M143" s="377">
        <v>1.1592184750725298</v>
      </c>
      <c r="N143" s="166">
        <v>0</v>
      </c>
      <c r="O143" s="397">
        <v>0</v>
      </c>
      <c r="P143" s="269">
        <v>3454</v>
      </c>
      <c r="Q143" s="15">
        <v>181</v>
      </c>
      <c r="R143" s="158">
        <v>5.2403011001737117E-2</v>
      </c>
      <c r="S143" s="401">
        <v>0.36393724797626686</v>
      </c>
      <c r="T143" s="485">
        <v>433.58333333333331</v>
      </c>
      <c r="U143" s="197">
        <v>477451.26413328882</v>
      </c>
      <c r="V143" s="159">
        <v>0</v>
      </c>
      <c r="W143" s="159">
        <v>0</v>
      </c>
      <c r="X143" s="159">
        <v>192813.04</v>
      </c>
      <c r="Y143" s="159">
        <v>526244.03542706347</v>
      </c>
      <c r="Z143" s="159">
        <v>0</v>
      </c>
      <c r="AA143" s="155">
        <v>0</v>
      </c>
      <c r="AB143" s="159">
        <v>116029.50159670465</v>
      </c>
      <c r="AC143" s="159">
        <v>326796.09416666668</v>
      </c>
      <c r="AD143" s="174">
        <f>SUM(Muut[[#This Row],[Työttömyysaste]:[Työttömät ja palveluissa olevat ]])</f>
        <v>1639333.9353237236</v>
      </c>
      <c r="AF143" s="62"/>
    </row>
    <row r="144" spans="1:32" s="45" customFormat="1" x14ac:dyDescent="0.25">
      <c r="A144" s="90">
        <v>426</v>
      </c>
      <c r="B144" s="151" t="s">
        <v>143</v>
      </c>
      <c r="C144" s="395">
        <v>11913</v>
      </c>
      <c r="D144" s="134">
        <v>637.75</v>
      </c>
      <c r="E144" s="41">
        <v>5598</v>
      </c>
      <c r="F144" s="332">
        <f t="shared" si="5"/>
        <v>0.11392461593426223</v>
      </c>
      <c r="G144" s="377">
        <f>Muut[[#This Row],[Keskim. työttömyysaste 2024, %]]/$F$12</f>
        <v>1.0551211038983543</v>
      </c>
      <c r="H144" s="166">
        <v>0</v>
      </c>
      <c r="I144" s="383">
        <v>5</v>
      </c>
      <c r="J144" s="389">
        <v>323</v>
      </c>
      <c r="K144" s="269">
        <v>727.48</v>
      </c>
      <c r="L144" s="170">
        <f t="shared" si="6"/>
        <v>16.375707923241876</v>
      </c>
      <c r="M144" s="377">
        <v>1.1317606508879703</v>
      </c>
      <c r="N144" s="166">
        <v>3</v>
      </c>
      <c r="O144" s="397">
        <v>464</v>
      </c>
      <c r="P144" s="269">
        <v>3735</v>
      </c>
      <c r="Q144" s="15">
        <v>312</v>
      </c>
      <c r="R144" s="158">
        <v>8.3534136546184745E-2</v>
      </c>
      <c r="S144" s="401">
        <v>0.58014192668593789</v>
      </c>
      <c r="T144" s="485">
        <v>873.41666666666663</v>
      </c>
      <c r="U144" s="197">
        <v>934051.26448517083</v>
      </c>
      <c r="V144" s="159">
        <v>0</v>
      </c>
      <c r="W144" s="159">
        <v>0</v>
      </c>
      <c r="X144" s="159">
        <v>635496.04</v>
      </c>
      <c r="Y144" s="159">
        <v>600652.70944596466</v>
      </c>
      <c r="Z144" s="159">
        <v>0</v>
      </c>
      <c r="AA144" s="155">
        <v>147347.84</v>
      </c>
      <c r="AB144" s="159">
        <v>214068.01809973596</v>
      </c>
      <c r="AC144" s="159">
        <v>658302.87583333335</v>
      </c>
      <c r="AD144" s="174">
        <f>SUM(Muut[[#This Row],[Työttömyysaste]:[Työttömät ja palveluissa olevat ]])</f>
        <v>3189918.7478642049</v>
      </c>
      <c r="AF144" s="62"/>
    </row>
    <row r="145" spans="1:32" s="45" customFormat="1" x14ac:dyDescent="0.25">
      <c r="A145" s="90">
        <v>430</v>
      </c>
      <c r="B145" s="151" t="s">
        <v>144</v>
      </c>
      <c r="C145" s="395">
        <v>15295</v>
      </c>
      <c r="D145" s="134">
        <v>690.91666666666663</v>
      </c>
      <c r="E145" s="41">
        <v>6551</v>
      </c>
      <c r="F145" s="332">
        <f t="shared" si="5"/>
        <v>0.10546735867297613</v>
      </c>
      <c r="G145" s="377">
        <f>Muut[[#This Row],[Keskim. työttömyysaste 2024, %]]/$F$12</f>
        <v>0.9767936015907791</v>
      </c>
      <c r="H145" s="166">
        <v>0</v>
      </c>
      <c r="I145" s="383">
        <v>35</v>
      </c>
      <c r="J145" s="389">
        <v>932</v>
      </c>
      <c r="K145" s="269">
        <v>848.1</v>
      </c>
      <c r="L145" s="170">
        <f t="shared" si="6"/>
        <v>18.034429902134182</v>
      </c>
      <c r="M145" s="377">
        <v>1.0276666331307922</v>
      </c>
      <c r="N145" s="166">
        <v>0</v>
      </c>
      <c r="O145" s="397">
        <v>0</v>
      </c>
      <c r="P145" s="269">
        <v>4202</v>
      </c>
      <c r="Q145" s="15">
        <v>693</v>
      </c>
      <c r="R145" s="158">
        <v>0.16492146596858639</v>
      </c>
      <c r="S145" s="401">
        <v>1.1453743460433836</v>
      </c>
      <c r="T145" s="485">
        <v>1036.3333333333333</v>
      </c>
      <c r="U145" s="197">
        <v>1110195.720110754</v>
      </c>
      <c r="V145" s="159">
        <v>0</v>
      </c>
      <c r="W145" s="159">
        <v>0</v>
      </c>
      <c r="X145" s="159">
        <v>1833691.36</v>
      </c>
      <c r="Y145" s="159">
        <v>700244.07939891506</v>
      </c>
      <c r="Z145" s="159">
        <v>0</v>
      </c>
      <c r="AA145" s="155">
        <v>0</v>
      </c>
      <c r="AB145" s="159">
        <v>546411.29268706124</v>
      </c>
      <c r="AC145" s="159">
        <v>781094.79666666663</v>
      </c>
      <c r="AD145" s="174">
        <f>SUM(Muut[[#This Row],[Työttömyysaste]:[Työttömät ja palveluissa olevat ]])</f>
        <v>4971637.2488633972</v>
      </c>
      <c r="AF145" s="62"/>
    </row>
    <row r="146" spans="1:32" s="45" customFormat="1" x14ac:dyDescent="0.25">
      <c r="A146" s="90">
        <v>433</v>
      </c>
      <c r="B146" s="151" t="s">
        <v>145</v>
      </c>
      <c r="C146" s="395">
        <v>7657</v>
      </c>
      <c r="D146" s="134">
        <v>224.33333333333334</v>
      </c>
      <c r="E146" s="41">
        <v>3544</v>
      </c>
      <c r="F146" s="332">
        <f t="shared" si="5"/>
        <v>6.3299473288186608E-2</v>
      </c>
      <c r="G146" s="377">
        <f>Muut[[#This Row],[Keskim. työttömyysaste 2024, %]]/$F$12</f>
        <v>0.58625266878718119</v>
      </c>
      <c r="H146" s="166">
        <v>0</v>
      </c>
      <c r="I146" s="383">
        <v>36</v>
      </c>
      <c r="J146" s="389">
        <v>287</v>
      </c>
      <c r="K146" s="269">
        <v>597.70000000000005</v>
      </c>
      <c r="L146" s="170">
        <f t="shared" si="6"/>
        <v>12.810774636105068</v>
      </c>
      <c r="M146" s="377">
        <v>1.4467026689960045</v>
      </c>
      <c r="N146" s="166">
        <v>0</v>
      </c>
      <c r="O146" s="397">
        <v>0</v>
      </c>
      <c r="P146" s="269">
        <v>2269</v>
      </c>
      <c r="Q146" s="15">
        <v>285</v>
      </c>
      <c r="R146" s="158">
        <v>0.125605993829881</v>
      </c>
      <c r="S146" s="401">
        <v>0.87232964003262148</v>
      </c>
      <c r="T146" s="485">
        <v>345.66666666666669</v>
      </c>
      <c r="U146" s="197">
        <v>333572.88505517511</v>
      </c>
      <c r="V146" s="159">
        <v>0</v>
      </c>
      <c r="W146" s="159">
        <v>0</v>
      </c>
      <c r="X146" s="159">
        <v>564666.76</v>
      </c>
      <c r="Y146" s="159">
        <v>493498.27409118216</v>
      </c>
      <c r="Z146" s="159">
        <v>0</v>
      </c>
      <c r="AA146" s="155">
        <v>0</v>
      </c>
      <c r="AB146" s="159">
        <v>206865.11401891671</v>
      </c>
      <c r="AC146" s="159">
        <v>260532.42333333337</v>
      </c>
      <c r="AD146" s="174">
        <f>SUM(Muut[[#This Row],[Työttömyysaste]:[Työttömät ja palveluissa olevat ]])</f>
        <v>1859135.4564986071</v>
      </c>
      <c r="AF146" s="62"/>
    </row>
    <row r="147" spans="1:32" s="45" customFormat="1" x14ac:dyDescent="0.25">
      <c r="A147" s="90">
        <v>434</v>
      </c>
      <c r="B147" s="151" t="s">
        <v>146</v>
      </c>
      <c r="C147" s="395">
        <v>14352</v>
      </c>
      <c r="D147" s="134">
        <v>724.83333333333337</v>
      </c>
      <c r="E147" s="41">
        <v>6622</v>
      </c>
      <c r="F147" s="332">
        <f t="shared" si="5"/>
        <v>0.10945837108627807</v>
      </c>
      <c r="G147" s="377">
        <f>Muut[[#This Row],[Keskim. työttömyysaste 2024, %]]/$F$12</f>
        <v>1.0137566528915185</v>
      </c>
      <c r="H147" s="166">
        <v>1</v>
      </c>
      <c r="I147" s="383">
        <v>5562</v>
      </c>
      <c r="J147" s="389">
        <v>883</v>
      </c>
      <c r="K147" s="269">
        <v>820.06</v>
      </c>
      <c r="L147" s="170">
        <f t="shared" si="6"/>
        <v>17.501158451820601</v>
      </c>
      <c r="M147" s="377">
        <v>1.0589802903036707</v>
      </c>
      <c r="N147" s="166">
        <v>3</v>
      </c>
      <c r="O147" s="397">
        <v>712</v>
      </c>
      <c r="P147" s="269">
        <v>4169</v>
      </c>
      <c r="Q147" s="15">
        <v>668</v>
      </c>
      <c r="R147" s="158">
        <v>0.160230271048213</v>
      </c>
      <c r="S147" s="401">
        <v>1.1127941462341713</v>
      </c>
      <c r="T147" s="485">
        <v>937.33333333333337</v>
      </c>
      <c r="U147" s="197">
        <v>1081168.5506896442</v>
      </c>
      <c r="V147" s="159">
        <v>316863.45600000001</v>
      </c>
      <c r="W147" s="159">
        <v>1631456.9639999999</v>
      </c>
      <c r="X147" s="159">
        <v>1737284.84</v>
      </c>
      <c r="Y147" s="159">
        <v>677092.51238282537</v>
      </c>
      <c r="Z147" s="159">
        <v>0</v>
      </c>
      <c r="AA147" s="155">
        <v>226102.72</v>
      </c>
      <c r="AB147" s="159">
        <v>497210.74246233789</v>
      </c>
      <c r="AC147" s="159">
        <v>706477.50666666671</v>
      </c>
      <c r="AD147" s="174">
        <f>SUM(Muut[[#This Row],[Työttömyysaste]:[Työttömät ja palveluissa olevat ]])</f>
        <v>6873657.2922014734</v>
      </c>
      <c r="AF147" s="62"/>
    </row>
    <row r="148" spans="1:32" s="45" customFormat="1" x14ac:dyDescent="0.25">
      <c r="A148" s="90">
        <v>435</v>
      </c>
      <c r="B148" s="151" t="s">
        <v>147</v>
      </c>
      <c r="C148" s="395">
        <v>711</v>
      </c>
      <c r="D148" s="134">
        <v>33.166666666666664</v>
      </c>
      <c r="E148" s="41">
        <v>284</v>
      </c>
      <c r="F148" s="332">
        <f t="shared" si="5"/>
        <v>0.11678403755868544</v>
      </c>
      <c r="G148" s="377">
        <f>Muut[[#This Row],[Keskim. työttömyysaste 2024, %]]/$F$12</f>
        <v>1.0816038449296093</v>
      </c>
      <c r="H148" s="166">
        <v>0</v>
      </c>
      <c r="I148" s="383">
        <v>0</v>
      </c>
      <c r="J148" s="389">
        <v>5</v>
      </c>
      <c r="K148" s="269">
        <v>214.5</v>
      </c>
      <c r="L148" s="170">
        <f t="shared" si="6"/>
        <v>3.3146853146853146</v>
      </c>
      <c r="M148" s="377">
        <v>5.5912945267683787</v>
      </c>
      <c r="N148" s="166">
        <v>3</v>
      </c>
      <c r="O148" s="397">
        <v>306</v>
      </c>
      <c r="P148" s="269">
        <v>135</v>
      </c>
      <c r="Q148" s="15">
        <v>21</v>
      </c>
      <c r="R148" s="158">
        <v>0.15555555555555556</v>
      </c>
      <c r="S148" s="401">
        <v>1.0803283955273395</v>
      </c>
      <c r="T148" s="485">
        <v>39.5</v>
      </c>
      <c r="U148" s="197">
        <v>57145.901000587401</v>
      </c>
      <c r="V148" s="159">
        <v>0</v>
      </c>
      <c r="W148" s="159">
        <v>0</v>
      </c>
      <c r="X148" s="159">
        <v>9837.4</v>
      </c>
      <c r="Y148" s="159">
        <v>177104.53370011473</v>
      </c>
      <c r="Z148" s="159">
        <v>0</v>
      </c>
      <c r="AA148" s="155">
        <v>97173.36</v>
      </c>
      <c r="AB148" s="159">
        <v>23230.671586504566</v>
      </c>
      <c r="AC148" s="159">
        <v>29771.545000000002</v>
      </c>
      <c r="AD148" s="174">
        <f>SUM(Muut[[#This Row],[Työttömyysaste]:[Työttömät ja palveluissa olevat ]])</f>
        <v>394263.41128720663</v>
      </c>
      <c r="AF148" s="62"/>
    </row>
    <row r="149" spans="1:32" s="45" customFormat="1" x14ac:dyDescent="0.25">
      <c r="A149" s="90">
        <v>436</v>
      </c>
      <c r="B149" s="151" t="s">
        <v>148</v>
      </c>
      <c r="C149" s="395">
        <v>2008</v>
      </c>
      <c r="D149" s="134">
        <v>79.75</v>
      </c>
      <c r="E149" s="41">
        <v>842</v>
      </c>
      <c r="F149" s="332">
        <f t="shared" si="5"/>
        <v>9.4714964370546315E-2</v>
      </c>
      <c r="G149" s="377">
        <f>Muut[[#This Row],[Keskim. työttömyysaste 2024, %]]/$F$12</f>
        <v>0.87720952089941595</v>
      </c>
      <c r="H149" s="166">
        <v>0</v>
      </c>
      <c r="I149" s="383">
        <v>4</v>
      </c>
      <c r="J149" s="389">
        <v>89</v>
      </c>
      <c r="K149" s="269">
        <v>214.14</v>
      </c>
      <c r="L149" s="170">
        <f t="shared" si="6"/>
        <v>9.3770430559447089</v>
      </c>
      <c r="M149" s="377">
        <v>1.9764633421630735</v>
      </c>
      <c r="N149" s="166">
        <v>0</v>
      </c>
      <c r="O149" s="397">
        <v>0</v>
      </c>
      <c r="P149" s="269">
        <v>577</v>
      </c>
      <c r="Q149" s="15">
        <v>75</v>
      </c>
      <c r="R149" s="158">
        <v>0.12998266897746968</v>
      </c>
      <c r="S149" s="401">
        <v>0.90272551000365708</v>
      </c>
      <c r="T149" s="485">
        <v>98.583333333333329</v>
      </c>
      <c r="U149" s="197">
        <v>130892.36251205549</v>
      </c>
      <c r="V149" s="159">
        <v>0</v>
      </c>
      <c r="W149" s="159">
        <v>0</v>
      </c>
      <c r="X149" s="159">
        <v>175105.72</v>
      </c>
      <c r="Y149" s="159">
        <v>176807.29532187677</v>
      </c>
      <c r="Z149" s="159">
        <v>0</v>
      </c>
      <c r="AA149" s="155">
        <v>0</v>
      </c>
      <c r="AB149" s="159">
        <v>56431.592474657082</v>
      </c>
      <c r="AC149" s="159">
        <v>74303.244166666671</v>
      </c>
      <c r="AD149" s="174">
        <f>SUM(Muut[[#This Row],[Työttömyysaste]:[Työttömät ja palveluissa olevat ]])</f>
        <v>613540.21447525604</v>
      </c>
      <c r="AF149" s="62"/>
    </row>
    <row r="150" spans="1:32" s="45" customFormat="1" x14ac:dyDescent="0.25">
      <c r="A150" s="90">
        <v>440</v>
      </c>
      <c r="B150" s="151" t="s">
        <v>149</v>
      </c>
      <c r="C150" s="395">
        <v>5884</v>
      </c>
      <c r="D150" s="134">
        <v>65.333333333333329</v>
      </c>
      <c r="E150" s="41">
        <v>2570</v>
      </c>
      <c r="F150" s="332">
        <f t="shared" si="5"/>
        <v>2.5421530479896239E-2</v>
      </c>
      <c r="G150" s="377">
        <f>Muut[[#This Row],[Keskim. työttömyysaste 2024, %]]/$F$12</f>
        <v>0.23544335069965303</v>
      </c>
      <c r="H150" s="384">
        <v>3</v>
      </c>
      <c r="I150" s="383">
        <v>5399</v>
      </c>
      <c r="J150" s="389">
        <v>205</v>
      </c>
      <c r="K150" s="269">
        <v>142.93</v>
      </c>
      <c r="L150" s="170">
        <f t="shared" si="6"/>
        <v>41.167004827537951</v>
      </c>
      <c r="M150" s="377">
        <v>0.45019990974815677</v>
      </c>
      <c r="N150" s="166">
        <v>3</v>
      </c>
      <c r="O150" s="397">
        <v>2151</v>
      </c>
      <c r="P150" s="269">
        <v>1575</v>
      </c>
      <c r="Q150" s="15">
        <v>129</v>
      </c>
      <c r="R150" s="158">
        <v>8.1904761904761911E-2</v>
      </c>
      <c r="S150" s="401">
        <v>0.56882597152255832</v>
      </c>
      <c r="T150" s="485">
        <v>97.916666666666657</v>
      </c>
      <c r="U150" s="197">
        <v>102945.26007765032</v>
      </c>
      <c r="V150" s="159">
        <v>129906.95199999999</v>
      </c>
      <c r="W150" s="159">
        <v>1583645.4780000001</v>
      </c>
      <c r="X150" s="159">
        <v>403333.4</v>
      </c>
      <c r="Y150" s="159">
        <v>118011.89278208576</v>
      </c>
      <c r="Z150" s="159">
        <v>0</v>
      </c>
      <c r="AA150" s="155">
        <v>683071.56</v>
      </c>
      <c r="AB150" s="159">
        <v>103343.37416457715</v>
      </c>
      <c r="AC150" s="159">
        <v>73800.770833333328</v>
      </c>
      <c r="AD150" s="174">
        <f>SUM(Muut[[#This Row],[Työttömyysaste]:[Työttömät ja palveluissa olevat ]])</f>
        <v>3198058.6878576465</v>
      </c>
      <c r="AF150" s="62"/>
    </row>
    <row r="151" spans="1:32" s="45" customFormat="1" x14ac:dyDescent="0.25">
      <c r="A151" s="90">
        <v>441</v>
      </c>
      <c r="B151" s="151" t="s">
        <v>150</v>
      </c>
      <c r="C151" s="395">
        <v>4358</v>
      </c>
      <c r="D151" s="134">
        <v>183.41666666666666</v>
      </c>
      <c r="E151" s="41">
        <v>1879</v>
      </c>
      <c r="F151" s="332">
        <f t="shared" si="5"/>
        <v>9.7613979066879547E-2</v>
      </c>
      <c r="G151" s="377">
        <f>Muut[[#This Row],[Keskim. työttömyysaste 2024, %]]/$F$12</f>
        <v>0.90405895604149</v>
      </c>
      <c r="H151" s="166">
        <v>0</v>
      </c>
      <c r="I151" s="383">
        <v>21</v>
      </c>
      <c r="J151" s="389">
        <v>248</v>
      </c>
      <c r="K151" s="269">
        <v>750.17</v>
      </c>
      <c r="L151" s="170">
        <f t="shared" si="6"/>
        <v>5.8093498806937101</v>
      </c>
      <c r="M151" s="377">
        <v>3.1902677990788186</v>
      </c>
      <c r="N151" s="166">
        <v>0</v>
      </c>
      <c r="O151" s="397">
        <v>0</v>
      </c>
      <c r="P151" s="269">
        <v>1095</v>
      </c>
      <c r="Q151" s="15">
        <v>142</v>
      </c>
      <c r="R151" s="158">
        <v>0.12968036529680366</v>
      </c>
      <c r="S151" s="401">
        <v>0.90062602053746899</v>
      </c>
      <c r="T151" s="485">
        <v>239.75</v>
      </c>
      <c r="U151" s="197">
        <v>292773.14642016508</v>
      </c>
      <c r="V151" s="159">
        <v>0</v>
      </c>
      <c r="W151" s="159">
        <v>0</v>
      </c>
      <c r="X151" s="159">
        <v>487935.04</v>
      </c>
      <c r="Y151" s="159">
        <v>619386.98389657366</v>
      </c>
      <c r="Z151" s="159">
        <v>0</v>
      </c>
      <c r="AA151" s="155">
        <v>0</v>
      </c>
      <c r="AB151" s="159">
        <v>122800.53691856521</v>
      </c>
      <c r="AC151" s="159">
        <v>180701.9725</v>
      </c>
      <c r="AD151" s="174">
        <f>SUM(Muut[[#This Row],[Työttömyysaste]:[Työttömät ja palveluissa olevat ]])</f>
        <v>1703597.6797353036</v>
      </c>
      <c r="AF151" s="62"/>
    </row>
    <row r="152" spans="1:32" s="45" customFormat="1" x14ac:dyDescent="0.25">
      <c r="A152" s="90">
        <v>444</v>
      </c>
      <c r="B152" s="151" t="s">
        <v>151</v>
      </c>
      <c r="C152" s="395">
        <v>45687</v>
      </c>
      <c r="D152" s="134">
        <v>2093.3333333333335</v>
      </c>
      <c r="E152" s="41">
        <v>21450</v>
      </c>
      <c r="F152" s="332">
        <f t="shared" si="5"/>
        <v>9.7591297591297602E-2</v>
      </c>
      <c r="G152" s="377">
        <f>Muut[[#This Row],[Keskim. työttömyysaste 2024, %]]/$F$12</f>
        <v>0.90384888990821577</v>
      </c>
      <c r="H152" s="166">
        <v>1</v>
      </c>
      <c r="I152" s="383">
        <v>1568</v>
      </c>
      <c r="J152" s="389">
        <v>3116</v>
      </c>
      <c r="K152" s="269">
        <v>940.2</v>
      </c>
      <c r="L152" s="170">
        <f t="shared" si="6"/>
        <v>48.592852584556475</v>
      </c>
      <c r="M152" s="377">
        <v>0.38140139695873093</v>
      </c>
      <c r="N152" s="166">
        <v>0</v>
      </c>
      <c r="O152" s="397">
        <v>0</v>
      </c>
      <c r="P152" s="269">
        <v>13828</v>
      </c>
      <c r="Q152" s="15">
        <v>2235</v>
      </c>
      <c r="R152" s="158">
        <v>0.16162857969337577</v>
      </c>
      <c r="S152" s="401">
        <v>1.1225053553882616</v>
      </c>
      <c r="T152" s="485">
        <v>2833.5833333333335</v>
      </c>
      <c r="U152" s="197">
        <v>3068567.8579718159</v>
      </c>
      <c r="V152" s="159">
        <v>1008677.586</v>
      </c>
      <c r="W152" s="159">
        <v>459928.89600000001</v>
      </c>
      <c r="X152" s="159">
        <v>6130667.6799999997</v>
      </c>
      <c r="Y152" s="159">
        <v>776287.56449812523</v>
      </c>
      <c r="Z152" s="159">
        <v>0</v>
      </c>
      <c r="AA152" s="155">
        <v>0</v>
      </c>
      <c r="AB152" s="159">
        <v>1592628.0476703735</v>
      </c>
      <c r="AC152" s="159">
        <v>2135700.0941666667</v>
      </c>
      <c r="AD152" s="174">
        <f>SUM(Muut[[#This Row],[Työttömyysaste]:[Työttömät ja palveluissa olevat ]])</f>
        <v>15172457.72630698</v>
      </c>
      <c r="AF152" s="62"/>
    </row>
    <row r="153" spans="1:32" s="45" customFormat="1" x14ac:dyDescent="0.25">
      <c r="A153" s="90">
        <v>445</v>
      </c>
      <c r="B153" s="151" t="s">
        <v>152</v>
      </c>
      <c r="C153" s="395">
        <v>14868</v>
      </c>
      <c r="D153" s="134">
        <v>399.58333333333331</v>
      </c>
      <c r="E153" s="41">
        <v>6818</v>
      </c>
      <c r="F153" s="332">
        <f t="shared" si="5"/>
        <v>5.8607118412046542E-2</v>
      </c>
      <c r="G153" s="377">
        <f>Muut[[#This Row],[Keskim. työttömyysaste 2024, %]]/$F$12</f>
        <v>0.54279408333403723</v>
      </c>
      <c r="H153" s="166">
        <v>3</v>
      </c>
      <c r="I153" s="383">
        <v>8007</v>
      </c>
      <c r="J153" s="389">
        <v>694</v>
      </c>
      <c r="K153" s="269">
        <v>884.67</v>
      </c>
      <c r="L153" s="170">
        <f t="shared" si="6"/>
        <v>16.806266743531488</v>
      </c>
      <c r="M153" s="377">
        <v>1.102766137226328</v>
      </c>
      <c r="N153" s="166">
        <v>1</v>
      </c>
      <c r="O153" s="397">
        <v>0</v>
      </c>
      <c r="P153" s="269">
        <v>4376</v>
      </c>
      <c r="Q153" s="15">
        <v>555</v>
      </c>
      <c r="R153" s="158">
        <v>0.12682815356489946</v>
      </c>
      <c r="S153" s="401">
        <v>0.88081750059726116</v>
      </c>
      <c r="T153" s="485">
        <v>566.83333333333326</v>
      </c>
      <c r="U153" s="197">
        <v>599701.20124838769</v>
      </c>
      <c r="V153" s="159">
        <v>328255.70399999997</v>
      </c>
      <c r="W153" s="159">
        <v>2348629.2540000002</v>
      </c>
      <c r="X153" s="159">
        <v>1365431.12</v>
      </c>
      <c r="Y153" s="159">
        <v>730438.54465492058</v>
      </c>
      <c r="Z153" s="159">
        <v>6454644.8399999999</v>
      </c>
      <c r="AA153" s="155">
        <v>0</v>
      </c>
      <c r="AB153" s="159">
        <v>408892.17796427454</v>
      </c>
      <c r="AC153" s="159">
        <v>427227.9516666666</v>
      </c>
      <c r="AD153" s="174">
        <f>SUM(Muut[[#This Row],[Työttömyysaste]:[Työttömät ja palveluissa olevat ]])</f>
        <v>12663220.793534249</v>
      </c>
      <c r="AF153" s="62"/>
    </row>
    <row r="154" spans="1:32" s="45" customFormat="1" x14ac:dyDescent="0.25">
      <c r="A154" s="90">
        <v>475</v>
      </c>
      <c r="B154" s="151" t="s">
        <v>153</v>
      </c>
      <c r="C154" s="395">
        <v>5415</v>
      </c>
      <c r="D154" s="134">
        <v>106.91666666666667</v>
      </c>
      <c r="E154" s="41">
        <v>2583</v>
      </c>
      <c r="F154" s="332">
        <f t="shared" si="5"/>
        <v>4.1392437733901152E-2</v>
      </c>
      <c r="G154" s="377">
        <f>Muut[[#This Row],[Keskim. työttömyysaste 2024, %]]/$F$12</f>
        <v>0.38335906807040593</v>
      </c>
      <c r="H154" s="166">
        <v>3</v>
      </c>
      <c r="I154" s="383">
        <v>4591</v>
      </c>
      <c r="J154" s="389">
        <v>317</v>
      </c>
      <c r="K154" s="269">
        <v>522.1</v>
      </c>
      <c r="L154" s="170">
        <f t="shared" si="6"/>
        <v>10.371576326374257</v>
      </c>
      <c r="M154" s="377">
        <v>1.7869397355569097</v>
      </c>
      <c r="N154" s="166">
        <v>1</v>
      </c>
      <c r="O154" s="397">
        <v>0</v>
      </c>
      <c r="P154" s="269">
        <v>1629</v>
      </c>
      <c r="Q154" s="15">
        <v>176</v>
      </c>
      <c r="R154" s="158">
        <v>0.10804174340085942</v>
      </c>
      <c r="S154" s="401">
        <v>0.75034647834574486</v>
      </c>
      <c r="T154" s="485">
        <v>162.83333333333334</v>
      </c>
      <c r="U154" s="197">
        <v>154259.33786610875</v>
      </c>
      <c r="V154" s="159">
        <v>119552.37</v>
      </c>
      <c r="W154" s="159">
        <v>1346641.3019999999</v>
      </c>
      <c r="X154" s="159">
        <v>623691.16</v>
      </c>
      <c r="Y154" s="159">
        <v>431078.21466121165</v>
      </c>
      <c r="Z154" s="159">
        <v>2350813.9500000002</v>
      </c>
      <c r="AA154" s="155">
        <v>0</v>
      </c>
      <c r="AB154" s="159">
        <v>125615.14402037047</v>
      </c>
      <c r="AC154" s="159">
        <v>122729.11166666668</v>
      </c>
      <c r="AD154" s="174">
        <f>SUM(Muut[[#This Row],[Työttömyysaste]:[Työttömät ja palveluissa olevat ]])</f>
        <v>5274380.5902143577</v>
      </c>
      <c r="AF154" s="62"/>
    </row>
    <row r="155" spans="1:32" s="45" customFormat="1" x14ac:dyDescent="0.25">
      <c r="A155" s="90">
        <v>480</v>
      </c>
      <c r="B155" s="151" t="s">
        <v>154</v>
      </c>
      <c r="C155" s="395">
        <v>1910</v>
      </c>
      <c r="D155" s="134">
        <v>69.333333333333329</v>
      </c>
      <c r="E155" s="41">
        <v>875</v>
      </c>
      <c r="F155" s="332">
        <f t="shared" si="5"/>
        <v>7.9238095238095232E-2</v>
      </c>
      <c r="G155" s="377">
        <f>Muut[[#This Row],[Keskim. työttömyysaste 2024, %]]/$F$12</f>
        <v>0.73386937346942582</v>
      </c>
      <c r="H155" s="166">
        <v>0</v>
      </c>
      <c r="I155" s="383">
        <v>19</v>
      </c>
      <c r="J155" s="389">
        <v>59</v>
      </c>
      <c r="K155" s="269">
        <v>195.31</v>
      </c>
      <c r="L155" s="170">
        <f t="shared" si="6"/>
        <v>9.7793251753622439</v>
      </c>
      <c r="M155" s="377">
        <v>1.8951595867424471</v>
      </c>
      <c r="N155" s="166">
        <v>0</v>
      </c>
      <c r="O155" s="397">
        <v>0</v>
      </c>
      <c r="P155" s="269">
        <v>591</v>
      </c>
      <c r="Q155" s="15">
        <v>93</v>
      </c>
      <c r="R155" s="158">
        <v>0.15736040609137056</v>
      </c>
      <c r="S155" s="401">
        <v>1.0928630252071345</v>
      </c>
      <c r="T155" s="485">
        <v>106.16666666666666</v>
      </c>
      <c r="U155" s="197">
        <v>104159.6213021999</v>
      </c>
      <c r="V155" s="159">
        <v>0</v>
      </c>
      <c r="W155" s="159">
        <v>0</v>
      </c>
      <c r="X155" s="159">
        <v>116081.32</v>
      </c>
      <c r="Y155" s="159">
        <v>161260.07681570819</v>
      </c>
      <c r="Z155" s="159">
        <v>0</v>
      </c>
      <c r="AA155" s="155">
        <v>0</v>
      </c>
      <c r="AB155" s="159">
        <v>64751.968706268548</v>
      </c>
      <c r="AC155" s="159">
        <v>80018.878333333327</v>
      </c>
      <c r="AD155" s="174">
        <f>SUM(Muut[[#This Row],[Työttömyysaste]:[Työttömät ja palveluissa olevat ]])</f>
        <v>526271.86515750992</v>
      </c>
      <c r="AF155" s="62"/>
    </row>
    <row r="156" spans="1:32" s="45" customFormat="1" x14ac:dyDescent="0.25">
      <c r="A156" s="90">
        <v>481</v>
      </c>
      <c r="B156" s="151" t="s">
        <v>155</v>
      </c>
      <c r="C156" s="395">
        <v>9592</v>
      </c>
      <c r="D156" s="134">
        <v>252.75</v>
      </c>
      <c r="E156" s="41">
        <v>4865</v>
      </c>
      <c r="F156" s="332">
        <f t="shared" si="5"/>
        <v>5.1952723535457351E-2</v>
      </c>
      <c r="G156" s="377">
        <f>Muut[[#This Row],[Keskim. työttömyysaste 2024, %]]/$F$12</f>
        <v>0.4811639219296418</v>
      </c>
      <c r="H156" s="166">
        <v>0</v>
      </c>
      <c r="I156" s="383">
        <v>121</v>
      </c>
      <c r="J156" s="389">
        <v>287</v>
      </c>
      <c r="K156" s="269">
        <v>175.27</v>
      </c>
      <c r="L156" s="170">
        <f t="shared" si="6"/>
        <v>54.726992639926969</v>
      </c>
      <c r="M156" s="377">
        <v>0.33865156779030076</v>
      </c>
      <c r="N156" s="166">
        <v>0</v>
      </c>
      <c r="O156" s="397">
        <v>0</v>
      </c>
      <c r="P156" s="269">
        <v>3345</v>
      </c>
      <c r="Q156" s="15">
        <v>284</v>
      </c>
      <c r="R156" s="158">
        <v>8.4902840059790735E-2</v>
      </c>
      <c r="S156" s="401">
        <v>0.58964752914112317</v>
      </c>
      <c r="T156" s="485">
        <v>335.58333333333331</v>
      </c>
      <c r="U156" s="197">
        <v>342964.75164217141</v>
      </c>
      <c r="V156" s="159">
        <v>0</v>
      </c>
      <c r="W156" s="159">
        <v>0</v>
      </c>
      <c r="X156" s="159">
        <v>564666.76</v>
      </c>
      <c r="Y156" s="159">
        <v>144713.80709379536</v>
      </c>
      <c r="Z156" s="159">
        <v>0</v>
      </c>
      <c r="AA156" s="155">
        <v>0</v>
      </c>
      <c r="AB156" s="159">
        <v>174648.28234780973</v>
      </c>
      <c r="AC156" s="159">
        <v>252932.51416666666</v>
      </c>
      <c r="AD156" s="174">
        <f>SUM(Muut[[#This Row],[Työttömyysaste]:[Työttömät ja palveluissa olevat ]])</f>
        <v>1479926.1152504431</v>
      </c>
      <c r="AF156" s="62"/>
    </row>
    <row r="157" spans="1:32" s="45" customFormat="1" x14ac:dyDescent="0.25">
      <c r="A157" s="90">
        <v>483</v>
      </c>
      <c r="B157" s="151" t="s">
        <v>156</v>
      </c>
      <c r="C157" s="395">
        <v>1059</v>
      </c>
      <c r="D157" s="134">
        <v>33.166666666666664</v>
      </c>
      <c r="E157" s="41">
        <v>417</v>
      </c>
      <c r="F157" s="332">
        <f t="shared" si="5"/>
        <v>7.9536370903277379E-2</v>
      </c>
      <c r="G157" s="377">
        <f>Muut[[#This Row],[Keskim. työttömyysaste 2024, %]]/$F$12</f>
        <v>0.73663187520385864</v>
      </c>
      <c r="H157" s="166">
        <v>0</v>
      </c>
      <c r="I157" s="383">
        <v>3</v>
      </c>
      <c r="J157" s="389">
        <v>4</v>
      </c>
      <c r="K157" s="269">
        <v>229.8</v>
      </c>
      <c r="L157" s="170">
        <f t="shared" si="6"/>
        <v>4.6083550913838121</v>
      </c>
      <c r="M157" s="377">
        <v>4.0216913606790348</v>
      </c>
      <c r="N157" s="166">
        <v>0</v>
      </c>
      <c r="O157" s="397">
        <v>0</v>
      </c>
      <c r="P157" s="269">
        <v>231</v>
      </c>
      <c r="Q157" s="15">
        <v>21</v>
      </c>
      <c r="R157" s="158">
        <v>9.0909090909090912E-2</v>
      </c>
      <c r="S157" s="401">
        <v>0.63136075063286079</v>
      </c>
      <c r="T157" s="485">
        <v>53.25</v>
      </c>
      <c r="U157" s="197">
        <v>57968.722410536269</v>
      </c>
      <c r="V157" s="159">
        <v>0</v>
      </c>
      <c r="W157" s="159">
        <v>0</v>
      </c>
      <c r="X157" s="159">
        <v>7869.92</v>
      </c>
      <c r="Y157" s="159">
        <v>189737.16477522781</v>
      </c>
      <c r="Z157" s="159">
        <v>0</v>
      </c>
      <c r="AA157" s="155">
        <v>0</v>
      </c>
      <c r="AB157" s="159">
        <v>19812.996755168922</v>
      </c>
      <c r="AC157" s="159">
        <v>40135.057500000003</v>
      </c>
      <c r="AD157" s="174">
        <f>SUM(Muut[[#This Row],[Työttömyysaste]:[Työttömät ja palveluissa olevat ]])</f>
        <v>315523.86144093302</v>
      </c>
      <c r="AF157" s="62"/>
    </row>
    <row r="158" spans="1:32" s="45" customFormat="1" x14ac:dyDescent="0.25">
      <c r="A158" s="90">
        <v>484</v>
      </c>
      <c r="B158" s="151" t="s">
        <v>157</v>
      </c>
      <c r="C158" s="395">
        <v>2904</v>
      </c>
      <c r="D158" s="134">
        <v>129.25</v>
      </c>
      <c r="E158" s="41">
        <v>1156</v>
      </c>
      <c r="F158" s="332">
        <f t="shared" si="5"/>
        <v>0.11180795847750866</v>
      </c>
      <c r="G158" s="377">
        <f>Muut[[#This Row],[Keskim. työttömyysaste 2024, %]]/$F$12</f>
        <v>1.0355175271469244</v>
      </c>
      <c r="H158" s="166">
        <v>0</v>
      </c>
      <c r="I158" s="383">
        <v>13</v>
      </c>
      <c r="J158" s="389">
        <v>115</v>
      </c>
      <c r="K158" s="269">
        <v>446.31</v>
      </c>
      <c r="L158" s="170">
        <f t="shared" si="6"/>
        <v>6.5066881763796465</v>
      </c>
      <c r="M158" s="377">
        <v>2.8483586973229729</v>
      </c>
      <c r="N158" s="166">
        <v>0</v>
      </c>
      <c r="O158" s="397">
        <v>0</v>
      </c>
      <c r="P158" s="269">
        <v>717</v>
      </c>
      <c r="Q158" s="15">
        <v>137</v>
      </c>
      <c r="R158" s="158">
        <v>0.19107391910739191</v>
      </c>
      <c r="S158" s="401">
        <v>1.3270023029340601</v>
      </c>
      <c r="T158" s="485">
        <v>158.41666666666666</v>
      </c>
      <c r="U158" s="197">
        <v>223460.78881240424</v>
      </c>
      <c r="V158" s="159">
        <v>0</v>
      </c>
      <c r="W158" s="159">
        <v>0</v>
      </c>
      <c r="X158" s="159">
        <v>226260.2</v>
      </c>
      <c r="Y158" s="159">
        <v>368501.2794205044</v>
      </c>
      <c r="Z158" s="159">
        <v>0</v>
      </c>
      <c r="AA158" s="155">
        <v>0</v>
      </c>
      <c r="AB158" s="159">
        <v>121510.50066436267</v>
      </c>
      <c r="AC158" s="159">
        <v>119400.22583333333</v>
      </c>
      <c r="AD158" s="174">
        <f>SUM(Muut[[#This Row],[Työttömyysaste]:[Työttömät ja palveluissa olevat ]])</f>
        <v>1059132.9947306046</v>
      </c>
      <c r="AF158" s="62"/>
    </row>
    <row r="159" spans="1:32" s="45" customFormat="1" x14ac:dyDescent="0.25">
      <c r="A159" s="90">
        <v>489</v>
      </c>
      <c r="B159" s="151" t="s">
        <v>158</v>
      </c>
      <c r="C159" s="395">
        <v>1703</v>
      </c>
      <c r="D159" s="134">
        <v>84</v>
      </c>
      <c r="E159" s="41">
        <v>706</v>
      </c>
      <c r="F159" s="332">
        <f t="shared" si="5"/>
        <v>0.11898016997167139</v>
      </c>
      <c r="G159" s="377">
        <f>Muut[[#This Row],[Keskim. työttömyysaste 2024, %]]/$F$12</f>
        <v>1.1019434847598089</v>
      </c>
      <c r="H159" s="166">
        <v>0</v>
      </c>
      <c r="I159" s="383">
        <v>7</v>
      </c>
      <c r="J159" s="389">
        <v>109</v>
      </c>
      <c r="K159" s="269">
        <v>422.63</v>
      </c>
      <c r="L159" s="170">
        <f t="shared" si="6"/>
        <v>4.0295293755767458</v>
      </c>
      <c r="M159" s="377">
        <v>4.5993911771165186</v>
      </c>
      <c r="N159" s="166">
        <v>0</v>
      </c>
      <c r="O159" s="397">
        <v>0</v>
      </c>
      <c r="P159" s="269">
        <v>436</v>
      </c>
      <c r="Q159" s="15">
        <v>83</v>
      </c>
      <c r="R159" s="158">
        <v>0.19036697247706422</v>
      </c>
      <c r="S159" s="401">
        <v>1.3220925810270685</v>
      </c>
      <c r="T159" s="485">
        <v>115.5</v>
      </c>
      <c r="U159" s="197">
        <v>139450.87086030989</v>
      </c>
      <c r="V159" s="159">
        <v>0</v>
      </c>
      <c r="W159" s="159">
        <v>0</v>
      </c>
      <c r="X159" s="159">
        <v>214455.32</v>
      </c>
      <c r="Y159" s="159">
        <v>348949.59942974115</v>
      </c>
      <c r="Z159" s="159">
        <v>0</v>
      </c>
      <c r="AA159" s="155">
        <v>0</v>
      </c>
      <c r="AB159" s="159">
        <v>74202.987096005119</v>
      </c>
      <c r="AC159" s="159">
        <v>87053.505000000005</v>
      </c>
      <c r="AD159" s="174">
        <f>SUM(Muut[[#This Row],[Työttömyysaste]:[Työttömät ja palveluissa olevat ]])</f>
        <v>864112.28238605615</v>
      </c>
      <c r="AF159" s="62"/>
    </row>
    <row r="160" spans="1:32" s="45" customFormat="1" x14ac:dyDescent="0.25">
      <c r="A160" s="90">
        <v>491</v>
      </c>
      <c r="B160" s="151" t="s">
        <v>159</v>
      </c>
      <c r="C160" s="395">
        <v>51890</v>
      </c>
      <c r="D160" s="134">
        <v>2610.5833333333335</v>
      </c>
      <c r="E160" s="41">
        <v>23641</v>
      </c>
      <c r="F160" s="332">
        <f t="shared" si="5"/>
        <v>0.11042609590682854</v>
      </c>
      <c r="G160" s="377">
        <f>Muut[[#This Row],[Keskim. työttömyysaste 2024, %]]/$F$12</f>
        <v>1.0227193065950715</v>
      </c>
      <c r="H160" s="166">
        <v>0</v>
      </c>
      <c r="I160" s="383">
        <v>90</v>
      </c>
      <c r="J160" s="389">
        <v>3249</v>
      </c>
      <c r="K160" s="269">
        <v>2548.37</v>
      </c>
      <c r="L160" s="170">
        <f t="shared" si="6"/>
        <v>20.362035340237092</v>
      </c>
      <c r="M160" s="377">
        <v>0.9101929914312642</v>
      </c>
      <c r="N160" s="166">
        <v>3</v>
      </c>
      <c r="O160" s="397">
        <v>281</v>
      </c>
      <c r="P160" s="269">
        <v>14889</v>
      </c>
      <c r="Q160" s="15">
        <v>1716</v>
      </c>
      <c r="R160" s="158">
        <v>0.11525287124722949</v>
      </c>
      <c r="S160" s="401">
        <v>0.80042753233567587</v>
      </c>
      <c r="T160" s="485">
        <v>3747</v>
      </c>
      <c r="U160" s="197">
        <v>3943550.3171161087</v>
      </c>
      <c r="V160" s="159">
        <v>0</v>
      </c>
      <c r="W160" s="159">
        <v>0</v>
      </c>
      <c r="X160" s="159">
        <v>6392342.5200000005</v>
      </c>
      <c r="Y160" s="159">
        <v>2104092.6831951574</v>
      </c>
      <c r="Z160" s="159">
        <v>0</v>
      </c>
      <c r="AA160" s="155">
        <v>89234.36</v>
      </c>
      <c r="AB160" s="159">
        <v>1268222.8961036634</v>
      </c>
      <c r="AC160" s="159">
        <v>2824151.37</v>
      </c>
      <c r="AD160" s="174">
        <f>SUM(Muut[[#This Row],[Työttömyysaste]:[Työttömät ja palveluissa olevat ]])</f>
        <v>16621594.146414928</v>
      </c>
      <c r="AF160" s="62"/>
    </row>
    <row r="161" spans="1:32" s="45" customFormat="1" x14ac:dyDescent="0.25">
      <c r="A161" s="90">
        <v>494</v>
      </c>
      <c r="B161" s="151" t="s">
        <v>160</v>
      </c>
      <c r="C161" s="395">
        <v>8749</v>
      </c>
      <c r="D161" s="134">
        <v>358.16666666666669</v>
      </c>
      <c r="E161" s="41">
        <v>3904</v>
      </c>
      <c r="F161" s="332">
        <f t="shared" si="5"/>
        <v>9.1743510928961755E-2</v>
      </c>
      <c r="G161" s="377">
        <f>Muut[[#This Row],[Keskim. työttömyysaste 2024, %]]/$F$12</f>
        <v>0.84968918905755664</v>
      </c>
      <c r="H161" s="166">
        <v>0</v>
      </c>
      <c r="I161" s="383">
        <v>5</v>
      </c>
      <c r="J161" s="389">
        <v>135</v>
      </c>
      <c r="K161" s="269">
        <v>784.61</v>
      </c>
      <c r="L161" s="170">
        <f t="shared" si="6"/>
        <v>11.150762799352544</v>
      </c>
      <c r="M161" s="377">
        <v>1.6620730071520882</v>
      </c>
      <c r="N161" s="166">
        <v>0</v>
      </c>
      <c r="O161" s="397">
        <v>0</v>
      </c>
      <c r="P161" s="269">
        <v>2638</v>
      </c>
      <c r="Q161" s="15">
        <v>216</v>
      </c>
      <c r="R161" s="158">
        <v>8.1880212282031836E-2</v>
      </c>
      <c r="S161" s="401">
        <v>0.56865547517197768</v>
      </c>
      <c r="T161" s="485">
        <v>489</v>
      </c>
      <c r="U161" s="197">
        <v>552415.39143644774</v>
      </c>
      <c r="V161" s="159">
        <v>0</v>
      </c>
      <c r="W161" s="159">
        <v>0</v>
      </c>
      <c r="X161" s="159">
        <v>265609.8</v>
      </c>
      <c r="Y161" s="159">
        <v>647822.78874800471</v>
      </c>
      <c r="Z161" s="159">
        <v>0</v>
      </c>
      <c r="AA161" s="155">
        <v>0</v>
      </c>
      <c r="AB161" s="159">
        <v>153695.16197065767</v>
      </c>
      <c r="AC161" s="159">
        <v>368564.19</v>
      </c>
      <c r="AD161" s="174">
        <f>SUM(Muut[[#This Row],[Työttömyysaste]:[Työttömät ja palveluissa olevat ]])</f>
        <v>1988107.3321551101</v>
      </c>
      <c r="AF161" s="62"/>
    </row>
    <row r="162" spans="1:32" s="45" customFormat="1" x14ac:dyDescent="0.25">
      <c r="A162" s="90">
        <v>495</v>
      </c>
      <c r="B162" s="151" t="s">
        <v>161</v>
      </c>
      <c r="C162" s="395">
        <v>1393</v>
      </c>
      <c r="D162" s="134">
        <v>61.333333333333336</v>
      </c>
      <c r="E162" s="41">
        <v>573</v>
      </c>
      <c r="F162" s="332">
        <f t="shared" si="5"/>
        <v>0.1070389761489238</v>
      </c>
      <c r="G162" s="377">
        <f>Muut[[#This Row],[Keskim. työttömyysaste 2024, %]]/$F$12</f>
        <v>0.99134925097813098</v>
      </c>
      <c r="H162" s="166">
        <v>0</v>
      </c>
      <c r="I162" s="383">
        <v>2</v>
      </c>
      <c r="J162" s="389">
        <v>34</v>
      </c>
      <c r="K162" s="269">
        <v>733.26</v>
      </c>
      <c r="L162" s="170">
        <f t="shared" si="6"/>
        <v>1.8997354280882635</v>
      </c>
      <c r="M162" s="377">
        <v>9.7557699793017925</v>
      </c>
      <c r="N162" s="166">
        <v>0</v>
      </c>
      <c r="O162" s="397">
        <v>0</v>
      </c>
      <c r="P162" s="269">
        <v>330</v>
      </c>
      <c r="Q162" s="15">
        <v>48</v>
      </c>
      <c r="R162" s="158">
        <v>0.14545454545454545</v>
      </c>
      <c r="S162" s="401">
        <v>1.0101772010125771</v>
      </c>
      <c r="T162" s="485">
        <v>77.25</v>
      </c>
      <c r="U162" s="197">
        <v>102618.35783637759</v>
      </c>
      <c r="V162" s="159">
        <v>0</v>
      </c>
      <c r="W162" s="159">
        <v>0</v>
      </c>
      <c r="X162" s="159">
        <v>66894.320000000007</v>
      </c>
      <c r="Y162" s="159">
        <v>605425.03674100747</v>
      </c>
      <c r="Z162" s="159">
        <v>0</v>
      </c>
      <c r="AA162" s="155">
        <v>0</v>
      </c>
      <c r="AB162" s="159">
        <v>45720.888538334861</v>
      </c>
      <c r="AC162" s="159">
        <v>58224.097500000003</v>
      </c>
      <c r="AD162" s="174">
        <f>SUM(Muut[[#This Row],[Työttömyysaste]:[Työttömät ja palveluissa olevat ]])</f>
        <v>878882.70061571989</v>
      </c>
      <c r="AF162" s="62"/>
    </row>
    <row r="163" spans="1:32" s="45" customFormat="1" x14ac:dyDescent="0.25">
      <c r="A163" s="90">
        <v>498</v>
      </c>
      <c r="B163" s="151" t="s">
        <v>162</v>
      </c>
      <c r="C163" s="395">
        <v>2313</v>
      </c>
      <c r="D163" s="134">
        <v>115</v>
      </c>
      <c r="E163" s="41">
        <v>1069</v>
      </c>
      <c r="F163" s="332">
        <f t="shared" si="5"/>
        <v>0.10757717492984098</v>
      </c>
      <c r="G163" s="377">
        <f>Muut[[#This Row],[Keskim. työttömyysaste 2024, %]]/$F$12</f>
        <v>0.99633381807261878</v>
      </c>
      <c r="H163" s="166">
        <v>0</v>
      </c>
      <c r="I163" s="383">
        <v>14</v>
      </c>
      <c r="J163" s="389">
        <v>107</v>
      </c>
      <c r="K163" s="269">
        <v>1904.43</v>
      </c>
      <c r="L163" s="170">
        <f t="shared" si="6"/>
        <v>1.2145366330083016</v>
      </c>
      <c r="M163" s="377">
        <v>15.259631825228642</v>
      </c>
      <c r="N163" s="166">
        <v>0</v>
      </c>
      <c r="O163" s="397">
        <v>0</v>
      </c>
      <c r="P163" s="269">
        <v>708</v>
      </c>
      <c r="Q163" s="15">
        <v>83</v>
      </c>
      <c r="R163" s="158">
        <v>0.1172316384180791</v>
      </c>
      <c r="S163" s="401">
        <v>0.8141700075251439</v>
      </c>
      <c r="T163" s="485">
        <v>142.75</v>
      </c>
      <c r="U163" s="197">
        <v>171248.89020651818</v>
      </c>
      <c r="V163" s="159">
        <v>0</v>
      </c>
      <c r="W163" s="159">
        <v>0</v>
      </c>
      <c r="X163" s="159">
        <v>210520.36000000002</v>
      </c>
      <c r="Y163" s="159">
        <v>1572415.7907436339</v>
      </c>
      <c r="Z163" s="159">
        <v>0</v>
      </c>
      <c r="AA163" s="155">
        <v>0</v>
      </c>
      <c r="AB163" s="159">
        <v>57012.145391138307</v>
      </c>
      <c r="AC163" s="159">
        <v>107592.10250000001</v>
      </c>
      <c r="AD163" s="174">
        <f>SUM(Muut[[#This Row],[Työttömyysaste]:[Työttömät ja palveluissa olevat ]])</f>
        <v>2118789.2888412904</v>
      </c>
      <c r="AF163" s="62"/>
    </row>
    <row r="164" spans="1:32" s="45" customFormat="1" x14ac:dyDescent="0.25">
      <c r="A164" s="90">
        <v>499</v>
      </c>
      <c r="B164" s="151" t="s">
        <v>163</v>
      </c>
      <c r="C164" s="395">
        <v>19738</v>
      </c>
      <c r="D164" s="134">
        <v>383.83333333333331</v>
      </c>
      <c r="E164" s="41">
        <v>9608</v>
      </c>
      <c r="F164" s="332">
        <f t="shared" si="5"/>
        <v>3.9949347765750765E-2</v>
      </c>
      <c r="G164" s="377">
        <f>Muut[[#This Row],[Keskim. työttömyysaste 2024, %]]/$F$12</f>
        <v>0.36999378553043155</v>
      </c>
      <c r="H164" s="166">
        <v>3</v>
      </c>
      <c r="I164" s="383">
        <v>13425</v>
      </c>
      <c r="J164" s="389">
        <v>693</v>
      </c>
      <c r="K164" s="269">
        <v>849.5</v>
      </c>
      <c r="L164" s="170">
        <f t="shared" si="6"/>
        <v>23.234844025897587</v>
      </c>
      <c r="M164" s="377">
        <v>0.79765467060171302</v>
      </c>
      <c r="N164" s="166">
        <v>3</v>
      </c>
      <c r="O164" s="397">
        <v>2070</v>
      </c>
      <c r="P164" s="269">
        <v>6481</v>
      </c>
      <c r="Q164" s="15">
        <v>463</v>
      </c>
      <c r="R164" s="158">
        <v>7.1439592655454409E-2</v>
      </c>
      <c r="S164" s="401">
        <v>0.49614570328238849</v>
      </c>
      <c r="T164" s="485">
        <v>566.5</v>
      </c>
      <c r="U164" s="197">
        <v>542681.27364620264</v>
      </c>
      <c r="V164" s="159">
        <v>435775.56400000001</v>
      </c>
      <c r="W164" s="159">
        <v>3937847.85</v>
      </c>
      <c r="X164" s="159">
        <v>1363463.64</v>
      </c>
      <c r="Y164" s="159">
        <v>701400.00642539596</v>
      </c>
      <c r="Z164" s="159">
        <v>0</v>
      </c>
      <c r="AA164" s="155">
        <v>657349.19999999995</v>
      </c>
      <c r="AB164" s="159">
        <v>302803.63610893284</v>
      </c>
      <c r="AC164" s="159">
        <v>426976.71500000003</v>
      </c>
      <c r="AD164" s="174">
        <f>SUM(Muut[[#This Row],[Työttömyysaste]:[Työttömät ja palveluissa olevat ]])</f>
        <v>8368297.8851805311</v>
      </c>
      <c r="AF164" s="62"/>
    </row>
    <row r="165" spans="1:32" s="45" customFormat="1" x14ac:dyDescent="0.25">
      <c r="A165" s="90">
        <v>500</v>
      </c>
      <c r="B165" s="151" t="s">
        <v>164</v>
      </c>
      <c r="C165" s="395">
        <v>10614</v>
      </c>
      <c r="D165" s="134">
        <v>428.75</v>
      </c>
      <c r="E165" s="41">
        <v>5009</v>
      </c>
      <c r="F165" s="332">
        <f t="shared" si="5"/>
        <v>8.5595927330804553E-2</v>
      </c>
      <c r="G165" s="377">
        <f>Muut[[#This Row],[Keskim. työttömyysaste 2024, %]]/$F$12</f>
        <v>0.79275289711396202</v>
      </c>
      <c r="H165" s="166">
        <v>0</v>
      </c>
      <c r="I165" s="383">
        <v>16</v>
      </c>
      <c r="J165" s="389">
        <v>250</v>
      </c>
      <c r="K165" s="269">
        <v>144.07</v>
      </c>
      <c r="L165" s="170">
        <f t="shared" si="6"/>
        <v>73.672520302630673</v>
      </c>
      <c r="M165" s="377">
        <v>0.25156437952480004</v>
      </c>
      <c r="N165" s="166">
        <v>0</v>
      </c>
      <c r="O165" s="397">
        <v>0</v>
      </c>
      <c r="P165" s="269">
        <v>3608</v>
      </c>
      <c r="Q165" s="15">
        <v>193</v>
      </c>
      <c r="R165" s="158">
        <v>5.3492239467849222E-2</v>
      </c>
      <c r="S165" s="401">
        <v>0.37150190509799424</v>
      </c>
      <c r="T165" s="485">
        <v>596.25</v>
      </c>
      <c r="U165" s="197">
        <v>625265.09106509178</v>
      </c>
      <c r="V165" s="159">
        <v>0</v>
      </c>
      <c r="W165" s="159">
        <v>0</v>
      </c>
      <c r="X165" s="159">
        <v>491870</v>
      </c>
      <c r="Y165" s="159">
        <v>118953.14764650592</v>
      </c>
      <c r="Z165" s="159">
        <v>0</v>
      </c>
      <c r="AA165" s="155">
        <v>0</v>
      </c>
      <c r="AB165" s="159">
        <v>120899.81984692518</v>
      </c>
      <c r="AC165" s="159">
        <v>449399.58750000002</v>
      </c>
      <c r="AD165" s="174">
        <f>SUM(Muut[[#This Row],[Työttömyysaste]:[Työttömät ja palveluissa olevat ]])</f>
        <v>1806387.6460585226</v>
      </c>
      <c r="AF165" s="62"/>
    </row>
    <row r="166" spans="1:32" s="45" customFormat="1" x14ac:dyDescent="0.25">
      <c r="A166" s="90">
        <v>503</v>
      </c>
      <c r="B166" s="151" t="s">
        <v>165</v>
      </c>
      <c r="C166" s="395">
        <v>7477</v>
      </c>
      <c r="D166" s="134">
        <v>269.41666666666669</v>
      </c>
      <c r="E166" s="41">
        <v>3500</v>
      </c>
      <c r="F166" s="332">
        <f t="shared" si="5"/>
        <v>7.6976190476190476E-2</v>
      </c>
      <c r="G166" s="377">
        <f>Muut[[#This Row],[Keskim. työttömyysaste 2024, %]]/$F$12</f>
        <v>0.71292057825320121</v>
      </c>
      <c r="H166" s="166">
        <v>0</v>
      </c>
      <c r="I166" s="383">
        <v>67</v>
      </c>
      <c r="J166" s="389">
        <v>305</v>
      </c>
      <c r="K166" s="269">
        <v>520.12</v>
      </c>
      <c r="L166" s="170">
        <f t="shared" si="6"/>
        <v>14.375528724140583</v>
      </c>
      <c r="M166" s="377">
        <v>1.2892313189731048</v>
      </c>
      <c r="N166" s="166">
        <v>0</v>
      </c>
      <c r="O166" s="397">
        <v>0</v>
      </c>
      <c r="P166" s="269">
        <v>2206</v>
      </c>
      <c r="Q166" s="15">
        <v>297</v>
      </c>
      <c r="R166" s="158">
        <v>0.13463281958295559</v>
      </c>
      <c r="S166" s="401">
        <v>0.93502065834884684</v>
      </c>
      <c r="T166" s="485">
        <v>371.33333333333337</v>
      </c>
      <c r="U166" s="197">
        <v>396109.98732705548</v>
      </c>
      <c r="V166" s="159">
        <v>0</v>
      </c>
      <c r="W166" s="159">
        <v>0</v>
      </c>
      <c r="X166" s="159">
        <v>600081.4</v>
      </c>
      <c r="Y166" s="159">
        <v>429443.40358090278</v>
      </c>
      <c r="Z166" s="159">
        <v>0</v>
      </c>
      <c r="AA166" s="155">
        <v>0</v>
      </c>
      <c r="AB166" s="159">
        <v>218015.31517787024</v>
      </c>
      <c r="AC166" s="159">
        <v>279877.64666666673</v>
      </c>
      <c r="AD166" s="174">
        <f>SUM(Muut[[#This Row],[Työttömyysaste]:[Työttömät ja palveluissa olevat ]])</f>
        <v>1923527.7527524952</v>
      </c>
      <c r="AF166" s="62"/>
    </row>
    <row r="167" spans="1:32" s="45" customFormat="1" x14ac:dyDescent="0.25">
      <c r="A167" s="90">
        <v>504</v>
      </c>
      <c r="B167" s="151" t="s">
        <v>166</v>
      </c>
      <c r="C167" s="395">
        <v>1677</v>
      </c>
      <c r="D167" s="134">
        <v>88</v>
      </c>
      <c r="E167" s="41">
        <v>796</v>
      </c>
      <c r="F167" s="332">
        <f t="shared" si="5"/>
        <v>0.11055276381909548</v>
      </c>
      <c r="G167" s="377">
        <f>Muut[[#This Row],[Keskim. työttömyysaste 2024, %]]/$F$12</f>
        <v>1.0238924506633973</v>
      </c>
      <c r="H167" s="166">
        <v>1</v>
      </c>
      <c r="I167" s="383">
        <v>159</v>
      </c>
      <c r="J167" s="389">
        <v>67</v>
      </c>
      <c r="K167" s="269">
        <v>200.47</v>
      </c>
      <c r="L167" s="170">
        <f t="shared" si="6"/>
        <v>8.3653414475981442</v>
      </c>
      <c r="M167" s="377">
        <v>2.215496160444332</v>
      </c>
      <c r="N167" s="166">
        <v>0</v>
      </c>
      <c r="O167" s="397">
        <v>0</v>
      </c>
      <c r="P167" s="269">
        <v>503</v>
      </c>
      <c r="Q167" s="15">
        <v>82</v>
      </c>
      <c r="R167" s="158">
        <v>0.16302186878727634</v>
      </c>
      <c r="S167" s="401">
        <v>1.1321817039181716</v>
      </c>
      <c r="T167" s="485">
        <v>108.58333333333333</v>
      </c>
      <c r="U167" s="197">
        <v>127595.29631075267</v>
      </c>
      <c r="V167" s="159">
        <v>37024.805999999997</v>
      </c>
      <c r="W167" s="159">
        <v>46638.198000000004</v>
      </c>
      <c r="X167" s="159">
        <v>131821.16</v>
      </c>
      <c r="Y167" s="159">
        <v>165520.49357045218</v>
      </c>
      <c r="Z167" s="159">
        <v>0</v>
      </c>
      <c r="AA167" s="155">
        <v>0</v>
      </c>
      <c r="AB167" s="159">
        <v>59889.674383357393</v>
      </c>
      <c r="AC167" s="159">
        <v>81840.344166666662</v>
      </c>
      <c r="AD167" s="174">
        <f>SUM(Muut[[#This Row],[Työttömyysaste]:[Työttömät ja palveluissa olevat ]])</f>
        <v>650329.97243122885</v>
      </c>
      <c r="AF167" s="62"/>
    </row>
    <row r="168" spans="1:32" s="45" customFormat="1" x14ac:dyDescent="0.25">
      <c r="A168" s="90">
        <v>505</v>
      </c>
      <c r="B168" s="151" t="s">
        <v>167</v>
      </c>
      <c r="C168" s="395">
        <v>20934</v>
      </c>
      <c r="D168" s="134">
        <v>795.58333333333337</v>
      </c>
      <c r="E168" s="41">
        <v>10392</v>
      </c>
      <c r="F168" s="332">
        <f t="shared" si="5"/>
        <v>7.6557287657172193E-2</v>
      </c>
      <c r="G168" s="377">
        <f>Muut[[#This Row],[Keskim. työttömyysaste 2024, %]]/$F$12</f>
        <v>0.7090408793733407</v>
      </c>
      <c r="H168" s="166">
        <v>0</v>
      </c>
      <c r="I168" s="383">
        <v>153</v>
      </c>
      <c r="J168" s="389">
        <v>1237</v>
      </c>
      <c r="K168" s="269">
        <v>581.47</v>
      </c>
      <c r="L168" s="170">
        <f t="shared" si="6"/>
        <v>36.00185736151478</v>
      </c>
      <c r="M168" s="377">
        <v>0.51478960298785337</v>
      </c>
      <c r="N168" s="166">
        <v>0</v>
      </c>
      <c r="O168" s="397">
        <v>0</v>
      </c>
      <c r="P168" s="269">
        <v>6825</v>
      </c>
      <c r="Q168" s="15">
        <v>961</v>
      </c>
      <c r="R168" s="158">
        <v>0.1408058608058608</v>
      </c>
      <c r="S168" s="401">
        <v>0.97789223369083811</v>
      </c>
      <c r="T168" s="485">
        <v>1081.5833333333335</v>
      </c>
      <c r="U168" s="197">
        <v>1102987.9200396405</v>
      </c>
      <c r="V168" s="159">
        <v>0</v>
      </c>
      <c r="W168" s="159">
        <v>0</v>
      </c>
      <c r="X168" s="159">
        <v>2433772.7600000002</v>
      </c>
      <c r="Y168" s="159">
        <v>480097.77720562101</v>
      </c>
      <c r="Z168" s="159">
        <v>0</v>
      </c>
      <c r="AA168" s="155">
        <v>0</v>
      </c>
      <c r="AB168" s="159">
        <v>634558.71496072586</v>
      </c>
      <c r="AC168" s="159">
        <v>815200.17416666681</v>
      </c>
      <c r="AD168" s="174">
        <f>SUM(Muut[[#This Row],[Työttömyysaste]:[Työttömät ja palveluissa olevat ]])</f>
        <v>5466617.3463726547</v>
      </c>
      <c r="AF168" s="62"/>
    </row>
    <row r="169" spans="1:32" s="45" customFormat="1" x14ac:dyDescent="0.25">
      <c r="A169" s="90">
        <v>507</v>
      </c>
      <c r="B169" s="151" t="s">
        <v>168</v>
      </c>
      <c r="C169" s="395">
        <v>7057</v>
      </c>
      <c r="D169" s="134">
        <v>272.41666666666669</v>
      </c>
      <c r="E169" s="41">
        <v>2772</v>
      </c>
      <c r="F169" s="332">
        <f t="shared" si="5"/>
        <v>9.8274410774410778E-2</v>
      </c>
      <c r="G169" s="377">
        <f>Muut[[#This Row],[Keskim. työttömyysaste 2024, %]]/$F$12</f>
        <v>0.91017559226260236</v>
      </c>
      <c r="H169" s="166">
        <v>0</v>
      </c>
      <c r="I169" s="383">
        <v>20</v>
      </c>
      <c r="J169" s="389">
        <v>351</v>
      </c>
      <c r="K169" s="269">
        <v>1356.07</v>
      </c>
      <c r="L169" s="170">
        <f t="shared" si="6"/>
        <v>5.2040086426216936</v>
      </c>
      <c r="M169" s="377">
        <v>3.5613664639539699</v>
      </c>
      <c r="N169" s="166">
        <v>0</v>
      </c>
      <c r="O169" s="397">
        <v>0</v>
      </c>
      <c r="P169" s="269">
        <v>1650</v>
      </c>
      <c r="Q169" s="15">
        <v>325</v>
      </c>
      <c r="R169" s="158">
        <v>0.19696969696969696</v>
      </c>
      <c r="S169" s="401">
        <v>1.3679482930378648</v>
      </c>
      <c r="T169" s="485">
        <v>390.91666666666669</v>
      </c>
      <c r="U169" s="197">
        <v>477301.24127811682</v>
      </c>
      <c r="V169" s="159">
        <v>0</v>
      </c>
      <c r="W169" s="159">
        <v>0</v>
      </c>
      <c r="X169" s="159">
        <v>690585.48</v>
      </c>
      <c r="Y169" s="159">
        <v>1119655.6877142868</v>
      </c>
      <c r="Z169" s="159">
        <v>0</v>
      </c>
      <c r="AA169" s="155">
        <v>0</v>
      </c>
      <c r="AB169" s="159">
        <v>297728.17090662301</v>
      </c>
      <c r="AC169" s="159">
        <v>294637.80083333334</v>
      </c>
      <c r="AD169" s="174">
        <f>SUM(Muut[[#This Row],[Työttömyysaste]:[Työttömät ja palveluissa olevat ]])</f>
        <v>2879908.3807323598</v>
      </c>
      <c r="AF169" s="62"/>
    </row>
    <row r="170" spans="1:32" s="45" customFormat="1" x14ac:dyDescent="0.25">
      <c r="A170" s="90">
        <v>508</v>
      </c>
      <c r="B170" s="151" t="s">
        <v>169</v>
      </c>
      <c r="C170" s="395">
        <v>9270</v>
      </c>
      <c r="D170" s="134">
        <v>443.66666666666669</v>
      </c>
      <c r="E170" s="41">
        <v>3683</v>
      </c>
      <c r="F170" s="332">
        <f t="shared" si="5"/>
        <v>0.12046339035206806</v>
      </c>
      <c r="G170" s="377">
        <f>Muut[[#This Row],[Keskim. työttömyysaste 2024, %]]/$F$12</f>
        <v>1.1156804380271492</v>
      </c>
      <c r="H170" s="166">
        <v>0</v>
      </c>
      <c r="I170" s="383">
        <v>15</v>
      </c>
      <c r="J170" s="389">
        <v>469</v>
      </c>
      <c r="K170" s="269">
        <v>534.78</v>
      </c>
      <c r="L170" s="170">
        <f t="shared" si="6"/>
        <v>17.334230898687313</v>
      </c>
      <c r="M170" s="377">
        <v>1.069178203883451</v>
      </c>
      <c r="N170" s="166">
        <v>0</v>
      </c>
      <c r="O170" s="397">
        <v>0</v>
      </c>
      <c r="P170" s="269">
        <v>2345</v>
      </c>
      <c r="Q170" s="15">
        <v>329</v>
      </c>
      <c r="R170" s="158">
        <v>0.14029850746268657</v>
      </c>
      <c r="S170" s="401">
        <v>0.97436868082742989</v>
      </c>
      <c r="T170" s="485">
        <v>628.16666666666674</v>
      </c>
      <c r="U170" s="197">
        <v>768540.59775262256</v>
      </c>
      <c r="V170" s="159">
        <v>0</v>
      </c>
      <c r="W170" s="159">
        <v>0</v>
      </c>
      <c r="X170" s="159">
        <v>922748.12</v>
      </c>
      <c r="Y170" s="159">
        <v>441547.61087248178</v>
      </c>
      <c r="Z170" s="159">
        <v>0</v>
      </c>
      <c r="AA170" s="155">
        <v>0</v>
      </c>
      <c r="AB170" s="159">
        <v>279244.57277333166</v>
      </c>
      <c r="AC170" s="159">
        <v>473455.49833333341</v>
      </c>
      <c r="AD170" s="174">
        <f>SUM(Muut[[#This Row],[Työttömyysaste]:[Työttömät ja palveluissa olevat ]])</f>
        <v>2885536.3997317697</v>
      </c>
      <c r="AF170" s="62"/>
    </row>
    <row r="171" spans="1:32" s="45" customFormat="1" x14ac:dyDescent="0.25">
      <c r="A171" s="90">
        <v>529</v>
      </c>
      <c r="B171" s="151" t="s">
        <v>170</v>
      </c>
      <c r="C171" s="395">
        <v>20129</v>
      </c>
      <c r="D171" s="134">
        <v>702.08333333333337</v>
      </c>
      <c r="E171" s="41">
        <v>9290</v>
      </c>
      <c r="F171" s="332">
        <f t="shared" si="5"/>
        <v>7.5574094007893791E-2</v>
      </c>
      <c r="G171" s="377">
        <f>Muut[[#This Row],[Keskim. työttömyysaste 2024, %]]/$F$12</f>
        <v>0.69993495998914823</v>
      </c>
      <c r="H171" s="166">
        <v>0</v>
      </c>
      <c r="I171" s="383">
        <v>266</v>
      </c>
      <c r="J171" s="389">
        <v>840</v>
      </c>
      <c r="K171" s="269">
        <v>312.89999999999998</v>
      </c>
      <c r="L171" s="170">
        <f t="shared" si="6"/>
        <v>64.330457015020784</v>
      </c>
      <c r="M171" s="377">
        <v>0.28809653650730449</v>
      </c>
      <c r="N171" s="166">
        <v>3</v>
      </c>
      <c r="O171" s="397">
        <v>4267</v>
      </c>
      <c r="P171" s="269">
        <v>6006</v>
      </c>
      <c r="Q171" s="15">
        <v>627</v>
      </c>
      <c r="R171" s="158">
        <v>0.1043956043956044</v>
      </c>
      <c r="S171" s="401">
        <v>0.72502415869377967</v>
      </c>
      <c r="T171" s="485">
        <v>1014.75</v>
      </c>
      <c r="U171" s="197">
        <v>1046952.9070629785</v>
      </c>
      <c r="V171" s="159">
        <v>0</v>
      </c>
      <c r="W171" s="159">
        <v>0</v>
      </c>
      <c r="X171" s="159">
        <v>1652683.2</v>
      </c>
      <c r="Y171" s="159">
        <v>258349.69041848893</v>
      </c>
      <c r="Z171" s="159">
        <v>0</v>
      </c>
      <c r="AA171" s="155">
        <v>1355028.52</v>
      </c>
      <c r="AB171" s="159">
        <v>447535.56045061228</v>
      </c>
      <c r="AC171" s="159">
        <v>764827.22250000003</v>
      </c>
      <c r="AD171" s="174">
        <f>SUM(Muut[[#This Row],[Työttömyysaste]:[Työttömät ja palveluissa olevat ]])</f>
        <v>5525377.1004320802</v>
      </c>
      <c r="AF171" s="62"/>
    </row>
    <row r="172" spans="1:32" s="45" customFormat="1" x14ac:dyDescent="0.25">
      <c r="A172" s="90">
        <v>531</v>
      </c>
      <c r="B172" s="151" t="s">
        <v>171</v>
      </c>
      <c r="C172" s="395">
        <v>4939</v>
      </c>
      <c r="D172" s="134">
        <v>173.58333333333334</v>
      </c>
      <c r="E172" s="41">
        <v>2206</v>
      </c>
      <c r="F172" s="332">
        <f t="shared" si="5"/>
        <v>7.8686914475672415E-2</v>
      </c>
      <c r="G172" s="377">
        <f>Muut[[#This Row],[Keskim. työttömyysaste 2024, %]]/$F$12</f>
        <v>0.72876457281044726</v>
      </c>
      <c r="H172" s="166">
        <v>0</v>
      </c>
      <c r="I172" s="383">
        <v>31</v>
      </c>
      <c r="J172" s="389">
        <v>108</v>
      </c>
      <c r="K172" s="269">
        <v>182.93</v>
      </c>
      <c r="L172" s="170">
        <f t="shared" si="6"/>
        <v>26.999398677089594</v>
      </c>
      <c r="M172" s="377">
        <v>0.68643683807988154</v>
      </c>
      <c r="N172" s="166">
        <v>0</v>
      </c>
      <c r="O172" s="397">
        <v>0</v>
      </c>
      <c r="P172" s="269">
        <v>1443</v>
      </c>
      <c r="Q172" s="15">
        <v>157</v>
      </c>
      <c r="R172" s="158">
        <v>0.1088011088011088</v>
      </c>
      <c r="S172" s="401">
        <v>0.75562024694591157</v>
      </c>
      <c r="T172" s="485">
        <v>297.25</v>
      </c>
      <c r="U172" s="197">
        <v>267469.05280798348</v>
      </c>
      <c r="V172" s="159">
        <v>0</v>
      </c>
      <c r="W172" s="159">
        <v>0</v>
      </c>
      <c r="X172" s="159">
        <v>212487.84</v>
      </c>
      <c r="Y172" s="159">
        <v>151038.37925296961</v>
      </c>
      <c r="Z172" s="159">
        <v>0</v>
      </c>
      <c r="AA172" s="155">
        <v>0</v>
      </c>
      <c r="AB172" s="159">
        <v>118330.45577054849</v>
      </c>
      <c r="AC172" s="159">
        <v>224040.29750000002</v>
      </c>
      <c r="AD172" s="174">
        <f>SUM(Muut[[#This Row],[Työttömyysaste]:[Työttömät ja palveluissa olevat ]])</f>
        <v>973366.0253315015</v>
      </c>
      <c r="AF172" s="62"/>
    </row>
    <row r="173" spans="1:32" s="45" customFormat="1" x14ac:dyDescent="0.25">
      <c r="A173" s="90">
        <v>535</v>
      </c>
      <c r="B173" s="151" t="s">
        <v>172</v>
      </c>
      <c r="C173" s="395">
        <v>10378</v>
      </c>
      <c r="D173" s="134">
        <v>370.58333333333331</v>
      </c>
      <c r="E173" s="41">
        <v>4424</v>
      </c>
      <c r="F173" s="332">
        <f t="shared" si="5"/>
        <v>8.3766576250753455E-2</v>
      </c>
      <c r="G173" s="377">
        <f>Muut[[#This Row],[Keskim. työttömyysaste 2024, %]]/$F$12</f>
        <v>0.77581022923509968</v>
      </c>
      <c r="H173" s="166">
        <v>0</v>
      </c>
      <c r="I173" s="383">
        <v>7</v>
      </c>
      <c r="J173" s="389">
        <v>186</v>
      </c>
      <c r="K173" s="269">
        <v>527.35</v>
      </c>
      <c r="L173" s="170">
        <f t="shared" si="6"/>
        <v>19.679529724092159</v>
      </c>
      <c r="M173" s="377">
        <v>0.94175938743447218</v>
      </c>
      <c r="N173" s="166">
        <v>0</v>
      </c>
      <c r="O173" s="397">
        <v>0</v>
      </c>
      <c r="P173" s="269">
        <v>2841</v>
      </c>
      <c r="Q173" s="15">
        <v>295</v>
      </c>
      <c r="R173" s="158">
        <v>0.10383667722632876</v>
      </c>
      <c r="S173" s="401">
        <v>0.72114242724520705</v>
      </c>
      <c r="T173" s="485">
        <v>479.5</v>
      </c>
      <c r="U173" s="197">
        <v>598296.45451942855</v>
      </c>
      <c r="V173" s="159">
        <v>0</v>
      </c>
      <c r="W173" s="159">
        <v>0</v>
      </c>
      <c r="X173" s="159">
        <v>365951.28</v>
      </c>
      <c r="Y173" s="159">
        <v>435412.94101051509</v>
      </c>
      <c r="Z173" s="159">
        <v>0</v>
      </c>
      <c r="AA173" s="155">
        <v>0</v>
      </c>
      <c r="AB173" s="159">
        <v>230482.58559956314</v>
      </c>
      <c r="AC173" s="159">
        <v>361403.94500000001</v>
      </c>
      <c r="AD173" s="174">
        <f>SUM(Muut[[#This Row],[Työttömyysaste]:[Työttömät ja palveluissa olevat ]])</f>
        <v>1991547.2061295069</v>
      </c>
      <c r="AF173" s="62"/>
    </row>
    <row r="174" spans="1:32" s="45" customFormat="1" x14ac:dyDescent="0.25">
      <c r="A174" s="90">
        <v>536</v>
      </c>
      <c r="B174" s="151" t="s">
        <v>173</v>
      </c>
      <c r="C174" s="395">
        <v>36176</v>
      </c>
      <c r="D174" s="134">
        <v>1720.25</v>
      </c>
      <c r="E174" s="41">
        <v>17366</v>
      </c>
      <c r="F174" s="332">
        <f t="shared" si="5"/>
        <v>9.9058505124956814E-2</v>
      </c>
      <c r="G174" s="377">
        <f>Muut[[#This Row],[Keskim. työttömyysaste 2024, %]]/$F$12</f>
        <v>0.91743753903261371</v>
      </c>
      <c r="H174" s="166">
        <v>0</v>
      </c>
      <c r="I174" s="383">
        <v>116</v>
      </c>
      <c r="J174" s="389">
        <v>1408</v>
      </c>
      <c r="K174" s="269">
        <v>288.33999999999997</v>
      </c>
      <c r="L174" s="170">
        <f t="shared" si="6"/>
        <v>125.46299507525839</v>
      </c>
      <c r="M174" s="377">
        <v>0.14771990615115124</v>
      </c>
      <c r="N174" s="166">
        <v>0</v>
      </c>
      <c r="O174" s="397">
        <v>0</v>
      </c>
      <c r="P174" s="269">
        <v>12188</v>
      </c>
      <c r="Q174" s="15">
        <v>1099</v>
      </c>
      <c r="R174" s="158">
        <v>9.0170659665244499E-2</v>
      </c>
      <c r="S174" s="401">
        <v>0.62623236908439883</v>
      </c>
      <c r="T174" s="485">
        <v>2357.3333333333335</v>
      </c>
      <c r="U174" s="197">
        <v>2466290.9688189775</v>
      </c>
      <c r="V174" s="159">
        <v>0</v>
      </c>
      <c r="W174" s="159">
        <v>0</v>
      </c>
      <c r="X174" s="159">
        <v>2770211.84</v>
      </c>
      <c r="Y174" s="159">
        <v>238071.42772536629</v>
      </c>
      <c r="Z174" s="159">
        <v>0</v>
      </c>
      <c r="AA174" s="155">
        <v>0</v>
      </c>
      <c r="AB174" s="159">
        <v>688800.96022098768</v>
      </c>
      <c r="AC174" s="159">
        <v>1776745.7066666668</v>
      </c>
      <c r="AD174" s="174">
        <f>SUM(Muut[[#This Row],[Työttömyysaste]:[Työttömät ja palveluissa olevat ]])</f>
        <v>7940120.9034319986</v>
      </c>
      <c r="AF174" s="62"/>
    </row>
    <row r="175" spans="1:32" s="45" customFormat="1" x14ac:dyDescent="0.25">
      <c r="A175" s="90">
        <v>538</v>
      </c>
      <c r="B175" s="151" t="s">
        <v>174</v>
      </c>
      <c r="C175" s="395">
        <v>4659</v>
      </c>
      <c r="D175" s="134">
        <v>130.91666666666666</v>
      </c>
      <c r="E175" s="41">
        <v>2248</v>
      </c>
      <c r="F175" s="332">
        <f t="shared" si="5"/>
        <v>5.823695136417556E-2</v>
      </c>
      <c r="G175" s="377">
        <f>Muut[[#This Row],[Keskim. työttömyysaste 2024, %]]/$F$12</f>
        <v>0.5393657543379422</v>
      </c>
      <c r="H175" s="166">
        <v>0</v>
      </c>
      <c r="I175" s="383">
        <v>36</v>
      </c>
      <c r="J175" s="389">
        <v>168</v>
      </c>
      <c r="K175" s="269">
        <v>198.97</v>
      </c>
      <c r="L175" s="170">
        <f t="shared" si="6"/>
        <v>23.415590289993467</v>
      </c>
      <c r="M175" s="377">
        <v>0.79149752914320781</v>
      </c>
      <c r="N175" s="166">
        <v>0</v>
      </c>
      <c r="O175" s="397">
        <v>0</v>
      </c>
      <c r="P175" s="269">
        <v>1604</v>
      </c>
      <c r="Q175" s="15">
        <v>180</v>
      </c>
      <c r="R175" s="158">
        <v>0.11221945137157108</v>
      </c>
      <c r="S175" s="401">
        <v>0.77936052758919216</v>
      </c>
      <c r="T175" s="485">
        <v>181.25</v>
      </c>
      <c r="U175" s="197">
        <v>186733.97422540776</v>
      </c>
      <c r="V175" s="159">
        <v>0</v>
      </c>
      <c r="W175" s="159">
        <v>0</v>
      </c>
      <c r="X175" s="159">
        <v>330536.64</v>
      </c>
      <c r="Y175" s="159">
        <v>164282.00032779403</v>
      </c>
      <c r="Z175" s="159">
        <v>0</v>
      </c>
      <c r="AA175" s="155">
        <v>0</v>
      </c>
      <c r="AB175" s="159">
        <v>112819.52961948584</v>
      </c>
      <c r="AC175" s="159">
        <v>136609.9375</v>
      </c>
      <c r="AD175" s="174">
        <f>SUM(Muut[[#This Row],[Työttömyysaste]:[Työttömät ja palveluissa olevat ]])</f>
        <v>930982.08167268767</v>
      </c>
      <c r="AF175" s="62"/>
    </row>
    <row r="176" spans="1:32" s="45" customFormat="1" x14ac:dyDescent="0.25">
      <c r="A176" s="90">
        <v>541</v>
      </c>
      <c r="B176" s="151" t="s">
        <v>175</v>
      </c>
      <c r="C176" s="395">
        <v>8980</v>
      </c>
      <c r="D176" s="134">
        <v>482.08333333333331</v>
      </c>
      <c r="E176" s="41">
        <v>3673</v>
      </c>
      <c r="F176" s="332">
        <f t="shared" si="5"/>
        <v>0.13125056720210546</v>
      </c>
      <c r="G176" s="377">
        <f>Muut[[#This Row],[Keskim. työttömyysaste 2024, %]]/$F$12</f>
        <v>1.2155866598091549</v>
      </c>
      <c r="H176" s="166">
        <v>0</v>
      </c>
      <c r="I176" s="383">
        <v>9</v>
      </c>
      <c r="J176" s="390">
        <v>346</v>
      </c>
      <c r="K176" s="269">
        <v>2401.59</v>
      </c>
      <c r="L176" s="170">
        <f t="shared" si="6"/>
        <v>3.739189453653621</v>
      </c>
      <c r="M176" s="377">
        <v>4.9565238904517823</v>
      </c>
      <c r="N176" s="166">
        <v>0</v>
      </c>
      <c r="O176" s="397">
        <v>0</v>
      </c>
      <c r="P176" s="269">
        <v>2205</v>
      </c>
      <c r="Q176" s="15">
        <v>282</v>
      </c>
      <c r="R176" s="158">
        <v>0.12789115646258503</v>
      </c>
      <c r="S176" s="401">
        <v>0.88820002197874559</v>
      </c>
      <c r="T176" s="485">
        <v>650.16666666666663</v>
      </c>
      <c r="U176" s="197">
        <v>811165.5973199564</v>
      </c>
      <c r="V176" s="159">
        <v>0</v>
      </c>
      <c r="W176" s="159">
        <v>0</v>
      </c>
      <c r="X176" s="159">
        <v>680748.08</v>
      </c>
      <c r="Y176" s="159">
        <v>1982901.9910902493</v>
      </c>
      <c r="Z176" s="159">
        <v>0</v>
      </c>
      <c r="AA176" s="155">
        <v>0</v>
      </c>
      <c r="AB176" s="159">
        <v>248957.24370058608</v>
      </c>
      <c r="AC176" s="159">
        <v>490037.11833333335</v>
      </c>
      <c r="AD176" s="174">
        <f>SUM(Muut[[#This Row],[Työttömyysaste]:[Työttömät ja palveluissa olevat ]])</f>
        <v>4213810.0304441256</v>
      </c>
      <c r="AF176" s="62"/>
    </row>
    <row r="177" spans="1:32" s="45" customFormat="1" x14ac:dyDescent="0.25">
      <c r="A177" s="90">
        <v>543</v>
      </c>
      <c r="B177" s="151" t="s">
        <v>176</v>
      </c>
      <c r="C177" s="395">
        <v>45048</v>
      </c>
      <c r="D177" s="134">
        <v>1815.8333333333333</v>
      </c>
      <c r="E177" s="41">
        <v>23017</v>
      </c>
      <c r="F177" s="332">
        <f t="shared" si="5"/>
        <v>7.8890964649317163E-2</v>
      </c>
      <c r="G177" s="377">
        <f>Muut[[#This Row],[Keskim. työttömyysaste 2024, %]]/$F$12</f>
        <v>0.73065439831217138</v>
      </c>
      <c r="H177" s="166">
        <v>0</v>
      </c>
      <c r="I177" s="383">
        <v>569</v>
      </c>
      <c r="J177" s="389">
        <v>3648</v>
      </c>
      <c r="K177" s="269">
        <v>361.92</v>
      </c>
      <c r="L177" s="170">
        <f t="shared" si="6"/>
        <v>124.46949602122015</v>
      </c>
      <c r="M177" s="377">
        <v>0.14889898690358527</v>
      </c>
      <c r="N177" s="166">
        <v>0</v>
      </c>
      <c r="O177" s="397">
        <v>0</v>
      </c>
      <c r="P177" s="269">
        <v>15160</v>
      </c>
      <c r="Q177" s="15">
        <v>2282</v>
      </c>
      <c r="R177" s="158">
        <v>0.15052770448548813</v>
      </c>
      <c r="S177" s="401">
        <v>1.0454101294449916</v>
      </c>
      <c r="T177" s="485">
        <v>2319.083333333333</v>
      </c>
      <c r="U177" s="197">
        <v>2445877.9317962374</v>
      </c>
      <c r="V177" s="159">
        <v>0</v>
      </c>
      <c r="W177" s="159">
        <v>0</v>
      </c>
      <c r="X177" s="159">
        <v>7177367.04</v>
      </c>
      <c r="Y177" s="159">
        <v>298823.64958855719</v>
      </c>
      <c r="Z177" s="159">
        <v>0</v>
      </c>
      <c r="AA177" s="155">
        <v>0</v>
      </c>
      <c r="AB177" s="159">
        <v>1447633.785351733</v>
      </c>
      <c r="AC177" s="159">
        <v>1747916.2991666666</v>
      </c>
      <c r="AD177" s="174">
        <f>SUM(Muut[[#This Row],[Työttömyysaste]:[Työttömät ja palveluissa olevat ]])</f>
        <v>13117618.705903193</v>
      </c>
      <c r="AF177" s="62"/>
    </row>
    <row r="178" spans="1:32" s="45" customFormat="1" x14ac:dyDescent="0.25">
      <c r="A178" s="90">
        <v>545</v>
      </c>
      <c r="B178" s="151" t="s">
        <v>177</v>
      </c>
      <c r="C178" s="395">
        <v>9554</v>
      </c>
      <c r="D178" s="134">
        <v>160.83333333333334</v>
      </c>
      <c r="E178" s="41">
        <v>4493</v>
      </c>
      <c r="F178" s="332">
        <f t="shared" si="5"/>
        <v>3.579642406706729E-2</v>
      </c>
      <c r="G178" s="377">
        <f>Muut[[#This Row],[Keskim. työttömyysaste 2024, %]]/$F$12</f>
        <v>0.33153118110182422</v>
      </c>
      <c r="H178" s="385">
        <v>3</v>
      </c>
      <c r="I178" s="383">
        <v>7003</v>
      </c>
      <c r="J178" s="389">
        <v>2081</v>
      </c>
      <c r="K178" s="269">
        <v>977.77</v>
      </c>
      <c r="L178" s="170">
        <f t="shared" si="6"/>
        <v>9.7712140892029833</v>
      </c>
      <c r="M178" s="377">
        <v>1.896732758976039</v>
      </c>
      <c r="N178" s="166">
        <v>3</v>
      </c>
      <c r="O178" s="397">
        <v>102</v>
      </c>
      <c r="P178" s="269">
        <v>2903</v>
      </c>
      <c r="Q178" s="15">
        <v>747</v>
      </c>
      <c r="R178" s="158">
        <v>0.25732001377884944</v>
      </c>
      <c r="S178" s="401">
        <v>1.787079327574997</v>
      </c>
      <c r="T178" s="485">
        <v>265.41666666666669</v>
      </c>
      <c r="U178" s="197">
        <v>235373.12807458182</v>
      </c>
      <c r="V178" s="159">
        <v>210933.212</v>
      </c>
      <c r="W178" s="159">
        <v>2054133.966</v>
      </c>
      <c r="X178" s="159">
        <v>4094325.88</v>
      </c>
      <c r="Y178" s="159">
        <v>807307.69191590277</v>
      </c>
      <c r="Z178" s="159">
        <v>0</v>
      </c>
      <c r="AA178" s="155">
        <v>32391.119999999999</v>
      </c>
      <c r="AB178" s="159">
        <v>526038.23301074118</v>
      </c>
      <c r="AC178" s="159">
        <v>200047.19583333336</v>
      </c>
      <c r="AD178" s="174">
        <f>SUM(Muut[[#This Row],[Työttömyysaste]:[Työttömät ja palveluissa olevat ]])</f>
        <v>8160550.4268345591</v>
      </c>
      <c r="AF178" s="62"/>
    </row>
    <row r="179" spans="1:32" s="45" customFormat="1" x14ac:dyDescent="0.25">
      <c r="A179" s="90">
        <v>560</v>
      </c>
      <c r="B179" s="151" t="s">
        <v>178</v>
      </c>
      <c r="C179" s="395">
        <v>15651</v>
      </c>
      <c r="D179" s="134">
        <v>825.66666666666663</v>
      </c>
      <c r="E179" s="41">
        <v>7243</v>
      </c>
      <c r="F179" s="332">
        <f t="shared" si="5"/>
        <v>0.11399512172672464</v>
      </c>
      <c r="G179" s="377">
        <f>Muut[[#This Row],[Keskim. työttömyysaste 2024, %]]/$F$12</f>
        <v>1.0557740984155104</v>
      </c>
      <c r="H179" s="166">
        <v>0</v>
      </c>
      <c r="I179" s="383">
        <v>89</v>
      </c>
      <c r="J179" s="389">
        <v>726</v>
      </c>
      <c r="K179" s="269">
        <v>785.38</v>
      </c>
      <c r="L179" s="170">
        <f t="shared" si="6"/>
        <v>19.927932975120324</v>
      </c>
      <c r="M179" s="377">
        <v>0.93002028264035819</v>
      </c>
      <c r="N179" s="166">
        <v>0</v>
      </c>
      <c r="O179" s="397">
        <v>0</v>
      </c>
      <c r="P179" s="269">
        <v>4737</v>
      </c>
      <c r="Q179" s="15">
        <v>690</v>
      </c>
      <c r="R179" s="158">
        <v>0.14566181127295758</v>
      </c>
      <c r="S179" s="401">
        <v>1.0116166555422024</v>
      </c>
      <c r="T179" s="485">
        <v>1064.6666666666665</v>
      </c>
      <c r="U179" s="197">
        <v>1227892.5259867187</v>
      </c>
      <c r="V179" s="159">
        <v>0</v>
      </c>
      <c r="W179" s="159">
        <v>0</v>
      </c>
      <c r="X179" s="159">
        <v>1428390.48</v>
      </c>
      <c r="Y179" s="159">
        <v>648458.54861256911</v>
      </c>
      <c r="Z179" s="159">
        <v>0</v>
      </c>
      <c r="AA179" s="155">
        <v>0</v>
      </c>
      <c r="AB179" s="159">
        <v>486099.03540993616</v>
      </c>
      <c r="AC179" s="159">
        <v>802449.91333333321</v>
      </c>
      <c r="AD179" s="174">
        <f>SUM(Muut[[#This Row],[Työttömyysaste]:[Työttömät ja palveluissa olevat ]])</f>
        <v>4593290.5033425568</v>
      </c>
      <c r="AF179" s="62"/>
    </row>
    <row r="180" spans="1:32" s="45" customFormat="1" x14ac:dyDescent="0.25">
      <c r="A180" s="90">
        <v>561</v>
      </c>
      <c r="B180" s="151" t="s">
        <v>179</v>
      </c>
      <c r="C180" s="395">
        <v>1304</v>
      </c>
      <c r="D180" s="134">
        <v>48.916666666666664</v>
      </c>
      <c r="E180" s="41">
        <v>587</v>
      </c>
      <c r="F180" s="332">
        <f t="shared" si="5"/>
        <v>8.3333333333333329E-2</v>
      </c>
      <c r="G180" s="377">
        <f>Muut[[#This Row],[Keskim. työttömyysaste 2024, %]]/$F$12</f>
        <v>0.77179771849248502</v>
      </c>
      <c r="H180" s="166">
        <v>0</v>
      </c>
      <c r="I180" s="383">
        <v>6</v>
      </c>
      <c r="J180" s="389">
        <v>124</v>
      </c>
      <c r="K180" s="269">
        <v>117.78</v>
      </c>
      <c r="L180" s="170">
        <f t="shared" si="6"/>
        <v>11.071489217184581</v>
      </c>
      <c r="M180" s="377">
        <v>1.6739737079988284</v>
      </c>
      <c r="N180" s="166">
        <v>0</v>
      </c>
      <c r="O180" s="397">
        <v>0</v>
      </c>
      <c r="P180" s="269">
        <v>401</v>
      </c>
      <c r="Q180" s="15">
        <v>89</v>
      </c>
      <c r="R180" s="158">
        <v>0.22194513715710723</v>
      </c>
      <c r="S180" s="401">
        <v>1.541401932343069</v>
      </c>
      <c r="T180" s="485">
        <v>69.25</v>
      </c>
      <c r="U180" s="197">
        <v>74787.384153374238</v>
      </c>
      <c r="V180" s="159">
        <v>0</v>
      </c>
      <c r="W180" s="159">
        <v>0</v>
      </c>
      <c r="X180" s="159">
        <v>243967.52</v>
      </c>
      <c r="Y180" s="159">
        <v>97246.489413517542</v>
      </c>
      <c r="Z180" s="159">
        <v>0</v>
      </c>
      <c r="AA180" s="155">
        <v>0</v>
      </c>
      <c r="AB180" s="159">
        <v>64388.541708185905</v>
      </c>
      <c r="AC180" s="159">
        <v>52194.417500000003</v>
      </c>
      <c r="AD180" s="174">
        <f>SUM(Muut[[#This Row],[Työttömyysaste]:[Työttömät ja palveluissa olevat ]])</f>
        <v>532584.35277507768</v>
      </c>
      <c r="AF180" s="62"/>
    </row>
    <row r="181" spans="1:32" s="45" customFormat="1" x14ac:dyDescent="0.25">
      <c r="A181" s="90">
        <v>562</v>
      </c>
      <c r="B181" s="151" t="s">
        <v>180</v>
      </c>
      <c r="C181" s="395">
        <v>8869</v>
      </c>
      <c r="D181" s="134">
        <v>377.08333333333331</v>
      </c>
      <c r="E181" s="41">
        <v>3838</v>
      </c>
      <c r="F181" s="332">
        <f t="shared" si="5"/>
        <v>9.8249956574604821E-2</v>
      </c>
      <c r="G181" s="377">
        <f>Muut[[#This Row],[Keskim. työttömyysaste 2024, %]]/$F$12</f>
        <v>0.90994910791518879</v>
      </c>
      <c r="H181" s="166">
        <v>0</v>
      </c>
      <c r="I181" s="383">
        <v>15</v>
      </c>
      <c r="J181" s="389">
        <v>228</v>
      </c>
      <c r="K181" s="269">
        <v>799.74</v>
      </c>
      <c r="L181" s="170">
        <f t="shared" si="6"/>
        <v>11.08985420261585</v>
      </c>
      <c r="M181" s="377">
        <v>1.671201579330764</v>
      </c>
      <c r="N181" s="166">
        <v>0</v>
      </c>
      <c r="O181" s="397">
        <v>0</v>
      </c>
      <c r="P181" s="269">
        <v>2435</v>
      </c>
      <c r="Q181" s="15">
        <v>243</v>
      </c>
      <c r="R181" s="158">
        <v>9.9794661190965098E-2</v>
      </c>
      <c r="S181" s="401">
        <v>0.69307075418547714</v>
      </c>
      <c r="T181" s="485">
        <v>526.33333333333326</v>
      </c>
      <c r="U181" s="197">
        <v>599706.8641971969</v>
      </c>
      <c r="V181" s="159">
        <v>0</v>
      </c>
      <c r="W181" s="159">
        <v>0</v>
      </c>
      <c r="X181" s="159">
        <v>448585.44</v>
      </c>
      <c r="Y181" s="159">
        <v>660315.05725561641</v>
      </c>
      <c r="Z181" s="159">
        <v>0</v>
      </c>
      <c r="AA181" s="155">
        <v>0</v>
      </c>
      <c r="AB181" s="159">
        <v>188563.80199687308</v>
      </c>
      <c r="AC181" s="159">
        <v>396702.69666666666</v>
      </c>
      <c r="AD181" s="174">
        <f>SUM(Muut[[#This Row],[Työttömyysaste]:[Työttömät ja palveluissa olevat ]])</f>
        <v>2293873.8601163528</v>
      </c>
      <c r="AF181" s="62"/>
    </row>
    <row r="182" spans="1:32" s="45" customFormat="1" x14ac:dyDescent="0.25">
      <c r="A182" s="90">
        <v>563</v>
      </c>
      <c r="B182" s="151" t="s">
        <v>181</v>
      </c>
      <c r="C182" s="395">
        <v>6912</v>
      </c>
      <c r="D182" s="134">
        <v>269.16666666666669</v>
      </c>
      <c r="E182" s="41">
        <v>2888</v>
      </c>
      <c r="F182" s="332">
        <f t="shared" si="5"/>
        <v>9.3201754385964924E-2</v>
      </c>
      <c r="G182" s="377">
        <f>Muut[[#This Row],[Keskim. työttömyysaste 2024, %]]/$F$12</f>
        <v>0.8631948167350163</v>
      </c>
      <c r="H182" s="166">
        <v>0</v>
      </c>
      <c r="I182" s="383">
        <v>8</v>
      </c>
      <c r="J182" s="389">
        <v>184</v>
      </c>
      <c r="K182" s="269">
        <v>587.47</v>
      </c>
      <c r="L182" s="170">
        <f t="shared" si="6"/>
        <v>11.765707185047747</v>
      </c>
      <c r="M182" s="377">
        <v>1.5752033912175172</v>
      </c>
      <c r="N182" s="166">
        <v>0</v>
      </c>
      <c r="O182" s="397">
        <v>0</v>
      </c>
      <c r="P182" s="269">
        <v>1816</v>
      </c>
      <c r="Q182" s="15">
        <v>199</v>
      </c>
      <c r="R182" s="158">
        <v>0.10958149779735683</v>
      </c>
      <c r="S182" s="401">
        <v>0.76104002375293622</v>
      </c>
      <c r="T182" s="485">
        <v>382.33333333333337</v>
      </c>
      <c r="U182" s="197">
        <v>443363.37521987449</v>
      </c>
      <c r="V182" s="159">
        <v>0</v>
      </c>
      <c r="W182" s="159">
        <v>0</v>
      </c>
      <c r="X182" s="159">
        <v>362016.32</v>
      </c>
      <c r="Y182" s="159">
        <v>485051.75017625361</v>
      </c>
      <c r="Z182" s="159">
        <v>0</v>
      </c>
      <c r="AA182" s="155">
        <v>0</v>
      </c>
      <c r="AB182" s="159">
        <v>161825.10341677882</v>
      </c>
      <c r="AC182" s="159">
        <v>288168.45666666672</v>
      </c>
      <c r="AD182" s="174">
        <f>SUM(Muut[[#This Row],[Työttömyysaste]:[Työttömät ja palveluissa olevat ]])</f>
        <v>1740425.0054795737</v>
      </c>
      <c r="AF182" s="62"/>
    </row>
    <row r="183" spans="1:32" s="45" customFormat="1" x14ac:dyDescent="0.25">
      <c r="A183" s="90">
        <v>564</v>
      </c>
      <c r="B183" s="151" t="s">
        <v>182</v>
      </c>
      <c r="C183" s="395">
        <v>216152</v>
      </c>
      <c r="D183" s="134">
        <v>13806</v>
      </c>
      <c r="E183" s="41">
        <v>105881</v>
      </c>
      <c r="F183" s="332">
        <f t="shared" si="5"/>
        <v>0.13039166611573369</v>
      </c>
      <c r="G183" s="377">
        <f>Muut[[#This Row],[Keskim. työttömyysaste 2024, %]]/$F$12</f>
        <v>1.2076318850226857</v>
      </c>
      <c r="H183" s="166">
        <v>0</v>
      </c>
      <c r="I183" s="383">
        <v>481</v>
      </c>
      <c r="J183" s="389">
        <v>13945</v>
      </c>
      <c r="K183" s="269">
        <v>2972.39</v>
      </c>
      <c r="L183" s="170">
        <f t="shared" si="6"/>
        <v>72.719932444934884</v>
      </c>
      <c r="M183" s="377">
        <v>0.25485972325391526</v>
      </c>
      <c r="N183" s="166">
        <v>0</v>
      </c>
      <c r="O183" s="397">
        <v>0</v>
      </c>
      <c r="P183" s="269">
        <v>69940</v>
      </c>
      <c r="Q183" s="15">
        <v>6413</v>
      </c>
      <c r="R183" s="158">
        <v>9.1692879611095221E-2</v>
      </c>
      <c r="S183" s="401">
        <v>0.63680413828844573</v>
      </c>
      <c r="T183" s="485">
        <v>18040.916666666668</v>
      </c>
      <c r="U183" s="197">
        <v>19397291.428280886</v>
      </c>
      <c r="V183" s="159">
        <v>0</v>
      </c>
      <c r="W183" s="159">
        <v>0</v>
      </c>
      <c r="X183" s="159">
        <v>27436508.600000001</v>
      </c>
      <c r="Y183" s="159">
        <v>2454189.9530297616</v>
      </c>
      <c r="Z183" s="159">
        <v>0</v>
      </c>
      <c r="AA183" s="155">
        <v>0</v>
      </c>
      <c r="AB183" s="159">
        <v>4186093.8609669358</v>
      </c>
      <c r="AC183" s="159">
        <v>13597619.300833335</v>
      </c>
      <c r="AD183" s="174">
        <f>SUM(Muut[[#This Row],[Työttömyysaste]:[Työttömät ja palveluissa olevat ]])</f>
        <v>67071703.143110916</v>
      </c>
      <c r="AF183" s="62"/>
    </row>
    <row r="184" spans="1:32" s="45" customFormat="1" x14ac:dyDescent="0.25">
      <c r="A184" s="90">
        <v>576</v>
      </c>
      <c r="B184" s="151" t="s">
        <v>183</v>
      </c>
      <c r="C184" s="395">
        <v>2676</v>
      </c>
      <c r="D184" s="134">
        <v>134.33333333333334</v>
      </c>
      <c r="E184" s="41">
        <v>1035</v>
      </c>
      <c r="F184" s="332">
        <f t="shared" si="5"/>
        <v>0.12979066022544283</v>
      </c>
      <c r="G184" s="377">
        <f>Muut[[#This Row],[Keskim. työttömyysaste 2024, %]]/$F$12</f>
        <v>1.2020656253235613</v>
      </c>
      <c r="H184" s="166">
        <v>0</v>
      </c>
      <c r="I184" s="383">
        <v>9</v>
      </c>
      <c r="J184" s="389">
        <v>80</v>
      </c>
      <c r="K184" s="269">
        <v>523.1</v>
      </c>
      <c r="L184" s="170">
        <f t="shared" si="6"/>
        <v>5.1156566622060788</v>
      </c>
      <c r="M184" s="377">
        <v>3.6228744581086043</v>
      </c>
      <c r="N184" s="166">
        <v>0</v>
      </c>
      <c r="O184" s="397">
        <v>0</v>
      </c>
      <c r="P184" s="269">
        <v>593</v>
      </c>
      <c r="Q184" s="15">
        <v>104</v>
      </c>
      <c r="R184" s="158">
        <v>0.17537942664418213</v>
      </c>
      <c r="S184" s="401">
        <v>1.2180045509679471</v>
      </c>
      <c r="T184" s="485">
        <v>173.41666666666669</v>
      </c>
      <c r="U184" s="197">
        <v>239035.02894921633</v>
      </c>
      <c r="V184" s="159">
        <v>0</v>
      </c>
      <c r="W184" s="159">
        <v>0</v>
      </c>
      <c r="X184" s="159">
        <v>157398.39999999999</v>
      </c>
      <c r="Y184" s="159">
        <v>431903.87682298367</v>
      </c>
      <c r="Z184" s="159">
        <v>0</v>
      </c>
      <c r="AA184" s="155">
        <v>0</v>
      </c>
      <c r="AB184" s="159">
        <v>104102.10520998896</v>
      </c>
      <c r="AC184" s="159">
        <v>130705.87583333335</v>
      </c>
      <c r="AD184" s="174">
        <f>SUM(Muut[[#This Row],[Työttömyysaste]:[Työttömät ja palveluissa olevat ]])</f>
        <v>1063145.2868155222</v>
      </c>
      <c r="AF184" s="62"/>
    </row>
    <row r="185" spans="1:32" s="45" customFormat="1" x14ac:dyDescent="0.25">
      <c r="A185" s="90">
        <v>577</v>
      </c>
      <c r="B185" s="151" t="s">
        <v>184</v>
      </c>
      <c r="C185" s="395">
        <v>11221</v>
      </c>
      <c r="D185" s="134">
        <v>307.5</v>
      </c>
      <c r="E185" s="41">
        <v>5241</v>
      </c>
      <c r="F185" s="332">
        <f t="shared" si="5"/>
        <v>5.8672009158557525E-2</v>
      </c>
      <c r="G185" s="377">
        <f>Muut[[#This Row],[Keskim. työttömyysaste 2024, %]]/$F$12</f>
        <v>0.54339507369533868</v>
      </c>
      <c r="H185" s="166">
        <v>0</v>
      </c>
      <c r="I185" s="383">
        <v>97</v>
      </c>
      <c r="J185" s="389">
        <v>571</v>
      </c>
      <c r="K185" s="269">
        <v>238.52</v>
      </c>
      <c r="L185" s="170">
        <f t="shared" si="6"/>
        <v>47.04427301693778</v>
      </c>
      <c r="M185" s="377">
        <v>0.39395617509673869</v>
      </c>
      <c r="N185" s="166">
        <v>0</v>
      </c>
      <c r="O185" s="397">
        <v>0</v>
      </c>
      <c r="P185" s="269">
        <v>3775</v>
      </c>
      <c r="Q185" s="15">
        <v>396</v>
      </c>
      <c r="R185" s="158">
        <v>0.10490066225165563</v>
      </c>
      <c r="S185" s="401">
        <v>0.7285317694719845</v>
      </c>
      <c r="T185" s="485">
        <v>519.5</v>
      </c>
      <c r="U185" s="197">
        <v>453100.47822101921</v>
      </c>
      <c r="V185" s="159">
        <v>0</v>
      </c>
      <c r="W185" s="159">
        <v>0</v>
      </c>
      <c r="X185" s="159">
        <v>1123431.08</v>
      </c>
      <c r="Y185" s="159">
        <v>196936.93882588047</v>
      </c>
      <c r="Z185" s="159">
        <v>0</v>
      </c>
      <c r="AA185" s="155">
        <v>0</v>
      </c>
      <c r="AB185" s="159">
        <v>251467.21840484187</v>
      </c>
      <c r="AC185" s="159">
        <v>391552.34500000003</v>
      </c>
      <c r="AD185" s="174">
        <f>SUM(Muut[[#This Row],[Työttömyysaste]:[Työttömät ja palveluissa olevat ]])</f>
        <v>2416488.0604517418</v>
      </c>
      <c r="AF185" s="62"/>
    </row>
    <row r="186" spans="1:32" s="45" customFormat="1" x14ac:dyDescent="0.25">
      <c r="A186" s="90">
        <v>578</v>
      </c>
      <c r="B186" s="151" t="s">
        <v>185</v>
      </c>
      <c r="C186" s="395">
        <v>2990</v>
      </c>
      <c r="D186" s="134">
        <v>120.16666666666667</v>
      </c>
      <c r="E186" s="41">
        <v>1225</v>
      </c>
      <c r="F186" s="332">
        <f t="shared" si="5"/>
        <v>9.8095238095238096E-2</v>
      </c>
      <c r="G186" s="377">
        <f>Muut[[#This Row],[Keskim. työttömyysaste 2024, %]]/$F$12</f>
        <v>0.90851617148258246</v>
      </c>
      <c r="H186" s="166">
        <v>0</v>
      </c>
      <c r="I186" s="383">
        <v>6</v>
      </c>
      <c r="J186" s="389">
        <v>53</v>
      </c>
      <c r="K186" s="269">
        <v>918.8</v>
      </c>
      <c r="L186" s="170">
        <f t="shared" si="6"/>
        <v>3.2542446669569003</v>
      </c>
      <c r="M186" s="377">
        <v>5.6951408866532462</v>
      </c>
      <c r="N186" s="166">
        <v>0</v>
      </c>
      <c r="O186" s="397">
        <v>0</v>
      </c>
      <c r="P186" s="269">
        <v>705</v>
      </c>
      <c r="Q186" s="15">
        <v>78</v>
      </c>
      <c r="R186" s="158">
        <v>0.11063829787234042</v>
      </c>
      <c r="S186" s="401">
        <v>0.76837946672765178</v>
      </c>
      <c r="T186" s="485">
        <v>187.41666666666669</v>
      </c>
      <c r="U186" s="197">
        <v>201860.39174158339</v>
      </c>
      <c r="V186" s="159">
        <v>0</v>
      </c>
      <c r="W186" s="159">
        <v>0</v>
      </c>
      <c r="X186" s="159">
        <v>104276.44</v>
      </c>
      <c r="Y186" s="159">
        <v>758618.39423620235</v>
      </c>
      <c r="Z186" s="159">
        <v>0</v>
      </c>
      <c r="AA186" s="155">
        <v>0</v>
      </c>
      <c r="AB186" s="159">
        <v>71331.381466029008</v>
      </c>
      <c r="AC186" s="159">
        <v>141257.81583333336</v>
      </c>
      <c r="AD186" s="174">
        <f>SUM(Muut[[#This Row],[Työttömyysaste]:[Työttömät ja palveluissa olevat ]])</f>
        <v>1277344.4232771483</v>
      </c>
      <c r="AF186" s="62"/>
    </row>
    <row r="187" spans="1:32" s="45" customFormat="1" x14ac:dyDescent="0.25">
      <c r="A187" s="90">
        <v>580</v>
      </c>
      <c r="B187" s="151" t="s">
        <v>186</v>
      </c>
      <c r="C187" s="395">
        <v>4300</v>
      </c>
      <c r="D187" s="134">
        <v>178.08333333333334</v>
      </c>
      <c r="E187" s="41">
        <v>1656</v>
      </c>
      <c r="F187" s="332">
        <f t="shared" si="5"/>
        <v>0.10753824476650564</v>
      </c>
      <c r="G187" s="377">
        <f>Muut[[#This Row],[Keskim. työttömyysaste 2024, %]]/$F$12</f>
        <v>0.99597326353770577</v>
      </c>
      <c r="H187" s="166">
        <v>0</v>
      </c>
      <c r="I187" s="383">
        <v>9</v>
      </c>
      <c r="J187" s="389">
        <v>136</v>
      </c>
      <c r="K187" s="269">
        <v>592.15</v>
      </c>
      <c r="L187" s="170">
        <f t="shared" si="6"/>
        <v>7.2616735624419491</v>
      </c>
      <c r="M187" s="377">
        <v>2.5522190853931925</v>
      </c>
      <c r="N187" s="166">
        <v>3</v>
      </c>
      <c r="O187" s="397">
        <v>160</v>
      </c>
      <c r="P187" s="269">
        <v>949</v>
      </c>
      <c r="Q187" s="15">
        <v>138</v>
      </c>
      <c r="R187" s="158">
        <v>0.14541622760800843</v>
      </c>
      <c r="S187" s="401">
        <v>1.0099110847847024</v>
      </c>
      <c r="T187" s="485">
        <v>223.91666666666669</v>
      </c>
      <c r="U187" s="197">
        <v>318246.32481799374</v>
      </c>
      <c r="V187" s="159">
        <v>0</v>
      </c>
      <c r="W187" s="159">
        <v>0</v>
      </c>
      <c r="X187" s="159">
        <v>267577.28000000003</v>
      </c>
      <c r="Y187" s="159">
        <v>488915.84909334691</v>
      </c>
      <c r="Z187" s="159">
        <v>0</v>
      </c>
      <c r="AA187" s="155">
        <v>50809.599999999999</v>
      </c>
      <c r="AB187" s="159">
        <v>137146.20167601173</v>
      </c>
      <c r="AC187" s="159">
        <v>168768.23083333336</v>
      </c>
      <c r="AD187" s="174">
        <f>SUM(Muut[[#This Row],[Työttömyysaste]:[Työttömät ja palveluissa olevat ]])</f>
        <v>1431463.4864206859</v>
      </c>
      <c r="AF187" s="62"/>
    </row>
    <row r="188" spans="1:32" s="45" customFormat="1" x14ac:dyDescent="0.25">
      <c r="A188" s="90">
        <v>581</v>
      </c>
      <c r="B188" s="151" t="s">
        <v>187</v>
      </c>
      <c r="C188" s="395">
        <v>6069</v>
      </c>
      <c r="D188" s="134">
        <v>244</v>
      </c>
      <c r="E188" s="41">
        <v>2481</v>
      </c>
      <c r="F188" s="332">
        <f t="shared" si="5"/>
        <v>9.8347440548166062E-2</v>
      </c>
      <c r="G188" s="377">
        <f>Muut[[#This Row],[Keskim. työttömyysaste 2024, %]]/$F$12</f>
        <v>0.91085196281579861</v>
      </c>
      <c r="H188" s="166">
        <v>0</v>
      </c>
      <c r="I188" s="383">
        <v>11</v>
      </c>
      <c r="J188" s="389">
        <v>209</v>
      </c>
      <c r="K188" s="269">
        <v>852.91</v>
      </c>
      <c r="L188" s="170">
        <f t="shared" si="6"/>
        <v>7.1156393992332134</v>
      </c>
      <c r="M188" s="377">
        <v>2.6045982403150854</v>
      </c>
      <c r="N188" s="166">
        <v>0</v>
      </c>
      <c r="O188" s="397">
        <v>0</v>
      </c>
      <c r="P188" s="269">
        <v>1523</v>
      </c>
      <c r="Q188" s="15">
        <v>254</v>
      </c>
      <c r="R188" s="158">
        <v>0.16677609980302036</v>
      </c>
      <c r="S188" s="401">
        <v>1.158254719151814</v>
      </c>
      <c r="T188" s="485">
        <v>409.58333333333337</v>
      </c>
      <c r="U188" s="197">
        <v>410782.74938667408</v>
      </c>
      <c r="V188" s="159">
        <v>0</v>
      </c>
      <c r="W188" s="159">
        <v>0</v>
      </c>
      <c r="X188" s="159">
        <v>411203.32</v>
      </c>
      <c r="Y188" s="159">
        <v>704215.51439703885</v>
      </c>
      <c r="Z188" s="159">
        <v>0</v>
      </c>
      <c r="AA188" s="155">
        <v>0</v>
      </c>
      <c r="AB188" s="159">
        <v>215482.29608944242</v>
      </c>
      <c r="AC188" s="159">
        <v>308707.0541666667</v>
      </c>
      <c r="AD188" s="174">
        <f>SUM(Muut[[#This Row],[Työttömyysaste]:[Työttömät ja palveluissa olevat ]])</f>
        <v>2050390.9340398221</v>
      </c>
      <c r="AF188" s="62"/>
    </row>
    <row r="189" spans="1:32" s="45" customFormat="1" x14ac:dyDescent="0.25">
      <c r="A189" s="90">
        <v>583</v>
      </c>
      <c r="B189" s="151" t="s">
        <v>188</v>
      </c>
      <c r="C189" s="395">
        <v>910</v>
      </c>
      <c r="D189" s="134">
        <v>38.333333333333336</v>
      </c>
      <c r="E189" s="41">
        <v>397</v>
      </c>
      <c r="F189" s="332">
        <f t="shared" si="5"/>
        <v>9.6557514693534852E-2</v>
      </c>
      <c r="G189" s="377">
        <f>Muut[[#This Row],[Keskim. työttömyysaste 2024, %]]/$F$12</f>
        <v>0.89427443452529765</v>
      </c>
      <c r="H189" s="166">
        <v>0</v>
      </c>
      <c r="I189" s="383">
        <v>0</v>
      </c>
      <c r="J189" s="389">
        <v>18</v>
      </c>
      <c r="K189" s="269">
        <v>1836.31</v>
      </c>
      <c r="L189" s="170">
        <f t="shared" si="6"/>
        <v>0.49555902870430374</v>
      </c>
      <c r="M189" s="377">
        <v>20</v>
      </c>
      <c r="N189" s="166">
        <v>0</v>
      </c>
      <c r="O189" s="397">
        <v>0</v>
      </c>
      <c r="P189" s="269">
        <v>259</v>
      </c>
      <c r="Q189" s="15">
        <v>37</v>
      </c>
      <c r="R189" s="158">
        <v>0.14285714285714285</v>
      </c>
      <c r="S189" s="401">
        <v>0.99213832242306677</v>
      </c>
      <c r="T189" s="485">
        <v>46.833333333333336</v>
      </c>
      <c r="U189" s="197">
        <v>60472.715238913137</v>
      </c>
      <c r="V189" s="159">
        <v>0</v>
      </c>
      <c r="W189" s="159">
        <v>0</v>
      </c>
      <c r="X189" s="159">
        <v>35414.639999999999</v>
      </c>
      <c r="Y189" s="159">
        <v>810810</v>
      </c>
      <c r="Z189" s="159">
        <v>0</v>
      </c>
      <c r="AA189" s="155">
        <v>0</v>
      </c>
      <c r="AB189" s="159">
        <v>27487.758339777425</v>
      </c>
      <c r="AC189" s="159">
        <v>35298.751666666671</v>
      </c>
      <c r="AD189" s="174">
        <f>SUM(Muut[[#This Row],[Työttömyysaste]:[Työttömät ja palveluissa olevat ]])</f>
        <v>969483.86524535727</v>
      </c>
      <c r="AF189" s="62"/>
    </row>
    <row r="190" spans="1:32" s="45" customFormat="1" x14ac:dyDescent="0.25">
      <c r="A190" s="90">
        <v>584</v>
      </c>
      <c r="B190" s="151" t="s">
        <v>189</v>
      </c>
      <c r="C190" s="395">
        <v>2594</v>
      </c>
      <c r="D190" s="134">
        <v>85.916666666666671</v>
      </c>
      <c r="E190" s="41">
        <v>990</v>
      </c>
      <c r="F190" s="332">
        <f t="shared" si="5"/>
        <v>8.6784511784511784E-2</v>
      </c>
      <c r="G190" s="377">
        <f>Muut[[#This Row],[Keskim. työttömyysaste 2024, %]]/$F$12</f>
        <v>0.80376105834924461</v>
      </c>
      <c r="H190" s="166">
        <v>0</v>
      </c>
      <c r="I190" s="383">
        <v>11</v>
      </c>
      <c r="J190" s="389">
        <v>31</v>
      </c>
      <c r="K190" s="269">
        <v>747.86</v>
      </c>
      <c r="L190" s="170">
        <f t="shared" si="6"/>
        <v>3.4685636349049287</v>
      </c>
      <c r="M190" s="377">
        <v>5.3432440078232863</v>
      </c>
      <c r="N190" s="166">
        <v>0</v>
      </c>
      <c r="O190" s="397">
        <v>0</v>
      </c>
      <c r="P190" s="269">
        <v>593</v>
      </c>
      <c r="Q190" s="15">
        <v>107</v>
      </c>
      <c r="R190" s="158">
        <v>0.18043844856661045</v>
      </c>
      <c r="S190" s="401">
        <v>1.253139297630484</v>
      </c>
      <c r="T190" s="485">
        <v>132.16666666666669</v>
      </c>
      <c r="U190" s="197">
        <v>154933.09413394856</v>
      </c>
      <c r="V190" s="159">
        <v>0</v>
      </c>
      <c r="W190" s="159">
        <v>0</v>
      </c>
      <c r="X190" s="159">
        <v>60991.88</v>
      </c>
      <c r="Y190" s="159">
        <v>617479.7043028801</v>
      </c>
      <c r="Z190" s="159">
        <v>0</v>
      </c>
      <c r="AA190" s="155">
        <v>0</v>
      </c>
      <c r="AB190" s="159">
        <v>98340.65156270779</v>
      </c>
      <c r="AC190" s="159">
        <v>99615.338333333348</v>
      </c>
      <c r="AD190" s="174">
        <f>SUM(Muut[[#This Row],[Työttömyysaste]:[Työttömät ja palveluissa olevat ]])</f>
        <v>1031360.6683328699</v>
      </c>
      <c r="AF190" s="62"/>
    </row>
    <row r="191" spans="1:32" s="45" customFormat="1" x14ac:dyDescent="0.25">
      <c r="A191" s="90">
        <v>592</v>
      </c>
      <c r="B191" s="151" t="s">
        <v>190</v>
      </c>
      <c r="C191" s="395">
        <v>3552</v>
      </c>
      <c r="D191" s="134">
        <v>168.41666666666666</v>
      </c>
      <c r="E191" s="41">
        <v>1635</v>
      </c>
      <c r="F191" s="332">
        <f t="shared" si="5"/>
        <v>0.1030071355759429</v>
      </c>
      <c r="G191" s="377">
        <f>Muut[[#This Row],[Keskim. työttömyysaste 2024, %]]/$F$12</f>
        <v>0.95400806671150595</v>
      </c>
      <c r="H191" s="166">
        <v>0</v>
      </c>
      <c r="I191" s="383">
        <v>6</v>
      </c>
      <c r="J191" s="389">
        <v>66</v>
      </c>
      <c r="K191" s="269">
        <v>456.42</v>
      </c>
      <c r="L191" s="170">
        <f t="shared" si="6"/>
        <v>7.7823057710003942</v>
      </c>
      <c r="M191" s="377">
        <v>2.3814769559712512</v>
      </c>
      <c r="N191" s="166">
        <v>0</v>
      </c>
      <c r="O191" s="397">
        <v>0</v>
      </c>
      <c r="P191" s="269">
        <v>1077</v>
      </c>
      <c r="Q191" s="15">
        <v>98</v>
      </c>
      <c r="R191" s="158">
        <v>9.0993500464252558E-2</v>
      </c>
      <c r="S191" s="401">
        <v>0.63194697231404262</v>
      </c>
      <c r="T191" s="485">
        <v>243.75</v>
      </c>
      <c r="U191" s="197">
        <v>251809.58968140327</v>
      </c>
      <c r="V191" s="159">
        <v>0</v>
      </c>
      <c r="W191" s="159">
        <v>0</v>
      </c>
      <c r="X191" s="159">
        <v>129853.68000000001</v>
      </c>
      <c r="Y191" s="159">
        <v>376848.72387602029</v>
      </c>
      <c r="Z191" s="159">
        <v>0</v>
      </c>
      <c r="AA191" s="155">
        <v>0</v>
      </c>
      <c r="AB191" s="159">
        <v>70575.673101458597</v>
      </c>
      <c r="AC191" s="159">
        <v>183716.8125</v>
      </c>
      <c r="AD191" s="174">
        <f>SUM(Muut[[#This Row],[Työttömyysaste]:[Työttömät ja palveluissa olevat ]])</f>
        <v>1012804.4791588822</v>
      </c>
      <c r="AF191" s="62"/>
    </row>
    <row r="192" spans="1:32" s="45" customFormat="1" x14ac:dyDescent="0.25">
      <c r="A192" s="90">
        <v>593</v>
      </c>
      <c r="B192" s="151" t="s">
        <v>191</v>
      </c>
      <c r="C192" s="395">
        <v>17178</v>
      </c>
      <c r="D192" s="134">
        <v>733</v>
      </c>
      <c r="E192" s="41">
        <v>6926</v>
      </c>
      <c r="F192" s="332">
        <f t="shared" si="5"/>
        <v>0.10583309269419579</v>
      </c>
      <c r="G192" s="377">
        <f>Muut[[#This Row],[Keskim. työttömyysaste 2024, %]]/$F$12</f>
        <v>0.98018087378860796</v>
      </c>
      <c r="H192" s="166">
        <v>0</v>
      </c>
      <c r="I192" s="383">
        <v>19</v>
      </c>
      <c r="J192" s="389">
        <v>1220</v>
      </c>
      <c r="K192" s="269">
        <v>1569</v>
      </c>
      <c r="L192" s="170">
        <f t="shared" si="6"/>
        <v>10.948374760994264</v>
      </c>
      <c r="M192" s="377">
        <v>1.6927975395935781</v>
      </c>
      <c r="N192" s="166">
        <v>0</v>
      </c>
      <c r="O192" s="397">
        <v>0</v>
      </c>
      <c r="P192" s="269">
        <v>4342</v>
      </c>
      <c r="Q192" s="15">
        <v>671</v>
      </c>
      <c r="R192" s="158">
        <v>0.15453707968678029</v>
      </c>
      <c r="S192" s="401">
        <v>1.073255112948214</v>
      </c>
      <c r="T192" s="485">
        <v>1045.5</v>
      </c>
      <c r="U192" s="197">
        <v>1251198.1212810939</v>
      </c>
      <c r="V192" s="159">
        <v>0</v>
      </c>
      <c r="W192" s="159">
        <v>0</v>
      </c>
      <c r="X192" s="159">
        <v>2400325.6</v>
      </c>
      <c r="Y192" s="159">
        <v>1295463.9318204194</v>
      </c>
      <c r="Z192" s="159">
        <v>0</v>
      </c>
      <c r="AA192" s="155">
        <v>0</v>
      </c>
      <c r="AB192" s="159">
        <v>558654.56059723475</v>
      </c>
      <c r="AC192" s="159">
        <v>788003.80500000005</v>
      </c>
      <c r="AD192" s="174">
        <f>SUM(Muut[[#This Row],[Työttömyysaste]:[Työttömät ja palveluissa olevat ]])</f>
        <v>6293646.0186987473</v>
      </c>
      <c r="AF192" s="62"/>
    </row>
    <row r="193" spans="1:32" s="45" customFormat="1" x14ac:dyDescent="0.25">
      <c r="A193" s="90">
        <v>595</v>
      </c>
      <c r="B193" s="151" t="s">
        <v>192</v>
      </c>
      <c r="C193" s="395">
        <v>3980</v>
      </c>
      <c r="D193" s="134">
        <v>145.66666666666666</v>
      </c>
      <c r="E193" s="41">
        <v>1486</v>
      </c>
      <c r="F193" s="332">
        <f t="shared" si="5"/>
        <v>9.8026020637056968E-2</v>
      </c>
      <c r="G193" s="377">
        <f>Muut[[#This Row],[Keskim. työttömyysaste 2024, %]]/$F$12</f>
        <v>0.90787510896693391</v>
      </c>
      <c r="H193" s="166">
        <v>0</v>
      </c>
      <c r="I193" s="383">
        <v>10</v>
      </c>
      <c r="J193" s="389">
        <v>86</v>
      </c>
      <c r="K193" s="269">
        <v>1153.22</v>
      </c>
      <c r="L193" s="170">
        <f t="shared" si="6"/>
        <v>3.4512061878912954</v>
      </c>
      <c r="M193" s="377">
        <v>5.370117242772884</v>
      </c>
      <c r="N193" s="166">
        <v>0</v>
      </c>
      <c r="O193" s="397">
        <v>0</v>
      </c>
      <c r="P193" s="269">
        <v>866</v>
      </c>
      <c r="Q193" s="15">
        <v>127</v>
      </c>
      <c r="R193" s="158">
        <v>0.14665127020785218</v>
      </c>
      <c r="S193" s="401">
        <v>1.0184884164366124</v>
      </c>
      <c r="T193" s="485">
        <v>198.33333333333331</v>
      </c>
      <c r="U193" s="197">
        <v>268507.51340238476</v>
      </c>
      <c r="V193" s="159">
        <v>0</v>
      </c>
      <c r="W193" s="159">
        <v>0</v>
      </c>
      <c r="X193" s="159">
        <v>169203.28</v>
      </c>
      <c r="Y193" s="159">
        <v>952170.11819881725</v>
      </c>
      <c r="Z193" s="159">
        <v>0</v>
      </c>
      <c r="AA193" s="155">
        <v>0</v>
      </c>
      <c r="AB193" s="159">
        <v>126932.4417384933</v>
      </c>
      <c r="AC193" s="159">
        <v>149485.81666666665</v>
      </c>
      <c r="AD193" s="174">
        <f>SUM(Muut[[#This Row],[Työttömyysaste]:[Työttömät ja palveluissa olevat ]])</f>
        <v>1666299.170006362</v>
      </c>
      <c r="AF193" s="62"/>
    </row>
    <row r="194" spans="1:32" s="45" customFormat="1" x14ac:dyDescent="0.25">
      <c r="A194" s="90">
        <v>598</v>
      </c>
      <c r="B194" s="151" t="s">
        <v>193</v>
      </c>
      <c r="C194" s="395">
        <v>19576</v>
      </c>
      <c r="D194" s="134">
        <v>838.16666666666663</v>
      </c>
      <c r="E194" s="41">
        <v>8762</v>
      </c>
      <c r="F194" s="332">
        <f t="shared" si="5"/>
        <v>9.5659286312105296E-2</v>
      </c>
      <c r="G194" s="377">
        <f>Muut[[#This Row],[Keskim. työttömyysaste 2024, %]]/$F$12</f>
        <v>0.88595542713962727</v>
      </c>
      <c r="H194" s="166">
        <v>3</v>
      </c>
      <c r="I194" s="383">
        <v>10477</v>
      </c>
      <c r="J194" s="389">
        <v>3157</v>
      </c>
      <c r="K194" s="269">
        <v>88.38</v>
      </c>
      <c r="L194" s="170">
        <f t="shared" si="6"/>
        <v>221.4980764878932</v>
      </c>
      <c r="M194" s="377">
        <v>8.367287947519729E-2</v>
      </c>
      <c r="N194" s="166">
        <v>0</v>
      </c>
      <c r="O194" s="397">
        <v>0</v>
      </c>
      <c r="P194" s="269">
        <v>5891</v>
      </c>
      <c r="Q194" s="15">
        <v>1138</v>
      </c>
      <c r="R194" s="158">
        <v>0.19317603123408589</v>
      </c>
      <c r="S194" s="401">
        <v>1.3416014049265235</v>
      </c>
      <c r="T194" s="485">
        <v>1340.9166666666665</v>
      </c>
      <c r="U194" s="197">
        <v>1288792.768351638</v>
      </c>
      <c r="V194" s="159">
        <v>432198.92800000001</v>
      </c>
      <c r="W194" s="159">
        <v>3073134.594</v>
      </c>
      <c r="X194" s="159">
        <v>6211334.3600000003</v>
      </c>
      <c r="Y194" s="159">
        <v>72972.021857417887</v>
      </c>
      <c r="Z194" s="159">
        <v>0</v>
      </c>
      <c r="AA194" s="155">
        <v>0</v>
      </c>
      <c r="AB194" s="159">
        <v>797997.32573688263</v>
      </c>
      <c r="AC194" s="159">
        <v>1010662.3008333333</v>
      </c>
      <c r="AD194" s="174">
        <f>SUM(Muut[[#This Row],[Työttömyysaste]:[Työttömät ja palveluissa olevat ]])</f>
        <v>12887092.298779273</v>
      </c>
      <c r="AF194" s="62"/>
    </row>
    <row r="195" spans="1:32" s="45" customFormat="1" x14ac:dyDescent="0.25">
      <c r="A195" s="90">
        <v>599</v>
      </c>
      <c r="B195" s="151" t="s">
        <v>194</v>
      </c>
      <c r="C195" s="395">
        <v>11226</v>
      </c>
      <c r="D195" s="134">
        <v>151.41666666666666</v>
      </c>
      <c r="E195" s="41">
        <v>5337</v>
      </c>
      <c r="F195" s="332">
        <f t="shared" si="5"/>
        <v>2.8371119855099616E-2</v>
      </c>
      <c r="G195" s="377">
        <f>Muut[[#This Row],[Keskim. työttömyysaste 2024, %]]/$F$12</f>
        <v>0.26276118690291272</v>
      </c>
      <c r="H195" s="166">
        <v>3</v>
      </c>
      <c r="I195" s="383">
        <v>9927</v>
      </c>
      <c r="J195" s="389">
        <v>400</v>
      </c>
      <c r="K195" s="269">
        <v>794.23</v>
      </c>
      <c r="L195" s="170">
        <f t="shared" si="6"/>
        <v>14.134444682270878</v>
      </c>
      <c r="M195" s="377">
        <v>1.3112210825803661</v>
      </c>
      <c r="N195" s="166">
        <v>0</v>
      </c>
      <c r="O195" s="397">
        <v>0</v>
      </c>
      <c r="P195" s="269">
        <v>3264</v>
      </c>
      <c r="Q195" s="15">
        <v>315</v>
      </c>
      <c r="R195" s="158">
        <v>9.6507352941176475E-2</v>
      </c>
      <c r="S195" s="401">
        <v>0.67024050273984759</v>
      </c>
      <c r="T195" s="485">
        <v>213.75</v>
      </c>
      <c r="U195" s="197">
        <v>219196.44892482864</v>
      </c>
      <c r="V195" s="159">
        <v>247847.628</v>
      </c>
      <c r="W195" s="159">
        <v>2911807.4939999999</v>
      </c>
      <c r="X195" s="159">
        <v>786992</v>
      </c>
      <c r="Y195" s="159">
        <v>655765.65874425217</v>
      </c>
      <c r="Z195" s="159">
        <v>0</v>
      </c>
      <c r="AA195" s="155">
        <v>0</v>
      </c>
      <c r="AB195" s="159">
        <v>232188.01309535498</v>
      </c>
      <c r="AC195" s="159">
        <v>161105.51250000001</v>
      </c>
      <c r="AD195" s="174">
        <f>SUM(Muut[[#This Row],[Työttömyysaste]:[Työttömät ja palveluissa olevat ]])</f>
        <v>5214902.7552644359</v>
      </c>
      <c r="AF195" s="62"/>
    </row>
    <row r="196" spans="1:32" s="45" customFormat="1" x14ac:dyDescent="0.25">
      <c r="A196" s="90">
        <v>601</v>
      </c>
      <c r="B196" s="151" t="s">
        <v>195</v>
      </c>
      <c r="C196" s="395">
        <v>3692</v>
      </c>
      <c r="D196" s="134">
        <v>174</v>
      </c>
      <c r="E196" s="41">
        <v>1554</v>
      </c>
      <c r="F196" s="332">
        <f t="shared" si="5"/>
        <v>0.11196911196911197</v>
      </c>
      <c r="G196" s="377">
        <f>Muut[[#This Row],[Keskim. työttömyysaste 2024, %]]/$F$12</f>
        <v>1.0370100619126827</v>
      </c>
      <c r="H196" s="166">
        <v>0</v>
      </c>
      <c r="I196" s="383">
        <v>0</v>
      </c>
      <c r="J196" s="389">
        <v>58</v>
      </c>
      <c r="K196" s="269">
        <v>1074.95</v>
      </c>
      <c r="L196" s="170">
        <f t="shared" si="6"/>
        <v>3.4345783524815108</v>
      </c>
      <c r="M196" s="377">
        <v>5.3961156089419244</v>
      </c>
      <c r="N196" s="166">
        <v>0</v>
      </c>
      <c r="O196" s="397">
        <v>0</v>
      </c>
      <c r="P196" s="269">
        <v>900</v>
      </c>
      <c r="Q196" s="15">
        <v>127</v>
      </c>
      <c r="R196" s="158">
        <v>0.1411111111111111</v>
      </c>
      <c r="S196" s="401">
        <v>0.9800121873712293</v>
      </c>
      <c r="T196" s="485">
        <v>233</v>
      </c>
      <c r="U196" s="197">
        <v>284506.32375110057</v>
      </c>
      <c r="V196" s="159">
        <v>0</v>
      </c>
      <c r="W196" s="159">
        <v>0</v>
      </c>
      <c r="X196" s="159">
        <v>114113.84</v>
      </c>
      <c r="Y196" s="159">
        <v>887545.54079691519</v>
      </c>
      <c r="Z196" s="159">
        <v>0</v>
      </c>
      <c r="AA196" s="155">
        <v>0</v>
      </c>
      <c r="AB196" s="159">
        <v>112484.92786228131</v>
      </c>
      <c r="AC196" s="159">
        <v>175614.43000000002</v>
      </c>
      <c r="AD196" s="174">
        <f>SUM(Muut[[#This Row],[Työttömyysaste]:[Työttömät ja palveluissa olevat ]])</f>
        <v>1574265.0624102969</v>
      </c>
      <c r="AF196" s="62"/>
    </row>
    <row r="197" spans="1:32" s="45" customFormat="1" x14ac:dyDescent="0.25">
      <c r="A197" s="90">
        <v>604</v>
      </c>
      <c r="B197" s="151" t="s">
        <v>196</v>
      </c>
      <c r="C197" s="395">
        <v>21042</v>
      </c>
      <c r="D197" s="134">
        <v>861.83333333333337</v>
      </c>
      <c r="E197" s="41">
        <v>10464</v>
      </c>
      <c r="F197" s="332">
        <f t="shared" si="5"/>
        <v>8.236174821610602E-2</v>
      </c>
      <c r="G197" s="377">
        <f>Muut[[#This Row],[Keskim. työttömyysaste 2024, %]]/$F$12</f>
        <v>0.76279931237091758</v>
      </c>
      <c r="H197" s="166">
        <v>0</v>
      </c>
      <c r="I197" s="383">
        <v>81</v>
      </c>
      <c r="J197" s="389">
        <v>1006</v>
      </c>
      <c r="K197" s="269">
        <v>81.42</v>
      </c>
      <c r="L197" s="170">
        <f t="shared" si="6"/>
        <v>258.43773028739867</v>
      </c>
      <c r="M197" s="377">
        <v>7.1713142803681407E-2</v>
      </c>
      <c r="N197" s="166">
        <v>0</v>
      </c>
      <c r="O197" s="397">
        <v>0</v>
      </c>
      <c r="P197" s="269">
        <v>7373</v>
      </c>
      <c r="Q197" s="15">
        <v>496</v>
      </c>
      <c r="R197" s="158">
        <v>6.7272480672724802E-2</v>
      </c>
      <c r="S197" s="401">
        <v>0.46720524283912762</v>
      </c>
      <c r="T197" s="485">
        <v>1185</v>
      </c>
      <c r="U197" s="197">
        <v>1192736.6668578365</v>
      </c>
      <c r="V197" s="159">
        <v>0</v>
      </c>
      <c r="W197" s="159">
        <v>0</v>
      </c>
      <c r="X197" s="159">
        <v>1979284.8800000001</v>
      </c>
      <c r="Y197" s="159">
        <v>67225.413211484105</v>
      </c>
      <c r="Z197" s="159">
        <v>0</v>
      </c>
      <c r="AA197" s="155">
        <v>0</v>
      </c>
      <c r="AB197" s="159">
        <v>299824.80188621458</v>
      </c>
      <c r="AC197" s="159">
        <v>893146.35000000009</v>
      </c>
      <c r="AD197" s="174">
        <f>SUM(Muut[[#This Row],[Työttömyysaste]:[Työttömät ja palveluissa olevat ]])</f>
        <v>4432218.1119555347</v>
      </c>
      <c r="AF197" s="62"/>
    </row>
    <row r="198" spans="1:32" s="45" customFormat="1" x14ac:dyDescent="0.25">
      <c r="A198" s="90">
        <v>607</v>
      </c>
      <c r="B198" s="151" t="s">
        <v>197</v>
      </c>
      <c r="C198" s="395">
        <v>3999</v>
      </c>
      <c r="D198" s="134">
        <v>208.83333333333334</v>
      </c>
      <c r="E198" s="41">
        <v>1607</v>
      </c>
      <c r="F198" s="332">
        <f t="shared" si="5"/>
        <v>0.12995229205559014</v>
      </c>
      <c r="G198" s="377">
        <f>Muut[[#This Row],[Keskim. työttömyysaste 2024, %]]/$F$12</f>
        <v>1.2035625902564828</v>
      </c>
      <c r="H198" s="166">
        <v>0</v>
      </c>
      <c r="I198" s="383">
        <v>5</v>
      </c>
      <c r="J198" s="389">
        <v>58</v>
      </c>
      <c r="K198" s="269">
        <v>804.62</v>
      </c>
      <c r="L198" s="170">
        <f t="shared" si="6"/>
        <v>4.970047972956178</v>
      </c>
      <c r="M198" s="377">
        <v>3.7290146813081742</v>
      </c>
      <c r="N198" s="166">
        <v>0</v>
      </c>
      <c r="O198" s="397">
        <v>0</v>
      </c>
      <c r="P198" s="269">
        <v>1036</v>
      </c>
      <c r="Q198" s="15">
        <v>123</v>
      </c>
      <c r="R198" s="158">
        <v>0.11872586872586872</v>
      </c>
      <c r="S198" s="401">
        <v>0.82454738958133256</v>
      </c>
      <c r="T198" s="485">
        <v>291.83333333333337</v>
      </c>
      <c r="U198" s="197">
        <v>357657.50759175501</v>
      </c>
      <c r="V198" s="159">
        <v>0</v>
      </c>
      <c r="W198" s="159">
        <v>0</v>
      </c>
      <c r="X198" s="159">
        <v>114113.84</v>
      </c>
      <c r="Y198" s="159">
        <v>664344.28860506427</v>
      </c>
      <c r="Z198" s="159">
        <v>0</v>
      </c>
      <c r="AA198" s="155">
        <v>0</v>
      </c>
      <c r="AB198" s="159">
        <v>103845.46103935229</v>
      </c>
      <c r="AC198" s="159">
        <v>219957.70166666672</v>
      </c>
      <c r="AD198" s="174">
        <f>SUM(Muut[[#This Row],[Työttömyysaste]:[Työttömät ja palveluissa olevat ]])</f>
        <v>1459918.798902838</v>
      </c>
      <c r="AF198" s="62"/>
    </row>
    <row r="199" spans="1:32" s="45" customFormat="1" x14ac:dyDescent="0.25">
      <c r="A199" s="90">
        <v>608</v>
      </c>
      <c r="B199" s="151" t="s">
        <v>198</v>
      </c>
      <c r="C199" s="395">
        <v>1931</v>
      </c>
      <c r="D199" s="134">
        <v>79</v>
      </c>
      <c r="E199" s="41">
        <v>786</v>
      </c>
      <c r="F199" s="332">
        <f t="shared" si="5"/>
        <v>0.1005089058524173</v>
      </c>
      <c r="G199" s="377">
        <f>Muut[[#This Row],[Keskim. työttömyysaste 2024, %]]/$F$12</f>
        <v>0.9308705307008599</v>
      </c>
      <c r="H199" s="166">
        <v>0</v>
      </c>
      <c r="I199" s="383">
        <v>1</v>
      </c>
      <c r="J199" s="389">
        <v>34</v>
      </c>
      <c r="K199" s="269">
        <v>301.22000000000003</v>
      </c>
      <c r="L199" s="170">
        <f t="shared" si="6"/>
        <v>6.4105969059159413</v>
      </c>
      <c r="M199" s="377">
        <v>2.891054004792629</v>
      </c>
      <c r="N199" s="166">
        <v>0</v>
      </c>
      <c r="O199" s="397">
        <v>0</v>
      </c>
      <c r="P199" s="269">
        <v>497</v>
      </c>
      <c r="Q199" s="15">
        <v>84</v>
      </c>
      <c r="R199" s="158">
        <v>0.16901408450704225</v>
      </c>
      <c r="S199" s="401">
        <v>1.1737974518808114</v>
      </c>
      <c r="T199" s="485">
        <v>108.83333333333333</v>
      </c>
      <c r="U199" s="197">
        <v>133573.04202235152</v>
      </c>
      <c r="V199" s="159">
        <v>0</v>
      </c>
      <c r="W199" s="159">
        <v>0</v>
      </c>
      <c r="X199" s="159">
        <v>66894.320000000007</v>
      </c>
      <c r="Y199" s="159">
        <v>248705.95636899094</v>
      </c>
      <c r="Z199" s="159">
        <v>0</v>
      </c>
      <c r="AA199" s="155">
        <v>0</v>
      </c>
      <c r="AB199" s="159">
        <v>71366.384254785036</v>
      </c>
      <c r="AC199" s="159">
        <v>82028.771666666667</v>
      </c>
      <c r="AD199" s="174">
        <f>SUM(Muut[[#This Row],[Työttömyysaste]:[Työttömät ja palveluissa olevat ]])</f>
        <v>602568.47431279416</v>
      </c>
      <c r="AF199" s="62"/>
    </row>
    <row r="200" spans="1:32" s="45" customFormat="1" x14ac:dyDescent="0.25">
      <c r="A200" s="151">
        <v>609</v>
      </c>
      <c r="B200" s="151" t="s">
        <v>199</v>
      </c>
      <c r="C200" s="395">
        <v>83305</v>
      </c>
      <c r="D200" s="134">
        <v>4838.583333333333</v>
      </c>
      <c r="E200" s="41">
        <v>38375</v>
      </c>
      <c r="F200" s="332">
        <f t="shared" si="5"/>
        <v>0.12608686210640607</v>
      </c>
      <c r="G200" s="377">
        <f>Muut[[#This Row],[Keskim. työttömyysaste 2024, %]]/$F$12</f>
        <v>1.1677626300672093</v>
      </c>
      <c r="H200" s="166">
        <v>0</v>
      </c>
      <c r="I200" s="383">
        <v>467</v>
      </c>
      <c r="J200" s="389">
        <v>4863</v>
      </c>
      <c r="K200" s="269">
        <v>1156.49</v>
      </c>
      <c r="L200" s="170">
        <f t="shared" si="6"/>
        <v>72.032615932692892</v>
      </c>
      <c r="M200" s="377">
        <v>0.2572915285386424</v>
      </c>
      <c r="N200" s="166">
        <v>3</v>
      </c>
      <c r="O200" s="397">
        <v>855</v>
      </c>
      <c r="P200" s="269">
        <v>24329</v>
      </c>
      <c r="Q200" s="15">
        <v>3123</v>
      </c>
      <c r="R200" s="158">
        <v>0.12836532533190842</v>
      </c>
      <c r="S200" s="401">
        <v>0.8914931097246358</v>
      </c>
      <c r="T200" s="485">
        <v>6601.833333333333</v>
      </c>
      <c r="U200" s="197">
        <v>7228911.4208617182</v>
      </c>
      <c r="V200" s="159">
        <v>0</v>
      </c>
      <c r="W200" s="159">
        <v>0</v>
      </c>
      <c r="X200" s="159">
        <v>9567855.2400000002</v>
      </c>
      <c r="Y200" s="159">
        <v>954870.033467812</v>
      </c>
      <c r="Z200" s="159">
        <v>0</v>
      </c>
      <c r="AA200" s="155">
        <v>271513.8</v>
      </c>
      <c r="AB200" s="159">
        <v>2264165.9547091941</v>
      </c>
      <c r="AC200" s="159">
        <v>4975867.8016666668</v>
      </c>
      <c r="AD200" s="174">
        <f>SUM(Muut[[#This Row],[Työttömyysaste]:[Työttömät ja palveluissa olevat ]])</f>
        <v>25263184.250705391</v>
      </c>
      <c r="AF200" s="62"/>
    </row>
    <row r="201" spans="1:32" s="45" customFormat="1" x14ac:dyDescent="0.25">
      <c r="A201" s="90">
        <v>611</v>
      </c>
      <c r="B201" s="151" t="s">
        <v>200</v>
      </c>
      <c r="C201" s="395">
        <v>4961</v>
      </c>
      <c r="D201" s="134">
        <v>190.91666666666666</v>
      </c>
      <c r="E201" s="41">
        <v>2627</v>
      </c>
      <c r="F201" s="332">
        <f t="shared" si="5"/>
        <v>7.2674787463519852E-2</v>
      </c>
      <c r="G201" s="377">
        <f>Muut[[#This Row],[Keskim. työttömyysaste 2024, %]]/$F$12</f>
        <v>0.67308282187525059</v>
      </c>
      <c r="H201" s="166">
        <v>0</v>
      </c>
      <c r="I201" s="383">
        <v>119</v>
      </c>
      <c r="J201" s="389">
        <v>193</v>
      </c>
      <c r="K201" s="269">
        <v>146.54</v>
      </c>
      <c r="L201" s="170">
        <f t="shared" si="6"/>
        <v>33.854237750784769</v>
      </c>
      <c r="M201" s="377">
        <v>0.5474464377071937</v>
      </c>
      <c r="N201" s="166">
        <v>0</v>
      </c>
      <c r="O201" s="397">
        <v>0</v>
      </c>
      <c r="P201" s="269">
        <v>1667</v>
      </c>
      <c r="Q201" s="15">
        <v>202</v>
      </c>
      <c r="R201" s="158">
        <v>0.12117576484703059</v>
      </c>
      <c r="S201" s="401">
        <v>0.84156184037565473</v>
      </c>
      <c r="T201" s="485">
        <v>239.75</v>
      </c>
      <c r="U201" s="197">
        <v>248133.26787250093</v>
      </c>
      <c r="V201" s="159">
        <v>0</v>
      </c>
      <c r="W201" s="159">
        <v>0</v>
      </c>
      <c r="X201" s="159">
        <v>379723.64</v>
      </c>
      <c r="Y201" s="159">
        <v>120992.53318608303</v>
      </c>
      <c r="Z201" s="159">
        <v>0</v>
      </c>
      <c r="AA201" s="155">
        <v>0</v>
      </c>
      <c r="AB201" s="159">
        <v>129852.41892962447</v>
      </c>
      <c r="AC201" s="159">
        <v>180701.9725</v>
      </c>
      <c r="AD201" s="174">
        <f>SUM(Muut[[#This Row],[Työttömyysaste]:[Työttömät ja palveluissa olevat ]])</f>
        <v>1059403.8324882085</v>
      </c>
      <c r="AF201" s="62"/>
    </row>
    <row r="202" spans="1:32" s="45" customFormat="1" x14ac:dyDescent="0.25">
      <c r="A202" s="90">
        <v>614</v>
      </c>
      <c r="B202" s="151" t="s">
        <v>201</v>
      </c>
      <c r="C202" s="395">
        <v>2878</v>
      </c>
      <c r="D202" s="134">
        <v>131.16666666666666</v>
      </c>
      <c r="E202" s="41">
        <v>1163</v>
      </c>
      <c r="F202" s="332">
        <f t="shared" si="5"/>
        <v>0.11278303238750358</v>
      </c>
      <c r="G202" s="377">
        <f>Muut[[#This Row],[Keskim. työttömyysaste 2024, %]]/$F$12</f>
        <v>1.0445482449760717</v>
      </c>
      <c r="H202" s="166">
        <v>0</v>
      </c>
      <c r="I202" s="383">
        <v>4</v>
      </c>
      <c r="J202" s="389">
        <v>68</v>
      </c>
      <c r="K202" s="269">
        <v>3039.65</v>
      </c>
      <c r="L202" s="170">
        <f t="shared" si="6"/>
        <v>0.94681953514384876</v>
      </c>
      <c r="M202" s="377">
        <v>19.574355164887649</v>
      </c>
      <c r="N202" s="166">
        <v>0</v>
      </c>
      <c r="O202" s="397">
        <v>0</v>
      </c>
      <c r="P202" s="269">
        <v>606</v>
      </c>
      <c r="Q202" s="15">
        <v>92</v>
      </c>
      <c r="R202" s="158">
        <v>0.15181518151815182</v>
      </c>
      <c r="S202" s="401">
        <v>1.0543516165684077</v>
      </c>
      <c r="T202" s="485">
        <v>184.5</v>
      </c>
      <c r="U202" s="197">
        <v>223391.45388224669</v>
      </c>
      <c r="V202" s="159">
        <v>0</v>
      </c>
      <c r="W202" s="159">
        <v>0</v>
      </c>
      <c r="X202" s="159">
        <v>133788.64000000001</v>
      </c>
      <c r="Y202" s="159">
        <v>2509723.9900305532</v>
      </c>
      <c r="Z202" s="159">
        <v>0</v>
      </c>
      <c r="AA202" s="155">
        <v>0</v>
      </c>
      <c r="AB202" s="159">
        <v>96683.696637000714</v>
      </c>
      <c r="AC202" s="159">
        <v>139059.495</v>
      </c>
      <c r="AD202" s="174">
        <f>SUM(Muut[[#This Row],[Työttömyysaste]:[Työttömät ja palveluissa olevat ]])</f>
        <v>3102647.2755498011</v>
      </c>
      <c r="AF202" s="62"/>
    </row>
    <row r="203" spans="1:32" s="45" customFormat="1" x14ac:dyDescent="0.25">
      <c r="A203" s="90">
        <v>615</v>
      </c>
      <c r="B203" s="151" t="s">
        <v>202</v>
      </c>
      <c r="C203" s="395">
        <v>7304</v>
      </c>
      <c r="D203" s="134">
        <v>463.25</v>
      </c>
      <c r="E203" s="41">
        <v>2874</v>
      </c>
      <c r="F203" s="332">
        <f t="shared" si="5"/>
        <v>0.16118649965205289</v>
      </c>
      <c r="G203" s="377">
        <f>Muut[[#This Row],[Keskim. työttömyysaste 2024, %]]/$F$12</f>
        <v>1.4928404721989299</v>
      </c>
      <c r="H203" s="166">
        <v>0</v>
      </c>
      <c r="I203" s="383">
        <v>11</v>
      </c>
      <c r="J203" s="389">
        <v>163</v>
      </c>
      <c r="K203" s="269">
        <v>5638.52</v>
      </c>
      <c r="L203" s="170">
        <f t="shared" si="6"/>
        <v>1.29537538219249</v>
      </c>
      <c r="M203" s="377">
        <v>14.307344506262584</v>
      </c>
      <c r="N203" s="166">
        <v>0</v>
      </c>
      <c r="O203" s="397">
        <v>0</v>
      </c>
      <c r="P203" s="269">
        <v>1721</v>
      </c>
      <c r="Q203" s="15">
        <v>261</v>
      </c>
      <c r="R203" s="158">
        <v>0.15165601394538059</v>
      </c>
      <c r="S203" s="401">
        <v>1.0532462028279739</v>
      </c>
      <c r="T203" s="485">
        <v>619.5</v>
      </c>
      <c r="U203" s="197">
        <v>810254.45297240454</v>
      </c>
      <c r="V203" s="159">
        <v>0</v>
      </c>
      <c r="W203" s="159">
        <v>0</v>
      </c>
      <c r="X203" s="159">
        <v>320699.24</v>
      </c>
      <c r="Y203" s="159">
        <v>4655512.6123952018</v>
      </c>
      <c r="Z203" s="159">
        <v>0</v>
      </c>
      <c r="AA203" s="155">
        <v>0</v>
      </c>
      <c r="AB203" s="159">
        <v>245537.38609307178</v>
      </c>
      <c r="AC203" s="159">
        <v>466923.34500000003</v>
      </c>
      <c r="AD203" s="174">
        <f>SUM(Muut[[#This Row],[Työttömyysaste]:[Työttömät ja palveluissa olevat ]])</f>
        <v>6498927.0364606772</v>
      </c>
      <c r="AF203" s="62"/>
    </row>
    <row r="204" spans="1:32" s="45" customFormat="1" x14ac:dyDescent="0.25">
      <c r="A204" s="90">
        <v>616</v>
      </c>
      <c r="B204" s="151" t="s">
        <v>203</v>
      </c>
      <c r="C204" s="395">
        <v>1743</v>
      </c>
      <c r="D204" s="134">
        <v>88.833333333333329</v>
      </c>
      <c r="E204" s="41">
        <v>900</v>
      </c>
      <c r="F204" s="332">
        <f t="shared" ref="F204:F267" si="7">D204/E204</f>
        <v>9.8703703703703696E-2</v>
      </c>
      <c r="G204" s="377">
        <f>Muut[[#This Row],[Keskim. työttömyysaste 2024, %]]/$F$12</f>
        <v>0.91415151990332111</v>
      </c>
      <c r="H204" s="166">
        <v>0</v>
      </c>
      <c r="I204" s="383">
        <v>14</v>
      </c>
      <c r="J204" s="389">
        <v>64</v>
      </c>
      <c r="K204" s="269">
        <v>145.09</v>
      </c>
      <c r="L204" s="170">
        <f t="shared" si="6"/>
        <v>12.013233165621338</v>
      </c>
      <c r="M204" s="377">
        <v>1.5427472023931994</v>
      </c>
      <c r="N204" s="166">
        <v>0</v>
      </c>
      <c r="O204" s="397">
        <v>0</v>
      </c>
      <c r="P204" s="269">
        <v>524</v>
      </c>
      <c r="Q204" s="15">
        <v>63</v>
      </c>
      <c r="R204" s="158">
        <v>0.12022900763358779</v>
      </c>
      <c r="S204" s="401">
        <v>0.83498664158124525</v>
      </c>
      <c r="T204" s="485">
        <v>106.75</v>
      </c>
      <c r="U204" s="197">
        <v>118403.03483091953</v>
      </c>
      <c r="V204" s="159">
        <v>0</v>
      </c>
      <c r="W204" s="159">
        <v>0</v>
      </c>
      <c r="X204" s="159">
        <v>125918.72</v>
      </c>
      <c r="Y204" s="159">
        <v>119795.32305151349</v>
      </c>
      <c r="Z204" s="159">
        <v>0</v>
      </c>
      <c r="AA204" s="155">
        <v>0</v>
      </c>
      <c r="AB204" s="159">
        <v>46139.08658779665</v>
      </c>
      <c r="AC204" s="159">
        <v>80458.54250000001</v>
      </c>
      <c r="AD204" s="174">
        <f>SUM(Muut[[#This Row],[Työttömyysaste]:[Työttömät ja palveluissa olevat ]])</f>
        <v>490714.70697022963</v>
      </c>
      <c r="AF204" s="62"/>
    </row>
    <row r="205" spans="1:32" s="45" customFormat="1" x14ac:dyDescent="0.25">
      <c r="A205" s="90">
        <v>619</v>
      </c>
      <c r="B205" s="151" t="s">
        <v>204</v>
      </c>
      <c r="C205" s="395">
        <v>2607</v>
      </c>
      <c r="D205" s="134">
        <v>67.666666666666671</v>
      </c>
      <c r="E205" s="41">
        <v>1015</v>
      </c>
      <c r="F205" s="332">
        <f t="shared" si="7"/>
        <v>6.6666666666666666E-2</v>
      </c>
      <c r="G205" s="377">
        <f>Muut[[#This Row],[Keskim. työttömyysaste 2024, %]]/$F$12</f>
        <v>0.6174381747939881</v>
      </c>
      <c r="H205" s="166">
        <v>0</v>
      </c>
      <c r="I205" s="383">
        <v>3</v>
      </c>
      <c r="J205" s="389">
        <v>89</v>
      </c>
      <c r="K205" s="269">
        <v>361.1</v>
      </c>
      <c r="L205" s="170">
        <f t="shared" ref="L205:L268" si="8">C205/K205</f>
        <v>7.2196067571309879</v>
      </c>
      <c r="M205" s="377">
        <v>2.5670902143878722</v>
      </c>
      <c r="N205" s="166">
        <v>0</v>
      </c>
      <c r="O205" s="397">
        <v>0</v>
      </c>
      <c r="P205" s="269">
        <v>651</v>
      </c>
      <c r="Q205" s="15">
        <v>108</v>
      </c>
      <c r="R205" s="158">
        <v>0.16589861751152074</v>
      </c>
      <c r="S205" s="401">
        <v>1.1521606324913034</v>
      </c>
      <c r="T205" s="485">
        <v>116.33333333333334</v>
      </c>
      <c r="U205" s="197">
        <v>119613.93281462986</v>
      </c>
      <c r="V205" s="159">
        <v>0</v>
      </c>
      <c r="W205" s="159">
        <v>0</v>
      </c>
      <c r="X205" s="159">
        <v>175105.72</v>
      </c>
      <c r="Y205" s="159">
        <v>298146.60661590408</v>
      </c>
      <c r="Z205" s="159">
        <v>0</v>
      </c>
      <c r="AA205" s="155">
        <v>0</v>
      </c>
      <c r="AB205" s="159">
        <v>96416.020419176843</v>
      </c>
      <c r="AC205" s="159">
        <v>87681.596666666679</v>
      </c>
      <c r="AD205" s="174">
        <f>SUM(Muut[[#This Row],[Työttömyysaste]:[Työttömät ja palveluissa olevat ]])</f>
        <v>776963.87651637755</v>
      </c>
      <c r="AF205" s="62"/>
    </row>
    <row r="206" spans="1:32" s="45" customFormat="1" x14ac:dyDescent="0.25">
      <c r="A206" s="90">
        <v>620</v>
      </c>
      <c r="B206" s="151" t="s">
        <v>205</v>
      </c>
      <c r="C206" s="395">
        <v>2345</v>
      </c>
      <c r="D206" s="134">
        <v>160</v>
      </c>
      <c r="E206" s="41">
        <v>854</v>
      </c>
      <c r="F206" s="332">
        <f t="shared" si="7"/>
        <v>0.18735362997658081</v>
      </c>
      <c r="G206" s="377">
        <f>Muut[[#This Row],[Keskim. työttömyysaste 2024, %]]/$F$12</f>
        <v>1.735189250006524</v>
      </c>
      <c r="H206" s="166">
        <v>0</v>
      </c>
      <c r="I206" s="383">
        <v>5</v>
      </c>
      <c r="J206" s="389">
        <v>84</v>
      </c>
      <c r="K206" s="269">
        <v>2461.1999999999998</v>
      </c>
      <c r="L206" s="170">
        <f t="shared" si="8"/>
        <v>0.95278725824800914</v>
      </c>
      <c r="M206" s="377">
        <v>19.451752421667361</v>
      </c>
      <c r="N206" s="166">
        <v>0</v>
      </c>
      <c r="O206" s="397">
        <v>0</v>
      </c>
      <c r="P206" s="269">
        <v>475</v>
      </c>
      <c r="Q206" s="15">
        <v>78</v>
      </c>
      <c r="R206" s="158">
        <v>0.16421052631578947</v>
      </c>
      <c r="S206" s="401">
        <v>1.1404368927220936</v>
      </c>
      <c r="T206" s="485">
        <v>226.08333333333331</v>
      </c>
      <c r="U206" s="197">
        <v>302368.78637892439</v>
      </c>
      <c r="V206" s="159">
        <v>0</v>
      </c>
      <c r="W206" s="159">
        <v>0</v>
      </c>
      <c r="X206" s="159">
        <v>165268.32</v>
      </c>
      <c r="Y206" s="159">
        <v>2032119.7125534837</v>
      </c>
      <c r="Z206" s="159">
        <v>0</v>
      </c>
      <c r="AA206" s="155">
        <v>0</v>
      </c>
      <c r="AB206" s="159">
        <v>82505.415007702351</v>
      </c>
      <c r="AC206" s="159">
        <v>170401.26916666667</v>
      </c>
      <c r="AD206" s="174">
        <f>SUM(Muut[[#This Row],[Työttömyysaste]:[Työttömät ja palveluissa olevat ]])</f>
        <v>2752663.5031067771</v>
      </c>
      <c r="AF206" s="62"/>
    </row>
    <row r="207" spans="1:32" s="45" customFormat="1" x14ac:dyDescent="0.25">
      <c r="A207" s="90">
        <v>623</v>
      </c>
      <c r="B207" s="151" t="s">
        <v>206</v>
      </c>
      <c r="C207" s="395">
        <v>2101</v>
      </c>
      <c r="D207" s="134">
        <v>67.916666666666671</v>
      </c>
      <c r="E207" s="41">
        <v>818</v>
      </c>
      <c r="F207" s="332">
        <f t="shared" si="7"/>
        <v>8.3027709861450694E-2</v>
      </c>
      <c r="G207" s="377">
        <f>Muut[[#This Row],[Keskim. työttömyysaste 2024, %]]/$F$12</f>
        <v>0.76896716451268377</v>
      </c>
      <c r="H207" s="166">
        <v>0</v>
      </c>
      <c r="I207" s="383">
        <v>6</v>
      </c>
      <c r="J207" s="389">
        <v>72</v>
      </c>
      <c r="K207" s="269">
        <v>794.12</v>
      </c>
      <c r="L207" s="170">
        <f t="shared" si="8"/>
        <v>2.6456958646048454</v>
      </c>
      <c r="M207" s="377">
        <v>7.0051067115862988</v>
      </c>
      <c r="N207" s="166">
        <v>1</v>
      </c>
      <c r="O207" s="397">
        <v>0</v>
      </c>
      <c r="P207" s="269">
        <v>439</v>
      </c>
      <c r="Q207" s="15">
        <v>64</v>
      </c>
      <c r="R207" s="158">
        <v>0.14578587699316628</v>
      </c>
      <c r="S207" s="401">
        <v>1.012478288030829</v>
      </c>
      <c r="T207" s="485">
        <v>94.25</v>
      </c>
      <c r="U207" s="197">
        <v>120055.23693936375</v>
      </c>
      <c r="V207" s="159">
        <v>0</v>
      </c>
      <c r="W207" s="159">
        <v>0</v>
      </c>
      <c r="X207" s="159">
        <v>141658.56</v>
      </c>
      <c r="Y207" s="159">
        <v>655674.83590645727</v>
      </c>
      <c r="Z207" s="159">
        <v>912107.13</v>
      </c>
      <c r="AA207" s="155">
        <v>0</v>
      </c>
      <c r="AB207" s="159">
        <v>65170.980693382095</v>
      </c>
      <c r="AC207" s="159">
        <v>71037.16750000001</v>
      </c>
      <c r="AD207" s="174">
        <f>SUM(Muut[[#This Row],[Työttömyysaste]:[Työttömät ja palveluissa olevat ]])</f>
        <v>1965703.9110392034</v>
      </c>
      <c r="AF207" s="62"/>
    </row>
    <row r="208" spans="1:32" s="45" customFormat="1" x14ac:dyDescent="0.25">
      <c r="A208" s="90">
        <v>624</v>
      </c>
      <c r="B208" s="151" t="s">
        <v>207</v>
      </c>
      <c r="C208" s="395">
        <v>5001</v>
      </c>
      <c r="D208" s="134">
        <v>235</v>
      </c>
      <c r="E208" s="41">
        <v>2360</v>
      </c>
      <c r="F208" s="332">
        <f t="shared" si="7"/>
        <v>9.9576271186440676E-2</v>
      </c>
      <c r="G208" s="377">
        <f>Muut[[#This Row],[Keskim. työttömyysaste 2024, %]]/$F$12</f>
        <v>0.92223286701220675</v>
      </c>
      <c r="H208" s="166">
        <v>1</v>
      </c>
      <c r="I208" s="383">
        <v>331</v>
      </c>
      <c r="J208" s="389">
        <v>246</v>
      </c>
      <c r="K208" s="269">
        <v>324.63</v>
      </c>
      <c r="L208" s="170">
        <f t="shared" si="8"/>
        <v>15.405230570187598</v>
      </c>
      <c r="M208" s="377">
        <v>1.2030577389620873</v>
      </c>
      <c r="N208" s="166">
        <v>3</v>
      </c>
      <c r="O208" s="397">
        <v>189</v>
      </c>
      <c r="P208" s="269">
        <v>1560</v>
      </c>
      <c r="Q208" s="15">
        <v>202</v>
      </c>
      <c r="R208" s="158">
        <v>0.1294871794871795</v>
      </c>
      <c r="S208" s="401">
        <v>0.89928435122193373</v>
      </c>
      <c r="T208" s="485">
        <v>292.08333333333331</v>
      </c>
      <c r="U208" s="197">
        <v>342724.15286273311</v>
      </c>
      <c r="V208" s="159">
        <v>110412.07799999999</v>
      </c>
      <c r="W208" s="159">
        <v>97089.581999999995</v>
      </c>
      <c r="X208" s="159">
        <v>484000.08</v>
      </c>
      <c r="Y208" s="159">
        <v>268034.70757607569</v>
      </c>
      <c r="Z208" s="159">
        <v>0</v>
      </c>
      <c r="AA208" s="155">
        <v>60018.840000000004</v>
      </c>
      <c r="AB208" s="159">
        <v>141857.62832238025</v>
      </c>
      <c r="AC208" s="159">
        <v>220146.12916666665</v>
      </c>
      <c r="AD208" s="174">
        <f>SUM(Muut[[#This Row],[Työttömyysaste]:[Työttömät ja palveluissa olevat ]])</f>
        <v>1724283.1979278561</v>
      </c>
      <c r="AF208" s="62"/>
    </row>
    <row r="209" spans="1:32" s="45" customFormat="1" x14ac:dyDescent="0.25">
      <c r="A209" s="90">
        <v>625</v>
      </c>
      <c r="B209" s="151" t="s">
        <v>208</v>
      </c>
      <c r="C209" s="395">
        <v>2976</v>
      </c>
      <c r="D209" s="134">
        <v>128.25</v>
      </c>
      <c r="E209" s="41">
        <v>1251</v>
      </c>
      <c r="F209" s="332">
        <f t="shared" si="7"/>
        <v>0.10251798561151079</v>
      </c>
      <c r="G209" s="377">
        <f>Muut[[#This Row],[Keskim. työttömyysaste 2024, %]]/$F$12</f>
        <v>0.94947776879291335</v>
      </c>
      <c r="H209" s="166">
        <v>0</v>
      </c>
      <c r="I209" s="383">
        <v>6</v>
      </c>
      <c r="J209" s="389">
        <v>127</v>
      </c>
      <c r="K209" s="269">
        <v>543.6</v>
      </c>
      <c r="L209" s="170">
        <f t="shared" si="8"/>
        <v>5.4746136865342159</v>
      </c>
      <c r="M209" s="377">
        <v>3.3853314442159932</v>
      </c>
      <c r="N209" s="166">
        <v>0</v>
      </c>
      <c r="O209" s="397">
        <v>0</v>
      </c>
      <c r="P209" s="269">
        <v>826</v>
      </c>
      <c r="Q209" s="15">
        <v>115</v>
      </c>
      <c r="R209" s="158">
        <v>0.13922518159806296</v>
      </c>
      <c r="S209" s="401">
        <v>0.96691446676824322</v>
      </c>
      <c r="T209" s="485">
        <v>165.25</v>
      </c>
      <c r="U209" s="197">
        <v>209973.74236502813</v>
      </c>
      <c r="V209" s="159">
        <v>0</v>
      </c>
      <c r="W209" s="159">
        <v>0</v>
      </c>
      <c r="X209" s="159">
        <v>249869.96</v>
      </c>
      <c r="Y209" s="159">
        <v>448829.95113931171</v>
      </c>
      <c r="Z209" s="159">
        <v>0</v>
      </c>
      <c r="AA209" s="155">
        <v>0</v>
      </c>
      <c r="AB209" s="159">
        <v>88426.350142836294</v>
      </c>
      <c r="AC209" s="159">
        <v>124550.5775</v>
      </c>
      <c r="AD209" s="174">
        <f>SUM(Muut[[#This Row],[Työttömyysaste]:[Työttömät ja palveluissa olevat ]])</f>
        <v>1121650.581147176</v>
      </c>
      <c r="AF209" s="62"/>
    </row>
    <row r="210" spans="1:32" s="45" customFormat="1" x14ac:dyDescent="0.25">
      <c r="A210" s="90">
        <v>626</v>
      </c>
      <c r="B210" s="151" t="s">
        <v>209</v>
      </c>
      <c r="C210" s="395">
        <v>4702</v>
      </c>
      <c r="D210" s="134">
        <v>225.16666666666666</v>
      </c>
      <c r="E210" s="41">
        <v>1805</v>
      </c>
      <c r="F210" s="332">
        <f t="shared" si="7"/>
        <v>0.1247460757156048</v>
      </c>
      <c r="G210" s="377">
        <f>Muut[[#This Row],[Keskim. työttömyysaste 2024, %]]/$F$12</f>
        <v>1.155344839538335</v>
      </c>
      <c r="H210" s="166">
        <v>0</v>
      </c>
      <c r="I210" s="383">
        <v>8</v>
      </c>
      <c r="J210" s="389">
        <v>145</v>
      </c>
      <c r="K210" s="269">
        <v>1310.32</v>
      </c>
      <c r="L210" s="170">
        <f t="shared" si="8"/>
        <v>3.5884364124793944</v>
      </c>
      <c r="M210" s="377">
        <v>5.1647513645515772</v>
      </c>
      <c r="N210" s="166">
        <v>0</v>
      </c>
      <c r="O210" s="397">
        <v>0</v>
      </c>
      <c r="P210" s="269">
        <v>1091</v>
      </c>
      <c r="Q210" s="15">
        <v>165</v>
      </c>
      <c r="R210" s="158">
        <v>0.15123739688359303</v>
      </c>
      <c r="S210" s="401">
        <v>1.0503389206220368</v>
      </c>
      <c r="T210" s="485">
        <v>314.08333333333331</v>
      </c>
      <c r="U210" s="197">
        <v>403683.97997269244</v>
      </c>
      <c r="V210" s="159">
        <v>0</v>
      </c>
      <c r="W210" s="159">
        <v>0</v>
      </c>
      <c r="X210" s="159">
        <v>285284.59999999998</v>
      </c>
      <c r="Y210" s="159">
        <v>1081881.6438132136</v>
      </c>
      <c r="Z210" s="159">
        <v>0</v>
      </c>
      <c r="AA210" s="155">
        <v>0</v>
      </c>
      <c r="AB210" s="159">
        <v>153954.10182589642</v>
      </c>
      <c r="AC210" s="159">
        <v>236727.74916666668</v>
      </c>
      <c r="AD210" s="174">
        <f>SUM(Muut[[#This Row],[Työttömyysaste]:[Työttömät ja palveluissa olevat ]])</f>
        <v>2161532.0747784693</v>
      </c>
      <c r="AF210" s="62"/>
    </row>
    <row r="211" spans="1:32" s="45" customFormat="1" x14ac:dyDescent="0.25">
      <c r="A211" s="90">
        <v>630</v>
      </c>
      <c r="B211" s="151" t="s">
        <v>210</v>
      </c>
      <c r="C211" s="395">
        <v>1641</v>
      </c>
      <c r="D211" s="134">
        <v>61</v>
      </c>
      <c r="E211" s="41">
        <v>643</v>
      </c>
      <c r="F211" s="332">
        <f t="shared" si="7"/>
        <v>9.4867807153965783E-2</v>
      </c>
      <c r="G211" s="377">
        <f>Muut[[#This Row],[Keskim. työttömyysaste 2024, %]]/$F$12</f>
        <v>0.87862508543779017</v>
      </c>
      <c r="H211" s="166">
        <v>0</v>
      </c>
      <c r="I211" s="383">
        <v>0</v>
      </c>
      <c r="J211" s="389">
        <v>147</v>
      </c>
      <c r="K211" s="269">
        <v>810.18</v>
      </c>
      <c r="L211" s="170">
        <f t="shared" si="8"/>
        <v>2.0254758201881065</v>
      </c>
      <c r="M211" s="377">
        <v>9.1501373026701049</v>
      </c>
      <c r="N211" s="166">
        <v>0</v>
      </c>
      <c r="O211" s="397">
        <v>0</v>
      </c>
      <c r="P211" s="269">
        <v>422</v>
      </c>
      <c r="Q211" s="15">
        <v>83</v>
      </c>
      <c r="R211" s="158">
        <v>0.19668246445497631</v>
      </c>
      <c r="S211" s="401">
        <v>1.3659534723407627</v>
      </c>
      <c r="T211" s="485">
        <v>87</v>
      </c>
      <c r="U211" s="197">
        <v>107141.92399226567</v>
      </c>
      <c r="V211" s="159">
        <v>0</v>
      </c>
      <c r="W211" s="159">
        <v>0</v>
      </c>
      <c r="X211" s="159">
        <v>289219.56</v>
      </c>
      <c r="Y211" s="159">
        <v>668934.97022451716</v>
      </c>
      <c r="Z211" s="159">
        <v>0</v>
      </c>
      <c r="AA211" s="155">
        <v>0</v>
      </c>
      <c r="AB211" s="159">
        <v>68648.180435848713</v>
      </c>
      <c r="AC211" s="159">
        <v>65572.77</v>
      </c>
      <c r="AD211" s="174">
        <f>SUM(Muut[[#This Row],[Työttömyysaste]:[Työttömät ja palveluissa olevat ]])</f>
        <v>1199517.4046526316</v>
      </c>
      <c r="AF211" s="62"/>
    </row>
    <row r="212" spans="1:32" s="45" customFormat="1" x14ac:dyDescent="0.25">
      <c r="A212" s="90">
        <v>631</v>
      </c>
      <c r="B212" s="151" t="s">
        <v>211</v>
      </c>
      <c r="C212" s="395">
        <v>1919</v>
      </c>
      <c r="D212" s="134">
        <v>67.666666666666671</v>
      </c>
      <c r="E212" s="41">
        <v>900</v>
      </c>
      <c r="F212" s="332">
        <f t="shared" si="7"/>
        <v>7.5185185185185188E-2</v>
      </c>
      <c r="G212" s="377">
        <f>Muut[[#This Row],[Keskim. työttömyysaste 2024, %]]/$F$12</f>
        <v>0.69633305268433099</v>
      </c>
      <c r="H212" s="166">
        <v>0</v>
      </c>
      <c r="I212" s="383">
        <v>10</v>
      </c>
      <c r="J212" s="389">
        <v>64</v>
      </c>
      <c r="K212" s="269">
        <v>143.66999999999999</v>
      </c>
      <c r="L212" s="170">
        <f t="shared" si="8"/>
        <v>13.356998677524885</v>
      </c>
      <c r="M212" s="377">
        <v>1.3875408918879852</v>
      </c>
      <c r="N212" s="166">
        <v>0</v>
      </c>
      <c r="O212" s="397">
        <v>0</v>
      </c>
      <c r="P212" s="269">
        <v>529</v>
      </c>
      <c r="Q212" s="15">
        <v>71</v>
      </c>
      <c r="R212" s="158">
        <v>0.13421550094517959</v>
      </c>
      <c r="S212" s="401">
        <v>0.93212239365645411</v>
      </c>
      <c r="T212" s="485">
        <v>90.583333333333343</v>
      </c>
      <c r="U212" s="197">
        <v>99297.713049202503</v>
      </c>
      <c r="V212" s="159">
        <v>0</v>
      </c>
      <c r="W212" s="159">
        <v>0</v>
      </c>
      <c r="X212" s="159">
        <v>125918.72</v>
      </c>
      <c r="Y212" s="159">
        <v>118622.88278179707</v>
      </c>
      <c r="Z212" s="159">
        <v>0</v>
      </c>
      <c r="AA212" s="155">
        <v>0</v>
      </c>
      <c r="AB212" s="159">
        <v>56366.091557784064</v>
      </c>
      <c r="AC212" s="159">
        <v>68273.564166666678</v>
      </c>
      <c r="AD212" s="174">
        <f>SUM(Muut[[#This Row],[Työttömyysaste]:[Työttömät ja palveluissa olevat ]])</f>
        <v>468478.97155545035</v>
      </c>
      <c r="AF212" s="62"/>
    </row>
    <row r="213" spans="1:32" s="45" customFormat="1" x14ac:dyDescent="0.25">
      <c r="A213" s="90">
        <v>635</v>
      </c>
      <c r="B213" s="151" t="s">
        <v>212</v>
      </c>
      <c r="C213" s="395">
        <v>6238</v>
      </c>
      <c r="D213" s="134">
        <v>181.33333333333334</v>
      </c>
      <c r="E213" s="41">
        <v>2777</v>
      </c>
      <c r="F213" s="332">
        <f t="shared" si="7"/>
        <v>6.5298283519385436E-2</v>
      </c>
      <c r="G213" s="377">
        <f>Muut[[#This Row],[Keskim. työttömyysaste 2024, %]]/$F$12</f>
        <v>0.60476479490084545</v>
      </c>
      <c r="H213" s="166">
        <v>0</v>
      </c>
      <c r="I213" s="383">
        <v>22</v>
      </c>
      <c r="J213" s="389">
        <v>247</v>
      </c>
      <c r="K213" s="269">
        <v>560.67999999999995</v>
      </c>
      <c r="L213" s="170">
        <f t="shared" si="8"/>
        <v>11.125775843618465</v>
      </c>
      <c r="M213" s="377">
        <v>1.6658057935429211</v>
      </c>
      <c r="N213" s="166">
        <v>0</v>
      </c>
      <c r="O213" s="397">
        <v>0</v>
      </c>
      <c r="P213" s="269">
        <v>1755</v>
      </c>
      <c r="Q213" s="15">
        <v>249</v>
      </c>
      <c r="R213" s="158">
        <v>0.14188034188034188</v>
      </c>
      <c r="S213" s="401">
        <v>0.98535447064581505</v>
      </c>
      <c r="T213" s="485">
        <v>323.16666666666669</v>
      </c>
      <c r="U213" s="197">
        <v>280336.16856885242</v>
      </c>
      <c r="V213" s="159">
        <v>0</v>
      </c>
      <c r="W213" s="159">
        <v>0</v>
      </c>
      <c r="X213" s="159">
        <v>485967.56</v>
      </c>
      <c r="Y213" s="159">
        <v>462932.26086237904</v>
      </c>
      <c r="Z213" s="159">
        <v>0</v>
      </c>
      <c r="AA213" s="155">
        <v>0</v>
      </c>
      <c r="AB213" s="159">
        <v>192219.38992572448</v>
      </c>
      <c r="AC213" s="159">
        <v>243573.94833333336</v>
      </c>
      <c r="AD213" s="174">
        <f>SUM(Muut[[#This Row],[Työttömyysaste]:[Työttömät ja palveluissa olevat ]])</f>
        <v>1665029.3276902894</v>
      </c>
      <c r="AF213" s="62"/>
    </row>
    <row r="214" spans="1:32" s="45" customFormat="1" x14ac:dyDescent="0.25">
      <c r="A214" s="90">
        <v>636</v>
      </c>
      <c r="B214" s="151" t="s">
        <v>213</v>
      </c>
      <c r="C214" s="395">
        <v>8011</v>
      </c>
      <c r="D214" s="134">
        <v>318.25</v>
      </c>
      <c r="E214" s="41">
        <v>3656</v>
      </c>
      <c r="F214" s="332">
        <f t="shared" si="7"/>
        <v>8.704868708971554E-2</v>
      </c>
      <c r="G214" s="377">
        <f>Muut[[#This Row],[Keskim. työttömyysaste 2024, %]]/$F$12</f>
        <v>0.8062077371233044</v>
      </c>
      <c r="H214" s="166">
        <v>0</v>
      </c>
      <c r="I214" s="383">
        <v>43</v>
      </c>
      <c r="J214" s="389">
        <v>430</v>
      </c>
      <c r="K214" s="269">
        <v>749.98</v>
      </c>
      <c r="L214" s="170">
        <f t="shared" si="8"/>
        <v>10.681618176484706</v>
      </c>
      <c r="M214" s="377">
        <v>1.7350724910538609</v>
      </c>
      <c r="N214" s="166">
        <v>0</v>
      </c>
      <c r="O214" s="397">
        <v>0</v>
      </c>
      <c r="P214" s="269">
        <v>2395</v>
      </c>
      <c r="Q214" s="15">
        <v>461</v>
      </c>
      <c r="R214" s="158">
        <v>0.19248434237995823</v>
      </c>
      <c r="S214" s="401">
        <v>1.3367976477909129</v>
      </c>
      <c r="T214" s="485">
        <v>449.58333333333337</v>
      </c>
      <c r="U214" s="197">
        <v>479933.37783146399</v>
      </c>
      <c r="V214" s="159">
        <v>0</v>
      </c>
      <c r="W214" s="159">
        <v>0</v>
      </c>
      <c r="X214" s="159">
        <v>846016.4</v>
      </c>
      <c r="Y214" s="159">
        <v>619230.10808583687</v>
      </c>
      <c r="Z214" s="159">
        <v>0</v>
      </c>
      <c r="AA214" s="155">
        <v>0</v>
      </c>
      <c r="AB214" s="159">
        <v>337277.20027187798</v>
      </c>
      <c r="AC214" s="159">
        <v>338855.45416666672</v>
      </c>
      <c r="AD214" s="174">
        <f>SUM(Muut[[#This Row],[Työttömyysaste]:[Työttömät ja palveluissa olevat ]])</f>
        <v>2621312.5403558454</v>
      </c>
      <c r="AF214" s="62"/>
    </row>
    <row r="215" spans="1:32" s="45" customFormat="1" x14ac:dyDescent="0.25">
      <c r="A215" s="90">
        <v>638</v>
      </c>
      <c r="B215" s="151" t="s">
        <v>214</v>
      </c>
      <c r="C215" s="395">
        <v>51737</v>
      </c>
      <c r="D215" s="134">
        <v>2365.6666666666665</v>
      </c>
      <c r="E215" s="41">
        <v>25362</v>
      </c>
      <c r="F215" s="332">
        <f t="shared" si="7"/>
        <v>9.3276029755802639E-2</v>
      </c>
      <c r="G215" s="377">
        <f>Muut[[#This Row],[Keskim. työttömyysaste 2024, %]]/$F$12</f>
        <v>0.86388272346678752</v>
      </c>
      <c r="H215" s="166">
        <v>1</v>
      </c>
      <c r="I215" s="383">
        <v>14191</v>
      </c>
      <c r="J215" s="389">
        <v>4820</v>
      </c>
      <c r="K215" s="269">
        <v>654.91999999999996</v>
      </c>
      <c r="L215" s="170">
        <f t="shared" si="8"/>
        <v>78.997434801197102</v>
      </c>
      <c r="M215" s="377">
        <v>0.23460738826013969</v>
      </c>
      <c r="N215" s="166">
        <v>3</v>
      </c>
      <c r="O215" s="397">
        <v>1703</v>
      </c>
      <c r="P215" s="269">
        <v>16598</v>
      </c>
      <c r="Q215" s="15">
        <v>2227</v>
      </c>
      <c r="R215" s="158">
        <v>0.13417279190263887</v>
      </c>
      <c r="S215" s="401">
        <v>0.93182578071172362</v>
      </c>
      <c r="T215" s="485">
        <v>3121</v>
      </c>
      <c r="U215" s="197">
        <v>3321263.1914799283</v>
      </c>
      <c r="V215" s="159">
        <v>1142249.486</v>
      </c>
      <c r="W215" s="159">
        <v>4162532.5019999999</v>
      </c>
      <c r="X215" s="159">
        <v>9483253.5999999996</v>
      </c>
      <c r="Y215" s="159">
        <v>540742.66298778146</v>
      </c>
      <c r="Z215" s="159">
        <v>0</v>
      </c>
      <c r="AA215" s="155">
        <v>540804.68000000005</v>
      </c>
      <c r="AB215" s="159">
        <v>1469119.4839445201</v>
      </c>
      <c r="AC215" s="159">
        <v>2352328.91</v>
      </c>
      <c r="AD215" s="174">
        <f>SUM(Muut[[#This Row],[Työttömyysaste]:[Työttömät ja palveluissa olevat ]])</f>
        <v>23012294.516412228</v>
      </c>
      <c r="AF215" s="62"/>
    </row>
    <row r="216" spans="1:32" s="45" customFormat="1" x14ac:dyDescent="0.25">
      <c r="A216" s="90">
        <v>678</v>
      </c>
      <c r="B216" s="151" t="s">
        <v>215</v>
      </c>
      <c r="C216" s="395">
        <v>23571</v>
      </c>
      <c r="D216" s="134">
        <v>1195.6666666666667</v>
      </c>
      <c r="E216" s="41">
        <v>10020</v>
      </c>
      <c r="F216" s="332">
        <f t="shared" si="7"/>
        <v>0.11932801064537592</v>
      </c>
      <c r="G216" s="377">
        <f>Muut[[#This Row],[Keskim. työttömyysaste 2024, %]]/$F$12</f>
        <v>1.1051650364201773</v>
      </c>
      <c r="H216" s="166">
        <v>0</v>
      </c>
      <c r="I216" s="383">
        <v>19</v>
      </c>
      <c r="J216" s="389">
        <v>1048</v>
      </c>
      <c r="K216" s="269">
        <v>1013.79</v>
      </c>
      <c r="L216" s="170">
        <f t="shared" si="8"/>
        <v>23.25037729707336</v>
      </c>
      <c r="M216" s="377">
        <v>0.79712176801072421</v>
      </c>
      <c r="N216" s="166">
        <v>0</v>
      </c>
      <c r="O216" s="397">
        <v>0</v>
      </c>
      <c r="P216" s="269">
        <v>6803</v>
      </c>
      <c r="Q216" s="15">
        <v>812</v>
      </c>
      <c r="R216" s="158">
        <v>0.11935910627664266</v>
      </c>
      <c r="S216" s="401">
        <v>0.82894520427057361</v>
      </c>
      <c r="T216" s="485">
        <v>1667.25</v>
      </c>
      <c r="U216" s="197">
        <v>1935763.9874088124</v>
      </c>
      <c r="V216" s="159">
        <v>0</v>
      </c>
      <c r="W216" s="159">
        <v>0</v>
      </c>
      <c r="X216" s="159">
        <v>2061919.04</v>
      </c>
      <c r="Y216" s="159">
        <v>837048.04298293381</v>
      </c>
      <c r="Z216" s="159">
        <v>0</v>
      </c>
      <c r="AA216" s="155">
        <v>0</v>
      </c>
      <c r="AB216" s="159">
        <v>611983.87085526623</v>
      </c>
      <c r="AC216" s="159">
        <v>1256622.9975000001</v>
      </c>
      <c r="AD216" s="174">
        <f>SUM(Muut[[#This Row],[Työttömyysaste]:[Työttömät ja palveluissa olevat ]])</f>
        <v>6703337.938747013</v>
      </c>
      <c r="AF216" s="62"/>
    </row>
    <row r="217" spans="1:32" s="45" customFormat="1" x14ac:dyDescent="0.25">
      <c r="A217" s="90">
        <v>680</v>
      </c>
      <c r="B217" s="151" t="s">
        <v>216</v>
      </c>
      <c r="C217" s="395">
        <v>25738</v>
      </c>
      <c r="D217" s="134">
        <v>1032.1666666666667</v>
      </c>
      <c r="E217" s="41">
        <v>12271</v>
      </c>
      <c r="F217" s="332">
        <f t="shared" si="7"/>
        <v>8.4114307445739278E-2</v>
      </c>
      <c r="G217" s="377">
        <f>Muut[[#This Row],[Keskim. työttömyysaste 2024, %]]/$F$12</f>
        <v>0.77903076695036433</v>
      </c>
      <c r="H217" s="166">
        <v>0</v>
      </c>
      <c r="I217" s="383">
        <v>362</v>
      </c>
      <c r="J217" s="389">
        <v>3509</v>
      </c>
      <c r="K217" s="269">
        <v>48.8</v>
      </c>
      <c r="L217" s="170">
        <f t="shared" si="8"/>
        <v>527.41803278688531</v>
      </c>
      <c r="M217" s="377">
        <v>3.5139833501764875E-2</v>
      </c>
      <c r="N217" s="166">
        <v>0</v>
      </c>
      <c r="O217" s="397">
        <v>0</v>
      </c>
      <c r="P217" s="269">
        <v>8305</v>
      </c>
      <c r="Q217" s="15">
        <v>1328</v>
      </c>
      <c r="R217" s="158">
        <v>0.15990367248645396</v>
      </c>
      <c r="S217" s="401">
        <v>1.1105259295899856</v>
      </c>
      <c r="T217" s="485">
        <v>1621.5833333333335</v>
      </c>
      <c r="U217" s="197">
        <v>1489967.0622055957</v>
      </c>
      <c r="V217" s="159">
        <v>0</v>
      </c>
      <c r="W217" s="159">
        <v>0</v>
      </c>
      <c r="X217" s="159">
        <v>6903887.3200000003</v>
      </c>
      <c r="Y217" s="159">
        <v>40292.313494478301</v>
      </c>
      <c r="Z217" s="159">
        <v>0</v>
      </c>
      <c r="AA217" s="155">
        <v>0</v>
      </c>
      <c r="AB217" s="159">
        <v>849594.3742960277</v>
      </c>
      <c r="AC217" s="159">
        <v>1222203.5741666669</v>
      </c>
      <c r="AD217" s="174">
        <f>SUM(Muut[[#This Row],[Työttömyysaste]:[Työttömät ja palveluissa olevat ]])</f>
        <v>10505944.644162768</v>
      </c>
      <c r="AF217" s="62"/>
    </row>
    <row r="218" spans="1:32" s="45" customFormat="1" x14ac:dyDescent="0.25">
      <c r="A218" s="90">
        <v>681</v>
      </c>
      <c r="B218" s="151" t="s">
        <v>217</v>
      </c>
      <c r="C218" s="395">
        <v>3246</v>
      </c>
      <c r="D218" s="134">
        <v>135.83333333333334</v>
      </c>
      <c r="E218" s="41">
        <v>1338</v>
      </c>
      <c r="F218" s="332">
        <f t="shared" si="7"/>
        <v>0.10151968111609368</v>
      </c>
      <c r="G218" s="377">
        <f>Muut[[#This Row],[Keskim. työttömyysaste 2024, %]]/$F$12</f>
        <v>0.94023189920982864</v>
      </c>
      <c r="H218" s="166">
        <v>0</v>
      </c>
      <c r="I218" s="383">
        <v>7</v>
      </c>
      <c r="J218" s="389">
        <v>209</v>
      </c>
      <c r="K218" s="269">
        <v>559.66</v>
      </c>
      <c r="L218" s="170">
        <f t="shared" si="8"/>
        <v>5.7999499696244152</v>
      </c>
      <c r="M218" s="377">
        <v>3.1954382287817693</v>
      </c>
      <c r="N218" s="166">
        <v>0</v>
      </c>
      <c r="O218" s="397">
        <v>0</v>
      </c>
      <c r="P218" s="269">
        <v>804</v>
      </c>
      <c r="Q218" s="15">
        <v>154</v>
      </c>
      <c r="R218" s="158">
        <v>0.19154228855721392</v>
      </c>
      <c r="S218" s="401">
        <v>1.3302551138956045</v>
      </c>
      <c r="T218" s="485">
        <v>176.08333333333334</v>
      </c>
      <c r="U218" s="197">
        <v>226793.58086869656</v>
      </c>
      <c r="V218" s="159">
        <v>0</v>
      </c>
      <c r="W218" s="159">
        <v>0</v>
      </c>
      <c r="X218" s="159">
        <v>411203.32</v>
      </c>
      <c r="Y218" s="159">
        <v>462090.08545737149</v>
      </c>
      <c r="Z218" s="159">
        <v>0</v>
      </c>
      <c r="AA218" s="155">
        <v>0</v>
      </c>
      <c r="AB218" s="159">
        <v>133495.04427481323</v>
      </c>
      <c r="AC218" s="159">
        <v>132715.76916666669</v>
      </c>
      <c r="AD218" s="174">
        <f>SUM(Muut[[#This Row],[Työttömyysaste]:[Työttömät ja palveluissa olevat ]])</f>
        <v>1366297.7997675482</v>
      </c>
      <c r="AF218" s="62"/>
    </row>
    <row r="219" spans="1:32" s="45" customFormat="1" x14ac:dyDescent="0.25">
      <c r="A219" s="90">
        <v>683</v>
      </c>
      <c r="B219" s="151" t="s">
        <v>218</v>
      </c>
      <c r="C219" s="395">
        <v>3570</v>
      </c>
      <c r="D219" s="134">
        <v>124.16666666666667</v>
      </c>
      <c r="E219" s="41">
        <v>1369</v>
      </c>
      <c r="F219" s="332">
        <f t="shared" si="7"/>
        <v>9.0698806915023134E-2</v>
      </c>
      <c r="G219" s="377">
        <f>Muut[[#This Row],[Keskim. työttömyysaste 2024, %]]/$F$12</f>
        <v>0.84001358696406336</v>
      </c>
      <c r="H219" s="166">
        <v>0</v>
      </c>
      <c r="I219" s="383">
        <v>7</v>
      </c>
      <c r="J219" s="389">
        <v>70</v>
      </c>
      <c r="K219" s="269">
        <v>3454.14</v>
      </c>
      <c r="L219" s="170">
        <f t="shared" si="8"/>
        <v>1.0335423578662128</v>
      </c>
      <c r="M219" s="377">
        <v>17.931903532451621</v>
      </c>
      <c r="N219" s="166">
        <v>0</v>
      </c>
      <c r="O219" s="397">
        <v>0</v>
      </c>
      <c r="P219" s="269">
        <v>805</v>
      </c>
      <c r="Q219" s="15">
        <v>136</v>
      </c>
      <c r="R219" s="158">
        <v>0.168944099378882</v>
      </c>
      <c r="S219" s="401">
        <v>1.173311407387279</v>
      </c>
      <c r="T219" s="485">
        <v>167.41666666666669</v>
      </c>
      <c r="U219" s="197">
        <v>222844.43244085941</v>
      </c>
      <c r="V219" s="159">
        <v>0</v>
      </c>
      <c r="W219" s="159">
        <v>0</v>
      </c>
      <c r="X219" s="159">
        <v>137723.6</v>
      </c>
      <c r="Y219" s="159">
        <v>2851952.699463469</v>
      </c>
      <c r="Z219" s="159">
        <v>0</v>
      </c>
      <c r="AA219" s="155">
        <v>0</v>
      </c>
      <c r="AB219" s="159">
        <v>130633.98922241964</v>
      </c>
      <c r="AC219" s="159">
        <v>126183.61583333336</v>
      </c>
      <c r="AD219" s="174">
        <f>SUM(Muut[[#This Row],[Työttömyysaste]:[Työttömät ja palveluissa olevat ]])</f>
        <v>3469338.336960081</v>
      </c>
      <c r="AF219" s="62"/>
    </row>
    <row r="220" spans="1:32" s="45" customFormat="1" x14ac:dyDescent="0.25">
      <c r="A220" s="90">
        <v>684</v>
      </c>
      <c r="B220" s="151" t="s">
        <v>219</v>
      </c>
      <c r="C220" s="395">
        <v>38968</v>
      </c>
      <c r="D220" s="134">
        <v>1658.5</v>
      </c>
      <c r="E220" s="41">
        <v>18013</v>
      </c>
      <c r="F220" s="332">
        <f t="shared" si="7"/>
        <v>9.2072392161216904E-2</v>
      </c>
      <c r="G220" s="377">
        <f>Muut[[#This Row],[Keskim. työttömyysaste 2024, %]]/$F$12</f>
        <v>0.85273514647407089</v>
      </c>
      <c r="H220" s="166">
        <v>0</v>
      </c>
      <c r="I220" s="383">
        <v>118</v>
      </c>
      <c r="J220" s="389">
        <v>3681</v>
      </c>
      <c r="K220" s="269">
        <v>496.3</v>
      </c>
      <c r="L220" s="170">
        <f t="shared" si="8"/>
        <v>78.517025992343335</v>
      </c>
      <c r="M220" s="377">
        <v>0.23604284069249923</v>
      </c>
      <c r="N220" s="166">
        <v>0</v>
      </c>
      <c r="O220" s="397">
        <v>0</v>
      </c>
      <c r="P220" s="269">
        <v>11771</v>
      </c>
      <c r="Q220" s="15">
        <v>2051</v>
      </c>
      <c r="R220" s="158">
        <v>0.17424178064735366</v>
      </c>
      <c r="S220" s="401">
        <v>1.2101036356323143</v>
      </c>
      <c r="T220" s="485">
        <v>2317.9166666666665</v>
      </c>
      <c r="U220" s="197">
        <v>2469275.4646855365</v>
      </c>
      <c r="V220" s="159">
        <v>0</v>
      </c>
      <c r="W220" s="159">
        <v>0</v>
      </c>
      <c r="X220" s="159">
        <v>7242293.8799999999</v>
      </c>
      <c r="Y220" s="159">
        <v>409776.13088749151</v>
      </c>
      <c r="Z220" s="159">
        <v>0</v>
      </c>
      <c r="AA220" s="155">
        <v>0</v>
      </c>
      <c r="AB220" s="159">
        <v>1443621.9286159934</v>
      </c>
      <c r="AC220" s="159">
        <v>1747036.9708333332</v>
      </c>
      <c r="AD220" s="174">
        <f>SUM(Muut[[#This Row],[Työttömyysaste]:[Työttömät ja palveluissa olevat ]])</f>
        <v>13312004.375022354</v>
      </c>
      <c r="AF220" s="62"/>
    </row>
    <row r="221" spans="1:32" s="45" customFormat="1" x14ac:dyDescent="0.25">
      <c r="A221" s="90">
        <v>686</v>
      </c>
      <c r="B221" s="151" t="s">
        <v>220</v>
      </c>
      <c r="C221" s="395">
        <v>2935</v>
      </c>
      <c r="D221" s="134">
        <v>118.83333333333333</v>
      </c>
      <c r="E221" s="41">
        <v>1152</v>
      </c>
      <c r="F221" s="332">
        <f t="shared" si="7"/>
        <v>0.10315393518518517</v>
      </c>
      <c r="G221" s="377">
        <f>Muut[[#This Row],[Keskim. työttömyysaste 2024, %]]/$F$12</f>
        <v>0.95536766195337119</v>
      </c>
      <c r="H221" s="166">
        <v>0</v>
      </c>
      <c r="I221" s="383">
        <v>4</v>
      </c>
      <c r="J221" s="389">
        <v>123</v>
      </c>
      <c r="K221" s="269">
        <v>538.95000000000005</v>
      </c>
      <c r="L221" s="170">
        <f t="shared" si="8"/>
        <v>5.44577419055571</v>
      </c>
      <c r="M221" s="377">
        <v>3.4032593364045258</v>
      </c>
      <c r="N221" s="166">
        <v>0</v>
      </c>
      <c r="O221" s="397">
        <v>0</v>
      </c>
      <c r="P221" s="269">
        <v>726</v>
      </c>
      <c r="Q221" s="15">
        <v>87</v>
      </c>
      <c r="R221" s="158">
        <v>0.11983471074380166</v>
      </c>
      <c r="S221" s="401">
        <v>0.83224826219786185</v>
      </c>
      <c r="T221" s="485">
        <v>162.41666666666666</v>
      </c>
      <c r="U221" s="197">
        <v>208365.54376688096</v>
      </c>
      <c r="V221" s="159">
        <v>0</v>
      </c>
      <c r="W221" s="159">
        <v>0</v>
      </c>
      <c r="X221" s="159">
        <v>242000.04</v>
      </c>
      <c r="Y221" s="159">
        <v>444990.62208707142</v>
      </c>
      <c r="Z221" s="159">
        <v>0</v>
      </c>
      <c r="AA221" s="155">
        <v>0</v>
      </c>
      <c r="AB221" s="159">
        <v>76785.833452305349</v>
      </c>
      <c r="AC221" s="159">
        <v>122415.06583333333</v>
      </c>
      <c r="AD221" s="174">
        <f>SUM(Muut[[#This Row],[Työttömyysaste]:[Työttömät ja palveluissa olevat ]])</f>
        <v>1094557.105139591</v>
      </c>
      <c r="AF221" s="62"/>
    </row>
    <row r="222" spans="1:32" s="45" customFormat="1" x14ac:dyDescent="0.25">
      <c r="A222" s="90">
        <v>687</v>
      </c>
      <c r="B222" s="151" t="s">
        <v>221</v>
      </c>
      <c r="C222" s="395">
        <v>1413</v>
      </c>
      <c r="D222" s="134">
        <v>61.333333333333336</v>
      </c>
      <c r="E222" s="41">
        <v>517</v>
      </c>
      <c r="F222" s="332">
        <f t="shared" si="7"/>
        <v>0.11863313990973566</v>
      </c>
      <c r="G222" s="377">
        <f>Muut[[#This Row],[Keskim. työttömyysaste 2024, %]]/$F$12</f>
        <v>1.0987294406392052</v>
      </c>
      <c r="H222" s="166">
        <v>0</v>
      </c>
      <c r="I222" s="383">
        <v>0</v>
      </c>
      <c r="J222" s="389">
        <v>35</v>
      </c>
      <c r="K222" s="269">
        <v>1150.81</v>
      </c>
      <c r="L222" s="170">
        <f t="shared" si="8"/>
        <v>1.2278308321964531</v>
      </c>
      <c r="M222" s="377">
        <v>15.094409890982584</v>
      </c>
      <c r="N222" s="166">
        <v>0</v>
      </c>
      <c r="O222" s="397">
        <v>0</v>
      </c>
      <c r="P222" s="269">
        <v>294</v>
      </c>
      <c r="Q222" s="15">
        <v>46</v>
      </c>
      <c r="R222" s="158">
        <v>0.15646258503401361</v>
      </c>
      <c r="S222" s="401">
        <v>1.0866276864633591</v>
      </c>
      <c r="T222" s="485">
        <v>78.666666666666671</v>
      </c>
      <c r="U222" s="197">
        <v>115366.62422899976</v>
      </c>
      <c r="V222" s="159">
        <v>0</v>
      </c>
      <c r="W222" s="159">
        <v>0</v>
      </c>
      <c r="X222" s="159">
        <v>68861.8</v>
      </c>
      <c r="Y222" s="159">
        <v>950180.27238894626</v>
      </c>
      <c r="Z222" s="159">
        <v>0</v>
      </c>
      <c r="AA222" s="155">
        <v>0</v>
      </c>
      <c r="AB222" s="159">
        <v>46674.616830640138</v>
      </c>
      <c r="AC222" s="159">
        <v>59291.85333333334</v>
      </c>
      <c r="AD222" s="174">
        <f>SUM(Muut[[#This Row],[Työttömyysaste]:[Työttömät ja palveluissa olevat ]])</f>
        <v>1240375.1667819195</v>
      </c>
      <c r="AF222" s="62"/>
    </row>
    <row r="223" spans="1:32" s="45" customFormat="1" x14ac:dyDescent="0.25">
      <c r="A223" s="90">
        <v>689</v>
      </c>
      <c r="B223" s="151" t="s">
        <v>222</v>
      </c>
      <c r="C223" s="395">
        <v>3008</v>
      </c>
      <c r="D223" s="134">
        <v>162</v>
      </c>
      <c r="E223" s="41">
        <v>1131</v>
      </c>
      <c r="F223" s="332">
        <f t="shared" si="7"/>
        <v>0.14323607427055704</v>
      </c>
      <c r="G223" s="377">
        <f>Muut[[#This Row],[Keskim. työttömyysaste 2024, %]]/$F$12</f>
        <v>1.3265913039340329</v>
      </c>
      <c r="H223" s="166">
        <v>0</v>
      </c>
      <c r="I223" s="383">
        <v>6</v>
      </c>
      <c r="J223" s="389">
        <v>182</v>
      </c>
      <c r="K223" s="269">
        <v>351.48</v>
      </c>
      <c r="L223" s="170">
        <f t="shared" si="8"/>
        <v>8.5580971890292474</v>
      </c>
      <c r="M223" s="377">
        <v>2.1655960955570519</v>
      </c>
      <c r="N223" s="166">
        <v>0</v>
      </c>
      <c r="O223" s="397">
        <v>0</v>
      </c>
      <c r="P223" s="269">
        <v>666</v>
      </c>
      <c r="Q223" s="15">
        <v>114</v>
      </c>
      <c r="R223" s="158">
        <v>0.17117117117117117</v>
      </c>
      <c r="S223" s="401">
        <v>1.1887783502907017</v>
      </c>
      <c r="T223" s="485">
        <v>228</v>
      </c>
      <c r="U223" s="197">
        <v>296525.63138437667</v>
      </c>
      <c r="V223" s="159">
        <v>0</v>
      </c>
      <c r="W223" s="159">
        <v>0</v>
      </c>
      <c r="X223" s="159">
        <v>358081.36</v>
      </c>
      <c r="Y223" s="159">
        <v>290203.7366196565</v>
      </c>
      <c r="Z223" s="159">
        <v>0</v>
      </c>
      <c r="AA223" s="155">
        <v>0</v>
      </c>
      <c r="AB223" s="159">
        <v>112406.99539508819</v>
      </c>
      <c r="AC223" s="159">
        <v>171845.88</v>
      </c>
      <c r="AD223" s="174">
        <f>SUM(Muut[[#This Row],[Työttömyysaste]:[Työttömät ja palveluissa olevat ]])</f>
        <v>1229063.6033991212</v>
      </c>
      <c r="AF223" s="62"/>
    </row>
    <row r="224" spans="1:32" s="45" customFormat="1" x14ac:dyDescent="0.25">
      <c r="A224" s="90">
        <v>691</v>
      </c>
      <c r="B224" s="151" t="s">
        <v>223</v>
      </c>
      <c r="C224" s="395">
        <v>2556</v>
      </c>
      <c r="D224" s="134">
        <v>65.333333333333329</v>
      </c>
      <c r="E224" s="41">
        <v>1064</v>
      </c>
      <c r="F224" s="332">
        <f t="shared" si="7"/>
        <v>6.1403508771929821E-2</v>
      </c>
      <c r="G224" s="377">
        <f>Muut[[#This Row],[Keskim. työttömyysaste 2024, %]]/$F$12</f>
        <v>0.5686930557313048</v>
      </c>
      <c r="H224" s="166">
        <v>0</v>
      </c>
      <c r="I224" s="383">
        <v>1</v>
      </c>
      <c r="J224" s="389">
        <v>14</v>
      </c>
      <c r="K224" s="269">
        <v>473.7</v>
      </c>
      <c r="L224" s="170">
        <f t="shared" si="8"/>
        <v>5.3958201393286895</v>
      </c>
      <c r="M224" s="377">
        <v>3.434766426492732</v>
      </c>
      <c r="N224" s="166">
        <v>0</v>
      </c>
      <c r="O224" s="397">
        <v>0</v>
      </c>
      <c r="P224" s="269">
        <v>631</v>
      </c>
      <c r="Q224" s="15">
        <v>94</v>
      </c>
      <c r="R224" s="158">
        <v>0.14896988906497624</v>
      </c>
      <c r="S224" s="401">
        <v>1.0345911507993313</v>
      </c>
      <c r="T224" s="485">
        <v>94.833333333333329</v>
      </c>
      <c r="U224" s="197">
        <v>108015.48896288118</v>
      </c>
      <c r="V224" s="159">
        <v>0</v>
      </c>
      <c r="W224" s="159">
        <v>0</v>
      </c>
      <c r="X224" s="159">
        <v>27544.720000000001</v>
      </c>
      <c r="Y224" s="159">
        <v>391116.16603144212</v>
      </c>
      <c r="Z224" s="159">
        <v>0</v>
      </c>
      <c r="AA224" s="155">
        <v>0</v>
      </c>
      <c r="AB224" s="159">
        <v>83070.927422587352</v>
      </c>
      <c r="AC224" s="159">
        <v>71476.831666666665</v>
      </c>
      <c r="AD224" s="174">
        <f>SUM(Muut[[#This Row],[Työttömyysaste]:[Työttömät ja palveluissa olevat ]])</f>
        <v>681224.13408357732</v>
      </c>
      <c r="AF224" s="62"/>
    </row>
    <row r="225" spans="1:32" s="45" customFormat="1" x14ac:dyDescent="0.25">
      <c r="A225" s="90">
        <v>694</v>
      </c>
      <c r="B225" s="151" t="s">
        <v>224</v>
      </c>
      <c r="C225" s="395">
        <v>28643</v>
      </c>
      <c r="D225" s="134">
        <v>1460.3333333333333</v>
      </c>
      <c r="E225" s="41">
        <v>13498</v>
      </c>
      <c r="F225" s="332">
        <f t="shared" si="7"/>
        <v>0.1081888674865412</v>
      </c>
      <c r="G225" s="377">
        <f>Muut[[#This Row],[Keskim. työttömyysaste 2024, %]]/$F$12</f>
        <v>1.0019990531087797</v>
      </c>
      <c r="H225" s="166">
        <v>0</v>
      </c>
      <c r="I225" s="383">
        <v>122</v>
      </c>
      <c r="J225" s="389">
        <v>2330</v>
      </c>
      <c r="K225" s="269">
        <v>121.01</v>
      </c>
      <c r="L225" s="170">
        <f t="shared" si="8"/>
        <v>236.69944632674984</v>
      </c>
      <c r="M225" s="377">
        <v>7.8299219307742959E-2</v>
      </c>
      <c r="N225" s="166">
        <v>0</v>
      </c>
      <c r="O225" s="397">
        <v>0</v>
      </c>
      <c r="P225" s="269">
        <v>8809</v>
      </c>
      <c r="Q225" s="15">
        <v>1334</v>
      </c>
      <c r="R225" s="158">
        <v>0.1514360313315927</v>
      </c>
      <c r="S225" s="401">
        <v>1.0517184305581335</v>
      </c>
      <c r="T225" s="485">
        <v>2118.583333333333</v>
      </c>
      <c r="U225" s="197">
        <v>2132716.2372386539</v>
      </c>
      <c r="V225" s="159">
        <v>0</v>
      </c>
      <c r="W225" s="159">
        <v>0</v>
      </c>
      <c r="X225" s="159">
        <v>4584228.4000000004</v>
      </c>
      <c r="Y225" s="159">
        <v>99913.37819604142</v>
      </c>
      <c r="Z225" s="159">
        <v>0</v>
      </c>
      <c r="AA225" s="155">
        <v>0</v>
      </c>
      <c r="AB225" s="159">
        <v>918085.5006292843</v>
      </c>
      <c r="AC225" s="159">
        <v>1596797.4441666666</v>
      </c>
      <c r="AD225" s="174">
        <f>SUM(Muut[[#This Row],[Työttömyysaste]:[Työttömät ja palveluissa olevat ]])</f>
        <v>9331740.9602306467</v>
      </c>
      <c r="AF225" s="62"/>
    </row>
    <row r="226" spans="1:32" s="45" customFormat="1" x14ac:dyDescent="0.25">
      <c r="A226" s="90">
        <v>697</v>
      </c>
      <c r="B226" s="151" t="s">
        <v>225</v>
      </c>
      <c r="C226" s="395">
        <v>1163</v>
      </c>
      <c r="D226" s="134">
        <v>47.333333333333336</v>
      </c>
      <c r="E226" s="41">
        <v>465</v>
      </c>
      <c r="F226" s="332">
        <f t="shared" si="7"/>
        <v>0.10179211469534051</v>
      </c>
      <c r="G226" s="377">
        <f>Muut[[#This Row],[Keskim. työttömyysaste 2024, %]]/$F$12</f>
        <v>0.94275506258867003</v>
      </c>
      <c r="H226" s="166">
        <v>0</v>
      </c>
      <c r="I226" s="383">
        <v>0</v>
      </c>
      <c r="J226" s="389">
        <v>43</v>
      </c>
      <c r="K226" s="269">
        <v>835.9</v>
      </c>
      <c r="L226" s="170">
        <f t="shared" si="8"/>
        <v>1.3913147505682499</v>
      </c>
      <c r="M226" s="377">
        <v>13.320768611408736</v>
      </c>
      <c r="N226" s="166">
        <v>0</v>
      </c>
      <c r="O226" s="397">
        <v>0</v>
      </c>
      <c r="P226" s="269">
        <v>248</v>
      </c>
      <c r="Q226" s="15">
        <v>20</v>
      </c>
      <c r="R226" s="158">
        <v>8.0645161290322578E-2</v>
      </c>
      <c r="S226" s="401">
        <v>0.56007808523882807</v>
      </c>
      <c r="T226" s="485">
        <v>76.166666666666671</v>
      </c>
      <c r="U226" s="197">
        <v>81475.27767922121</v>
      </c>
      <c r="V226" s="159">
        <v>0</v>
      </c>
      <c r="W226" s="159">
        <v>0</v>
      </c>
      <c r="X226" s="159">
        <v>84601.64</v>
      </c>
      <c r="Y226" s="159">
        <v>690171.00102529547</v>
      </c>
      <c r="Z226" s="159">
        <v>0</v>
      </c>
      <c r="AA226" s="155">
        <v>0</v>
      </c>
      <c r="AB226" s="159">
        <v>20467.83183850336</v>
      </c>
      <c r="AC226" s="159">
        <v>57407.578333333338</v>
      </c>
      <c r="AD226" s="174">
        <f>SUM(Muut[[#This Row],[Työttömyysaste]:[Työttömät ja palveluissa olevat ]])</f>
        <v>934123.32887635345</v>
      </c>
      <c r="AF226" s="62"/>
    </row>
    <row r="227" spans="1:32" s="45" customFormat="1" x14ac:dyDescent="0.25">
      <c r="A227" s="90">
        <v>698</v>
      </c>
      <c r="B227" s="151" t="s">
        <v>226</v>
      </c>
      <c r="C227" s="395">
        <v>65722</v>
      </c>
      <c r="D227" s="134">
        <v>2960.5</v>
      </c>
      <c r="E227" s="41">
        <v>31891</v>
      </c>
      <c r="F227" s="332">
        <f t="shared" si="7"/>
        <v>9.2831833432629893E-2</v>
      </c>
      <c r="G227" s="377">
        <f>Muut[[#This Row],[Keskim. työttömyysaste 2024, %]]/$F$12</f>
        <v>0.85976876696133786</v>
      </c>
      <c r="H227" s="166">
        <v>0</v>
      </c>
      <c r="I227" s="383">
        <v>140</v>
      </c>
      <c r="J227" s="389">
        <v>3616</v>
      </c>
      <c r="K227" s="269">
        <v>7581.53</v>
      </c>
      <c r="L227" s="170">
        <f t="shared" si="8"/>
        <v>8.6686987982636747</v>
      </c>
      <c r="M227" s="377">
        <v>2.1379658342347438</v>
      </c>
      <c r="N227" s="166">
        <v>0</v>
      </c>
      <c r="O227" s="397">
        <v>0</v>
      </c>
      <c r="P227" s="269">
        <v>20307</v>
      </c>
      <c r="Q227" s="15">
        <v>2032</v>
      </c>
      <c r="R227" s="158">
        <v>0.10006401733392427</v>
      </c>
      <c r="S227" s="401">
        <v>0.69494142404814618</v>
      </c>
      <c r="T227" s="485">
        <v>4186.833333333333</v>
      </c>
      <c r="U227" s="197">
        <v>4198940.2688649381</v>
      </c>
      <c r="V227" s="159">
        <v>0</v>
      </c>
      <c r="W227" s="159">
        <v>0</v>
      </c>
      <c r="X227" s="159">
        <v>7114407.6799999997</v>
      </c>
      <c r="Y227" s="159">
        <v>6259782.4493400026</v>
      </c>
      <c r="Z227" s="159">
        <v>0</v>
      </c>
      <c r="AA227" s="155">
        <v>0</v>
      </c>
      <c r="AB227" s="159">
        <v>1382539.915629518</v>
      </c>
      <c r="AC227" s="159">
        <v>3155658.1516666664</v>
      </c>
      <c r="AD227" s="174">
        <f>SUM(Muut[[#This Row],[Työttömyysaste]:[Työttömät ja palveluissa olevat ]])</f>
        <v>22111328.465501122</v>
      </c>
      <c r="AF227" s="62"/>
    </row>
    <row r="228" spans="1:32" s="45" customFormat="1" x14ac:dyDescent="0.25">
      <c r="A228" s="90">
        <v>700</v>
      </c>
      <c r="B228" s="151" t="s">
        <v>227</v>
      </c>
      <c r="C228" s="395">
        <v>4733</v>
      </c>
      <c r="D228" s="134">
        <v>217.25</v>
      </c>
      <c r="E228" s="41">
        <v>1936</v>
      </c>
      <c r="F228" s="332">
        <f t="shared" si="7"/>
        <v>0.11221590909090909</v>
      </c>
      <c r="G228" s="377">
        <f>Muut[[#This Row],[Keskim. työttömyysaste 2024, %]]/$F$12</f>
        <v>1.039295791379085</v>
      </c>
      <c r="H228" s="166">
        <v>0</v>
      </c>
      <c r="I228" s="383">
        <v>11</v>
      </c>
      <c r="J228" s="389">
        <v>199</v>
      </c>
      <c r="K228" s="269">
        <v>942.22</v>
      </c>
      <c r="L228" s="170">
        <f t="shared" si="8"/>
        <v>5.0232429793466489</v>
      </c>
      <c r="M228" s="377">
        <v>3.6895252597098289</v>
      </c>
      <c r="N228" s="166">
        <v>3</v>
      </c>
      <c r="O228" s="397">
        <v>290</v>
      </c>
      <c r="P228" s="269">
        <v>1211</v>
      </c>
      <c r="Q228" s="15">
        <v>164</v>
      </c>
      <c r="R228" s="158">
        <v>0.13542526837324526</v>
      </c>
      <c r="S228" s="401">
        <v>0.94052419004267607</v>
      </c>
      <c r="T228" s="485">
        <v>290.75</v>
      </c>
      <c r="U228" s="197">
        <v>365529.92252817866</v>
      </c>
      <c r="V228" s="159">
        <v>0</v>
      </c>
      <c r="W228" s="159">
        <v>0</v>
      </c>
      <c r="X228" s="159">
        <v>391528.52</v>
      </c>
      <c r="Y228" s="159">
        <v>777955.40206490492</v>
      </c>
      <c r="Z228" s="159">
        <v>0</v>
      </c>
      <c r="AA228" s="155">
        <v>92092.4</v>
      </c>
      <c r="AB228" s="159">
        <v>140998.61026732757</v>
      </c>
      <c r="AC228" s="159">
        <v>219141.18250000002</v>
      </c>
      <c r="AD228" s="174">
        <f>SUM(Muut[[#This Row],[Työttömyysaste]:[Työttömät ja palveluissa olevat ]])</f>
        <v>1987246.0373604111</v>
      </c>
      <c r="AF228" s="62"/>
    </row>
    <row r="229" spans="1:32" s="45" customFormat="1" x14ac:dyDescent="0.25">
      <c r="A229" s="90">
        <v>702</v>
      </c>
      <c r="B229" s="151" t="s">
        <v>228</v>
      </c>
      <c r="C229" s="395">
        <v>4039</v>
      </c>
      <c r="D229" s="134">
        <v>173.58333333333334</v>
      </c>
      <c r="E229" s="41">
        <v>1625</v>
      </c>
      <c r="F229" s="332">
        <f t="shared" si="7"/>
        <v>0.10682051282051283</v>
      </c>
      <c r="G229" s="377">
        <f>Muut[[#This Row],[Keskim. työttömyysaste 2024, %]]/$F$12</f>
        <v>0.98932593699682869</v>
      </c>
      <c r="H229" s="166">
        <v>0</v>
      </c>
      <c r="I229" s="383">
        <v>11</v>
      </c>
      <c r="J229" s="389">
        <v>144</v>
      </c>
      <c r="K229" s="269">
        <v>776.93</v>
      </c>
      <c r="L229" s="170">
        <f t="shared" si="8"/>
        <v>5.1986665465357245</v>
      </c>
      <c r="M229" s="377">
        <v>3.565026087374223</v>
      </c>
      <c r="N229" s="166">
        <v>0</v>
      </c>
      <c r="O229" s="397">
        <v>0</v>
      </c>
      <c r="P229" s="269">
        <v>952</v>
      </c>
      <c r="Q229" s="15">
        <v>142</v>
      </c>
      <c r="R229" s="158">
        <v>0.14915966386554622</v>
      </c>
      <c r="S229" s="401">
        <v>1.035909130765261</v>
      </c>
      <c r="T229" s="485">
        <v>275.5</v>
      </c>
      <c r="U229" s="197">
        <v>296934.39711768855</v>
      </c>
      <c r="V229" s="159">
        <v>0</v>
      </c>
      <c r="W229" s="159">
        <v>0</v>
      </c>
      <c r="X229" s="159">
        <v>283317.12</v>
      </c>
      <c r="Y229" s="159">
        <v>641481.70334559481</v>
      </c>
      <c r="Z229" s="159">
        <v>0</v>
      </c>
      <c r="AA229" s="155">
        <v>0</v>
      </c>
      <c r="AB229" s="159">
        <v>130173.63048405542</v>
      </c>
      <c r="AC229" s="159">
        <v>207647.10500000001</v>
      </c>
      <c r="AD229" s="174">
        <f>SUM(Muut[[#This Row],[Työttömyysaste]:[Työttömät ja palveluissa olevat ]])</f>
        <v>1559553.9559473388</v>
      </c>
      <c r="AF229" s="62"/>
    </row>
    <row r="230" spans="1:32" s="45" customFormat="1" x14ac:dyDescent="0.25">
      <c r="A230" s="90">
        <v>704</v>
      </c>
      <c r="B230" s="151" t="s">
        <v>229</v>
      </c>
      <c r="C230" s="395">
        <v>6418</v>
      </c>
      <c r="D230" s="134">
        <v>144.75</v>
      </c>
      <c r="E230" s="41">
        <v>3175</v>
      </c>
      <c r="F230" s="332">
        <f t="shared" si="7"/>
        <v>4.5590551181102362E-2</v>
      </c>
      <c r="G230" s="377">
        <f>Muut[[#This Row],[Keskim. työttömyysaste 2024, %]]/$F$12</f>
        <v>0.42224020063667611</v>
      </c>
      <c r="H230" s="166">
        <v>0</v>
      </c>
      <c r="I230" s="383">
        <v>101</v>
      </c>
      <c r="J230" s="389">
        <v>208</v>
      </c>
      <c r="K230" s="269">
        <v>127.16</v>
      </c>
      <c r="L230" s="170">
        <f t="shared" si="8"/>
        <v>50.471846492607739</v>
      </c>
      <c r="M230" s="377">
        <v>0.36720237411314</v>
      </c>
      <c r="N230" s="166">
        <v>0</v>
      </c>
      <c r="O230" s="397">
        <v>0</v>
      </c>
      <c r="P230" s="269">
        <v>2257</v>
      </c>
      <c r="Q230" s="15">
        <v>179</v>
      </c>
      <c r="R230" s="158">
        <v>7.9308817013735045E-2</v>
      </c>
      <c r="S230" s="401">
        <v>0.55079721665755543</v>
      </c>
      <c r="T230" s="485">
        <v>213.41666666666669</v>
      </c>
      <c r="U230" s="197">
        <v>201375.46362716059</v>
      </c>
      <c r="V230" s="159">
        <v>0</v>
      </c>
      <c r="W230" s="159">
        <v>0</v>
      </c>
      <c r="X230" s="159">
        <v>409235.84</v>
      </c>
      <c r="Y230" s="159">
        <v>104991.20049093979</v>
      </c>
      <c r="Z230" s="159">
        <v>0</v>
      </c>
      <c r="AA230" s="155">
        <v>0</v>
      </c>
      <c r="AB230" s="159">
        <v>110314.57614635209</v>
      </c>
      <c r="AC230" s="159">
        <v>160854.27583333335</v>
      </c>
      <c r="AD230" s="174">
        <f>SUM(Muut[[#This Row],[Työttömyysaste]:[Työttömät ja palveluissa olevat ]])</f>
        <v>986771.35609778587</v>
      </c>
      <c r="AF230" s="62"/>
    </row>
    <row r="231" spans="1:32" s="45" customFormat="1" x14ac:dyDescent="0.25">
      <c r="A231" s="90">
        <v>707</v>
      </c>
      <c r="B231" s="151" t="s">
        <v>230</v>
      </c>
      <c r="C231" s="395">
        <v>1881</v>
      </c>
      <c r="D231" s="134">
        <v>118.41666666666667</v>
      </c>
      <c r="E231" s="41">
        <v>716</v>
      </c>
      <c r="F231" s="332">
        <f t="shared" si="7"/>
        <v>0.16538640595903167</v>
      </c>
      <c r="G231" s="377">
        <f>Muut[[#This Row],[Keskim. työttömyysaste 2024, %]]/$F$12</f>
        <v>1.5317382094662311</v>
      </c>
      <c r="H231" s="166">
        <v>0</v>
      </c>
      <c r="I231" s="383">
        <v>2</v>
      </c>
      <c r="J231" s="389">
        <v>89</v>
      </c>
      <c r="K231" s="269">
        <v>428.07</v>
      </c>
      <c r="L231" s="170">
        <f t="shared" si="8"/>
        <v>4.3941411451398134</v>
      </c>
      <c r="M231" s="377">
        <v>4.2177484167659394</v>
      </c>
      <c r="N231" s="166">
        <v>3</v>
      </c>
      <c r="O231" s="397">
        <v>331</v>
      </c>
      <c r="P231" s="269">
        <v>394</v>
      </c>
      <c r="Q231" s="15">
        <v>63</v>
      </c>
      <c r="R231" s="158">
        <v>0.15989847715736041</v>
      </c>
      <c r="S231" s="401">
        <v>1.1104898481943464</v>
      </c>
      <c r="T231" s="485">
        <v>156.16666666666669</v>
      </c>
      <c r="U231" s="197">
        <v>214101.94019576444</v>
      </c>
      <c r="V231" s="159">
        <v>0</v>
      </c>
      <c r="W231" s="159">
        <v>0</v>
      </c>
      <c r="X231" s="159">
        <v>175105.72</v>
      </c>
      <c r="Y231" s="159">
        <v>353441.20158978138</v>
      </c>
      <c r="Z231" s="159">
        <v>0</v>
      </c>
      <c r="AA231" s="155">
        <v>105112.36</v>
      </c>
      <c r="AB231" s="159">
        <v>63929.04680662469</v>
      </c>
      <c r="AC231" s="159">
        <v>117704.37833333336</v>
      </c>
      <c r="AD231" s="174">
        <f>SUM(Muut[[#This Row],[Työttömyysaste]:[Työttömät ja palveluissa olevat ]])</f>
        <v>1029394.6469255039</v>
      </c>
      <c r="AF231" s="62"/>
    </row>
    <row r="232" spans="1:32" s="45" customFormat="1" x14ac:dyDescent="0.25">
      <c r="A232" s="90">
        <v>710</v>
      </c>
      <c r="B232" s="151" t="s">
        <v>231</v>
      </c>
      <c r="C232" s="395">
        <v>27036</v>
      </c>
      <c r="D232" s="134">
        <v>1069.0833333333333</v>
      </c>
      <c r="E232" s="41">
        <v>12656</v>
      </c>
      <c r="F232" s="332">
        <f t="shared" si="7"/>
        <v>8.4472450484618614E-2</v>
      </c>
      <c r="G232" s="377">
        <f>Muut[[#This Row],[Keskim. työttömyysaste 2024, %]]/$F$12</f>
        <v>0.78234773471397678</v>
      </c>
      <c r="H232" s="166">
        <v>3</v>
      </c>
      <c r="I232" s="383">
        <v>17143</v>
      </c>
      <c r="J232" s="389">
        <v>1683</v>
      </c>
      <c r="K232" s="269">
        <v>1152.1400000000001</v>
      </c>
      <c r="L232" s="170">
        <f t="shared" si="8"/>
        <v>23.465898241533147</v>
      </c>
      <c r="M232" s="377">
        <v>0.78980065741342953</v>
      </c>
      <c r="N232" s="166">
        <v>3</v>
      </c>
      <c r="O232" s="397">
        <v>1762</v>
      </c>
      <c r="P232" s="269">
        <v>8115</v>
      </c>
      <c r="Q232" s="15">
        <v>1302</v>
      </c>
      <c r="R232" s="158">
        <v>0.16044362292051756</v>
      </c>
      <c r="S232" s="401">
        <v>1.1142758682148899</v>
      </c>
      <c r="T232" s="485">
        <v>1429</v>
      </c>
      <c r="U232" s="197">
        <v>1571771.9298640792</v>
      </c>
      <c r="V232" s="159">
        <v>596900.80799999996</v>
      </c>
      <c r="W232" s="159">
        <v>5028419.0460000001</v>
      </c>
      <c r="X232" s="159">
        <v>3311268.84</v>
      </c>
      <c r="Y232" s="159">
        <v>951278.40306410333</v>
      </c>
      <c r="Z232" s="159">
        <v>0</v>
      </c>
      <c r="AA232" s="155">
        <v>559540.72</v>
      </c>
      <c r="AB232" s="159">
        <v>934814.31434485759</v>
      </c>
      <c r="AC232" s="159">
        <v>1077051.5900000001</v>
      </c>
      <c r="AD232" s="174">
        <f>SUM(Muut[[#This Row],[Työttömyysaste]:[Työttömät ja palveluissa olevat ]])</f>
        <v>14031045.65127304</v>
      </c>
      <c r="AF232" s="62"/>
    </row>
    <row r="233" spans="1:32" s="45" customFormat="1" x14ac:dyDescent="0.25">
      <c r="A233" s="90">
        <v>729</v>
      </c>
      <c r="B233" s="151" t="s">
        <v>232</v>
      </c>
      <c r="C233" s="395">
        <v>8858</v>
      </c>
      <c r="D233" s="134">
        <v>493.16666666666669</v>
      </c>
      <c r="E233" s="41">
        <v>3559</v>
      </c>
      <c r="F233" s="332">
        <f t="shared" si="7"/>
        <v>0.13856888639130843</v>
      </c>
      <c r="G233" s="377">
        <f>Muut[[#This Row],[Keskim. työttömyysaste 2024, %]]/$F$12</f>
        <v>1.2833658044502745</v>
      </c>
      <c r="H233" s="166">
        <v>0</v>
      </c>
      <c r="I233" s="383">
        <v>12</v>
      </c>
      <c r="J233" s="389">
        <v>246</v>
      </c>
      <c r="K233" s="269">
        <v>1251.76</v>
      </c>
      <c r="L233" s="170">
        <f t="shared" si="8"/>
        <v>7.0764363775803671</v>
      </c>
      <c r="M233" s="377">
        <v>2.6190275541340489</v>
      </c>
      <c r="N233" s="166">
        <v>0</v>
      </c>
      <c r="O233" s="397">
        <v>0</v>
      </c>
      <c r="P233" s="269">
        <v>2138</v>
      </c>
      <c r="Q233" s="15">
        <v>296</v>
      </c>
      <c r="R233" s="158">
        <v>0.13844714686623011</v>
      </c>
      <c r="S233" s="401">
        <v>0.9615110402528505</v>
      </c>
      <c r="T233" s="485">
        <v>718.16666666666674</v>
      </c>
      <c r="U233" s="197">
        <v>844760.1147224236</v>
      </c>
      <c r="V233" s="159">
        <v>0</v>
      </c>
      <c r="W233" s="159">
        <v>0</v>
      </c>
      <c r="X233" s="159">
        <v>484000.08</v>
      </c>
      <c r="Y233" s="159">
        <v>1033530.8676198395</v>
      </c>
      <c r="Z233" s="159">
        <v>0</v>
      </c>
      <c r="AA233" s="155">
        <v>0</v>
      </c>
      <c r="AB233" s="159">
        <v>258002.90556016087</v>
      </c>
      <c r="AC233" s="159">
        <v>541289.39833333343</v>
      </c>
      <c r="AD233" s="174">
        <f>SUM(Muut[[#This Row],[Työttömyysaste]:[Työttömät ja palveluissa olevat ]])</f>
        <v>3161583.3662357572</v>
      </c>
      <c r="AF233" s="62"/>
    </row>
    <row r="234" spans="1:32" s="45" customFormat="1" x14ac:dyDescent="0.25">
      <c r="A234" s="90">
        <v>732</v>
      </c>
      <c r="B234" s="151" t="s">
        <v>233</v>
      </c>
      <c r="C234" s="395">
        <v>3285</v>
      </c>
      <c r="D234" s="134">
        <v>170.25</v>
      </c>
      <c r="E234" s="41">
        <v>1330</v>
      </c>
      <c r="F234" s="332">
        <f t="shared" si="7"/>
        <v>0.12800751879699249</v>
      </c>
      <c r="G234" s="377">
        <f>Muut[[#This Row],[Keskim. työttömyysaste 2024, %]]/$F$12</f>
        <v>1.1855509314888324</v>
      </c>
      <c r="H234" s="166">
        <v>0</v>
      </c>
      <c r="I234" s="383">
        <v>10</v>
      </c>
      <c r="J234" s="389">
        <v>139</v>
      </c>
      <c r="K234" s="269">
        <v>5729.75</v>
      </c>
      <c r="L234" s="170">
        <f t="shared" si="8"/>
        <v>0.57332344343121433</v>
      </c>
      <c r="M234" s="377">
        <v>20</v>
      </c>
      <c r="N234" s="166">
        <v>0</v>
      </c>
      <c r="O234" s="397">
        <v>0</v>
      </c>
      <c r="P234" s="269">
        <v>744</v>
      </c>
      <c r="Q234" s="15">
        <v>99</v>
      </c>
      <c r="R234" s="158">
        <v>0.13306451612903225</v>
      </c>
      <c r="S234" s="401">
        <v>0.92412884064406631</v>
      </c>
      <c r="T234" s="485">
        <v>212.58333333333334</v>
      </c>
      <c r="U234" s="197">
        <v>289402.88172670192</v>
      </c>
      <c r="V234" s="159">
        <v>0</v>
      </c>
      <c r="W234" s="159">
        <v>0</v>
      </c>
      <c r="X234" s="159">
        <v>273479.72000000003</v>
      </c>
      <c r="Y234" s="159">
        <v>2926935</v>
      </c>
      <c r="Z234" s="159">
        <v>0</v>
      </c>
      <c r="AA234" s="155">
        <v>0</v>
      </c>
      <c r="AB234" s="159">
        <v>96180.250518842251</v>
      </c>
      <c r="AC234" s="159">
        <v>160226.18416666667</v>
      </c>
      <c r="AD234" s="174">
        <f>SUM(Muut[[#This Row],[Työttömyysaste]:[Työttömät ja palveluissa olevat ]])</f>
        <v>3746224.0364122107</v>
      </c>
      <c r="AF234" s="62"/>
    </row>
    <row r="235" spans="1:32" s="45" customFormat="1" x14ac:dyDescent="0.25">
      <c r="A235" s="90">
        <v>734</v>
      </c>
      <c r="B235" s="151" t="s">
        <v>234</v>
      </c>
      <c r="C235" s="395">
        <v>50870</v>
      </c>
      <c r="D235" s="134">
        <v>2309.5833333333335</v>
      </c>
      <c r="E235" s="41">
        <v>23041</v>
      </c>
      <c r="F235" s="332">
        <f t="shared" si="7"/>
        <v>0.10023798156908699</v>
      </c>
      <c r="G235" s="377">
        <f>Muut[[#This Row],[Keskim. työttömyysaste 2024, %]]/$F$12</f>
        <v>0.92836134577575735</v>
      </c>
      <c r="H235" s="166">
        <v>0</v>
      </c>
      <c r="I235" s="383">
        <v>588</v>
      </c>
      <c r="J235" s="389">
        <v>4673</v>
      </c>
      <c r="K235" s="269">
        <v>1989.77</v>
      </c>
      <c r="L235" s="170">
        <f t="shared" si="8"/>
        <v>25.565768907964237</v>
      </c>
      <c r="M235" s="377">
        <v>0.72492956987442725</v>
      </c>
      <c r="N235" s="166">
        <v>3</v>
      </c>
      <c r="O235" s="397">
        <v>578</v>
      </c>
      <c r="P235" s="269">
        <v>15075</v>
      </c>
      <c r="Q235" s="15">
        <v>2378</v>
      </c>
      <c r="R235" s="158">
        <v>0.15774461028192371</v>
      </c>
      <c r="S235" s="401">
        <v>1.0955313111147178</v>
      </c>
      <c r="T235" s="485">
        <v>3659.3333333333335</v>
      </c>
      <c r="U235" s="197">
        <v>3509344.8627258255</v>
      </c>
      <c r="V235" s="159">
        <v>0</v>
      </c>
      <c r="W235" s="159">
        <v>0</v>
      </c>
      <c r="X235" s="159">
        <v>9194034.040000001</v>
      </c>
      <c r="Y235" s="159">
        <v>1642877.7996292645</v>
      </c>
      <c r="Z235" s="159">
        <v>0</v>
      </c>
      <c r="AA235" s="155">
        <v>183549.68</v>
      </c>
      <c r="AB235" s="159">
        <v>1733280.2832606505</v>
      </c>
      <c r="AC235" s="159">
        <v>2758076.1266666669</v>
      </c>
      <c r="AD235" s="174">
        <f>SUM(Muut[[#This Row],[Työttömyysaste]:[Työttömät ja palveluissa olevat ]])</f>
        <v>19021162.79228241</v>
      </c>
      <c r="AF235" s="62"/>
    </row>
    <row r="236" spans="1:32" s="45" customFormat="1" x14ac:dyDescent="0.25">
      <c r="A236" s="90">
        <v>738</v>
      </c>
      <c r="B236" s="151" t="s">
        <v>235</v>
      </c>
      <c r="C236" s="395">
        <v>2965</v>
      </c>
      <c r="D236" s="134">
        <v>87.5</v>
      </c>
      <c r="E236" s="41">
        <v>1328</v>
      </c>
      <c r="F236" s="332">
        <f t="shared" si="7"/>
        <v>6.588855421686747E-2</v>
      </c>
      <c r="G236" s="377">
        <f>Muut[[#This Row],[Keskim. työttömyysaste 2024, %]]/$F$12</f>
        <v>0.61023162983216062</v>
      </c>
      <c r="H236" s="166">
        <v>0</v>
      </c>
      <c r="I236" s="383">
        <v>69</v>
      </c>
      <c r="J236" s="389">
        <v>198</v>
      </c>
      <c r="K236" s="269">
        <v>252.78</v>
      </c>
      <c r="L236" s="170">
        <f t="shared" si="8"/>
        <v>11.729567212595933</v>
      </c>
      <c r="M236" s="377">
        <v>1.5800567507774055</v>
      </c>
      <c r="N236" s="166">
        <v>0</v>
      </c>
      <c r="O236" s="397">
        <v>0</v>
      </c>
      <c r="P236" s="269">
        <v>907</v>
      </c>
      <c r="Q236" s="15">
        <v>162</v>
      </c>
      <c r="R236" s="158">
        <v>0.17861080485115766</v>
      </c>
      <c r="S236" s="401">
        <v>1.2404463700416293</v>
      </c>
      <c r="T236" s="485">
        <v>143.16666666666666</v>
      </c>
      <c r="U236" s="197">
        <v>134451.81630403458</v>
      </c>
      <c r="V236" s="159">
        <v>0</v>
      </c>
      <c r="W236" s="159">
        <v>0</v>
      </c>
      <c r="X236" s="159">
        <v>389561.04</v>
      </c>
      <c r="Y236" s="159">
        <v>208710.88125275058</v>
      </c>
      <c r="Z236" s="159">
        <v>0</v>
      </c>
      <c r="AA236" s="155">
        <v>0</v>
      </c>
      <c r="AB236" s="159">
        <v>118270.15975890562</v>
      </c>
      <c r="AC236" s="159">
        <v>107906.14833333333</v>
      </c>
      <c r="AD236" s="174">
        <f>SUM(Muut[[#This Row],[Työttömyysaste]:[Työttömät ja palveluissa olevat ]])</f>
        <v>958900.04564902408</v>
      </c>
      <c r="AF236" s="62"/>
    </row>
    <row r="237" spans="1:32" s="45" customFormat="1" x14ac:dyDescent="0.25">
      <c r="A237" s="90">
        <v>739</v>
      </c>
      <c r="B237" s="151" t="s">
        <v>236</v>
      </c>
      <c r="C237" s="395">
        <v>3188</v>
      </c>
      <c r="D237" s="134">
        <v>131.66666666666666</v>
      </c>
      <c r="E237" s="41">
        <v>1237</v>
      </c>
      <c r="F237" s="332">
        <f t="shared" si="7"/>
        <v>0.10644031258420911</v>
      </c>
      <c r="G237" s="377">
        <f>Muut[[#This Row],[Keskim. työttömyysaste 2024, %]]/$F$12</f>
        <v>0.98580468489743445</v>
      </c>
      <c r="H237" s="166">
        <v>0</v>
      </c>
      <c r="I237" s="383">
        <v>11</v>
      </c>
      <c r="J237" s="389">
        <v>96</v>
      </c>
      <c r="K237" s="269">
        <v>539.13</v>
      </c>
      <c r="L237" s="170">
        <f t="shared" si="8"/>
        <v>5.9132305751859482</v>
      </c>
      <c r="M237" s="377">
        <v>3.1342227606906259</v>
      </c>
      <c r="N237" s="166">
        <v>0</v>
      </c>
      <c r="O237" s="397">
        <v>0</v>
      </c>
      <c r="P237" s="269">
        <v>749</v>
      </c>
      <c r="Q237" s="15">
        <v>115</v>
      </c>
      <c r="R237" s="158">
        <v>0.15353805073431243</v>
      </c>
      <c r="S237" s="401">
        <v>1.0663168885855392</v>
      </c>
      <c r="T237" s="485">
        <v>168</v>
      </c>
      <c r="U237" s="197">
        <v>233537.40587751399</v>
      </c>
      <c r="V237" s="159">
        <v>0</v>
      </c>
      <c r="W237" s="159">
        <v>0</v>
      </c>
      <c r="X237" s="159">
        <v>188878.08000000002</v>
      </c>
      <c r="Y237" s="159">
        <v>445139.24127619033</v>
      </c>
      <c r="Z237" s="159">
        <v>0</v>
      </c>
      <c r="AA237" s="155">
        <v>0</v>
      </c>
      <c r="AB237" s="159">
        <v>104399.10207219468</v>
      </c>
      <c r="AC237" s="159">
        <v>126623.28</v>
      </c>
      <c r="AD237" s="174">
        <f>SUM(Muut[[#This Row],[Työttömyysaste]:[Työttömät ja palveluissa olevat ]])</f>
        <v>1098577.109225899</v>
      </c>
      <c r="AF237" s="62"/>
    </row>
    <row r="238" spans="1:32" s="45" customFormat="1" x14ac:dyDescent="0.25">
      <c r="A238" s="90">
        <v>740</v>
      </c>
      <c r="B238" s="151" t="s">
        <v>237</v>
      </c>
      <c r="C238" s="395">
        <v>31460</v>
      </c>
      <c r="D238" s="134">
        <v>1692.25</v>
      </c>
      <c r="E238" s="41">
        <v>13520</v>
      </c>
      <c r="F238" s="332">
        <f t="shared" si="7"/>
        <v>0.1251664201183432</v>
      </c>
      <c r="G238" s="377">
        <f>Muut[[#This Row],[Keskim. työttömyysaste 2024, %]]/$F$12</f>
        <v>1.15923788975051</v>
      </c>
      <c r="H238" s="166">
        <v>0</v>
      </c>
      <c r="I238" s="383">
        <v>41</v>
      </c>
      <c r="J238" s="389">
        <v>1790</v>
      </c>
      <c r="K238" s="269">
        <v>2238</v>
      </c>
      <c r="L238" s="170">
        <f t="shared" si="8"/>
        <v>14.057193923145666</v>
      </c>
      <c r="M238" s="377">
        <v>1.3184268467296059</v>
      </c>
      <c r="N238" s="166">
        <v>3</v>
      </c>
      <c r="O238" s="397">
        <v>4599</v>
      </c>
      <c r="P238" s="269">
        <v>8047</v>
      </c>
      <c r="Q238" s="15">
        <v>989</v>
      </c>
      <c r="R238" s="158">
        <v>0.12290294519696782</v>
      </c>
      <c r="S238" s="401">
        <v>0.85355705308001639</v>
      </c>
      <c r="T238" s="485">
        <v>2427.5833333333335</v>
      </c>
      <c r="U238" s="197">
        <v>2710057.7602983583</v>
      </c>
      <c r="V238" s="159">
        <v>0</v>
      </c>
      <c r="W238" s="159">
        <v>0</v>
      </c>
      <c r="X238" s="159">
        <v>3521789.2</v>
      </c>
      <c r="Y238" s="159">
        <v>1847831.918045952</v>
      </c>
      <c r="Z238" s="159">
        <v>0</v>
      </c>
      <c r="AA238" s="155">
        <v>1460458.44</v>
      </c>
      <c r="AB238" s="159">
        <v>834016.12981516623</v>
      </c>
      <c r="AC238" s="159">
        <v>1829693.834166667</v>
      </c>
      <c r="AD238" s="174">
        <f>SUM(Muut[[#This Row],[Työttömyysaste]:[Työttömät ja palveluissa olevat ]])</f>
        <v>12203847.282326143</v>
      </c>
      <c r="AF238" s="62"/>
    </row>
    <row r="239" spans="1:32" s="45" customFormat="1" x14ac:dyDescent="0.25">
      <c r="A239" s="90">
        <v>742</v>
      </c>
      <c r="B239" s="151" t="s">
        <v>238</v>
      </c>
      <c r="C239" s="395">
        <v>964</v>
      </c>
      <c r="D239" s="134">
        <v>57.333333333333336</v>
      </c>
      <c r="E239" s="41">
        <v>439</v>
      </c>
      <c r="F239" s="332">
        <f t="shared" si="7"/>
        <v>0.13059984813971148</v>
      </c>
      <c r="G239" s="377">
        <f>Muut[[#This Row],[Keskim. työttömyysaste 2024, %]]/$F$12</f>
        <v>1.2095599779563322</v>
      </c>
      <c r="H239" s="166">
        <v>0</v>
      </c>
      <c r="I239" s="383">
        <v>3</v>
      </c>
      <c r="J239" s="389">
        <v>23</v>
      </c>
      <c r="K239" s="269">
        <v>6440.1</v>
      </c>
      <c r="L239" s="170">
        <f t="shared" si="8"/>
        <v>0.14968711665967918</v>
      </c>
      <c r="M239" s="377">
        <v>20</v>
      </c>
      <c r="N239" s="166">
        <v>0</v>
      </c>
      <c r="O239" s="397">
        <v>0</v>
      </c>
      <c r="P239" s="269">
        <v>227</v>
      </c>
      <c r="Q239" s="15">
        <v>31</v>
      </c>
      <c r="R239" s="158">
        <v>0.13656387665198239</v>
      </c>
      <c r="S239" s="401">
        <v>0.94843178839561904</v>
      </c>
      <c r="T239" s="485">
        <v>76.166666666666671</v>
      </c>
      <c r="U239" s="197">
        <v>86646.63549130538</v>
      </c>
      <c r="V239" s="159">
        <v>0</v>
      </c>
      <c r="W239" s="159">
        <v>0</v>
      </c>
      <c r="X239" s="159">
        <v>45252.04</v>
      </c>
      <c r="Y239" s="159">
        <v>858924</v>
      </c>
      <c r="Z239" s="159">
        <v>0</v>
      </c>
      <c r="AA239" s="155">
        <v>0</v>
      </c>
      <c r="AB239" s="159">
        <v>27776.575646928868</v>
      </c>
      <c r="AC239" s="159">
        <v>57407.578333333338</v>
      </c>
      <c r="AD239" s="174">
        <f>SUM(Muut[[#This Row],[Työttömyysaste]:[Työttömät ja palveluissa olevat ]])</f>
        <v>1076006.8294715676</v>
      </c>
      <c r="AF239" s="62"/>
    </row>
    <row r="240" spans="1:32" s="45" customFormat="1" x14ac:dyDescent="0.25">
      <c r="A240" s="90">
        <v>743</v>
      </c>
      <c r="B240" s="151" t="s">
        <v>239</v>
      </c>
      <c r="C240" s="395">
        <v>66611</v>
      </c>
      <c r="D240" s="134">
        <v>2647.1666666666665</v>
      </c>
      <c r="E240" s="41">
        <v>32301</v>
      </c>
      <c r="F240" s="332">
        <f t="shared" si="7"/>
        <v>8.195308710772628E-2</v>
      </c>
      <c r="G240" s="377">
        <f>Muut[[#This Row],[Keskim. työttömyysaste 2024, %]]/$F$12</f>
        <v>0.75901446783790849</v>
      </c>
      <c r="H240" s="166">
        <v>0</v>
      </c>
      <c r="I240" s="383">
        <v>152</v>
      </c>
      <c r="J240" s="389">
        <v>3561</v>
      </c>
      <c r="K240" s="269">
        <v>1431.59</v>
      </c>
      <c r="L240" s="170">
        <f t="shared" si="8"/>
        <v>46.529383412848652</v>
      </c>
      <c r="M240" s="377">
        <v>0.39831565558295579</v>
      </c>
      <c r="N240" s="166">
        <v>0</v>
      </c>
      <c r="O240" s="397">
        <v>0</v>
      </c>
      <c r="P240" s="269">
        <v>20577</v>
      </c>
      <c r="Q240" s="15">
        <v>1941</v>
      </c>
      <c r="R240" s="158">
        <v>9.4328619332264177E-2</v>
      </c>
      <c r="S240" s="401">
        <v>0.65510926698557659</v>
      </c>
      <c r="T240" s="485">
        <v>3820.9166666666665</v>
      </c>
      <c r="U240" s="197">
        <v>3757017.9420114853</v>
      </c>
      <c r="V240" s="159">
        <v>0</v>
      </c>
      <c r="W240" s="159">
        <v>0</v>
      </c>
      <c r="X240" s="159">
        <v>7006196.2800000003</v>
      </c>
      <c r="Y240" s="159">
        <v>1182009.6941713155</v>
      </c>
      <c r="Z240" s="159">
        <v>0</v>
      </c>
      <c r="AA240" s="155">
        <v>0</v>
      </c>
      <c r="AB240" s="159">
        <v>1322168.7280363194</v>
      </c>
      <c r="AC240" s="159">
        <v>2879863.1008333336</v>
      </c>
      <c r="AD240" s="174">
        <f>SUM(Muut[[#This Row],[Työttömyysaste]:[Työttömät ja palveluissa olevat ]])</f>
        <v>16147255.745052455</v>
      </c>
      <c r="AF240" s="62"/>
    </row>
    <row r="241" spans="1:32" s="45" customFormat="1" x14ac:dyDescent="0.25">
      <c r="A241" s="90">
        <v>746</v>
      </c>
      <c r="B241" s="151" t="s">
        <v>240</v>
      </c>
      <c r="C241" s="395">
        <v>4603</v>
      </c>
      <c r="D241" s="134">
        <v>202</v>
      </c>
      <c r="E241" s="41">
        <v>1949</v>
      </c>
      <c r="F241" s="332">
        <f t="shared" si="7"/>
        <v>0.10364289379168805</v>
      </c>
      <c r="G241" s="377">
        <f>Muut[[#This Row],[Keskim. työttömyysaste 2024, %]]/$F$12</f>
        <v>0.95989618759660544</v>
      </c>
      <c r="H241" s="166">
        <v>0</v>
      </c>
      <c r="I241" s="383">
        <v>11</v>
      </c>
      <c r="J241" s="389">
        <v>182</v>
      </c>
      <c r="K241" s="269">
        <v>786.39</v>
      </c>
      <c r="L241" s="170">
        <f t="shared" si="8"/>
        <v>5.8533297727590634</v>
      </c>
      <c r="M241" s="377">
        <v>3.1662972320835947</v>
      </c>
      <c r="N241" s="166">
        <v>0</v>
      </c>
      <c r="O241" s="397">
        <v>0</v>
      </c>
      <c r="P241" s="269">
        <v>1278</v>
      </c>
      <c r="Q241" s="15">
        <v>217</v>
      </c>
      <c r="R241" s="158">
        <v>0.16979655712050079</v>
      </c>
      <c r="S241" s="401">
        <v>1.1792316993432228</v>
      </c>
      <c r="T241" s="485">
        <v>251.25</v>
      </c>
      <c r="U241" s="197">
        <v>328331.46387849818</v>
      </c>
      <c r="V241" s="159">
        <v>0</v>
      </c>
      <c r="W241" s="159">
        <v>0</v>
      </c>
      <c r="X241" s="159">
        <v>358081.36</v>
      </c>
      <c r="Y241" s="159">
        <v>649292.46739595896</v>
      </c>
      <c r="Z241" s="159">
        <v>0</v>
      </c>
      <c r="AA241" s="155">
        <v>0</v>
      </c>
      <c r="AB241" s="159">
        <v>167811.53542023775</v>
      </c>
      <c r="AC241" s="159">
        <v>189369.63750000001</v>
      </c>
      <c r="AD241" s="174">
        <f>SUM(Muut[[#This Row],[Työttömyysaste]:[Työttömät ja palveluissa olevat ]])</f>
        <v>1692886.464194695</v>
      </c>
      <c r="AF241" s="62"/>
    </row>
    <row r="242" spans="1:32" s="45" customFormat="1" x14ac:dyDescent="0.25">
      <c r="A242" s="90">
        <v>747</v>
      </c>
      <c r="B242" s="151" t="s">
        <v>241</v>
      </c>
      <c r="C242" s="395">
        <v>1264</v>
      </c>
      <c r="D242" s="134">
        <v>52.75</v>
      </c>
      <c r="E242" s="41">
        <v>495</v>
      </c>
      <c r="F242" s="332">
        <f t="shared" si="7"/>
        <v>0.10656565656565657</v>
      </c>
      <c r="G242" s="377">
        <f>Muut[[#This Row],[Keskim. työttömyysaste 2024, %]]/$F$12</f>
        <v>0.98696556728432949</v>
      </c>
      <c r="H242" s="166">
        <v>0</v>
      </c>
      <c r="I242" s="383">
        <v>2</v>
      </c>
      <c r="J242" s="389">
        <v>20</v>
      </c>
      <c r="K242" s="269">
        <v>463.31</v>
      </c>
      <c r="L242" s="170">
        <f t="shared" si="8"/>
        <v>2.728194945069176</v>
      </c>
      <c r="M242" s="377">
        <v>6.7932762251671086</v>
      </c>
      <c r="N242" s="166">
        <v>0</v>
      </c>
      <c r="O242" s="397">
        <v>0</v>
      </c>
      <c r="P242" s="269">
        <v>281</v>
      </c>
      <c r="Q242" s="15">
        <v>39</v>
      </c>
      <c r="R242" s="158">
        <v>0.13879003558718861</v>
      </c>
      <c r="S242" s="401">
        <v>0.96389239153557738</v>
      </c>
      <c r="T242" s="485">
        <v>77.083333333333329</v>
      </c>
      <c r="U242" s="197">
        <v>92703.543889391731</v>
      </c>
      <c r="V242" s="159">
        <v>0</v>
      </c>
      <c r="W242" s="159">
        <v>0</v>
      </c>
      <c r="X242" s="159">
        <v>39349.599999999999</v>
      </c>
      <c r="Y242" s="159">
        <v>382537.53617063008</v>
      </c>
      <c r="Z242" s="159">
        <v>0</v>
      </c>
      <c r="AA242" s="155">
        <v>0</v>
      </c>
      <c r="AB242" s="159">
        <v>38349.045158674198</v>
      </c>
      <c r="AC242" s="159">
        <v>58098.479166666664</v>
      </c>
      <c r="AD242" s="174">
        <f>SUM(Muut[[#This Row],[Työttömyysaste]:[Työttömät ja palveluissa olevat ]])</f>
        <v>611038.20438536268</v>
      </c>
      <c r="AF242" s="62"/>
    </row>
    <row r="243" spans="1:32" s="45" customFormat="1" x14ac:dyDescent="0.25">
      <c r="A243" s="90">
        <v>748</v>
      </c>
      <c r="B243" s="151" t="s">
        <v>242</v>
      </c>
      <c r="C243" s="395">
        <v>4804</v>
      </c>
      <c r="D243" s="134">
        <v>187.25</v>
      </c>
      <c r="E243" s="41">
        <v>1972</v>
      </c>
      <c r="F243" s="332">
        <f t="shared" si="7"/>
        <v>9.4954361054766734E-2</v>
      </c>
      <c r="G243" s="377">
        <f>Muut[[#This Row],[Keskim. työttömyysaste 2024, %]]/$F$12</f>
        <v>0.87942671067576772</v>
      </c>
      <c r="H243" s="166">
        <v>0</v>
      </c>
      <c r="I243" s="383">
        <v>2</v>
      </c>
      <c r="J243" s="389">
        <v>90</v>
      </c>
      <c r="K243" s="269">
        <v>1055.52</v>
      </c>
      <c r="L243" s="170">
        <f t="shared" si="8"/>
        <v>4.5513112020615436</v>
      </c>
      <c r="M243" s="377">
        <v>4.0720972561851436</v>
      </c>
      <c r="N243" s="166">
        <v>0</v>
      </c>
      <c r="O243" s="397">
        <v>0</v>
      </c>
      <c r="P243" s="269">
        <v>1271</v>
      </c>
      <c r="Q243" s="15">
        <v>169</v>
      </c>
      <c r="R243" s="158">
        <v>0.13296616837136113</v>
      </c>
      <c r="S243" s="401">
        <v>0.92344581858889696</v>
      </c>
      <c r="T243" s="485">
        <v>253.58333333333331</v>
      </c>
      <c r="U243" s="197">
        <v>313942.3553729995</v>
      </c>
      <c r="V243" s="159">
        <v>0</v>
      </c>
      <c r="W243" s="159">
        <v>0</v>
      </c>
      <c r="X243" s="159">
        <v>177073.2</v>
      </c>
      <c r="Y243" s="159">
        <v>871502.92499368323</v>
      </c>
      <c r="Z243" s="159">
        <v>0</v>
      </c>
      <c r="AA243" s="155">
        <v>0</v>
      </c>
      <c r="AB243" s="159">
        <v>137583.08540492089</v>
      </c>
      <c r="AC243" s="159">
        <v>191128.29416666666</v>
      </c>
      <c r="AD243" s="174">
        <f>SUM(Muut[[#This Row],[Työttömyysaste]:[Työttömät ja palveluissa olevat ]])</f>
        <v>1691229.8599382702</v>
      </c>
      <c r="AF243" s="62"/>
    </row>
    <row r="244" spans="1:32" s="45" customFormat="1" x14ac:dyDescent="0.25">
      <c r="A244" s="90">
        <v>749</v>
      </c>
      <c r="B244" s="151" t="s">
        <v>243</v>
      </c>
      <c r="C244" s="395">
        <v>21269</v>
      </c>
      <c r="D244" s="134">
        <v>829.41666666666663</v>
      </c>
      <c r="E244" s="41">
        <v>9923</v>
      </c>
      <c r="F244" s="332">
        <f t="shared" si="7"/>
        <v>8.3585273270852231E-2</v>
      </c>
      <c r="G244" s="377">
        <f>Muut[[#This Row],[Keskim. työttömyysaste 2024, %]]/$F$12</f>
        <v>0.77413107852017582</v>
      </c>
      <c r="H244" s="166">
        <v>0</v>
      </c>
      <c r="I244" s="383">
        <v>15</v>
      </c>
      <c r="J244" s="389">
        <v>519</v>
      </c>
      <c r="K244" s="269">
        <v>401.02</v>
      </c>
      <c r="L244" s="170">
        <f t="shared" si="8"/>
        <v>53.037254999750637</v>
      </c>
      <c r="M244" s="377">
        <v>0.34944081962851692</v>
      </c>
      <c r="N244" s="166">
        <v>0</v>
      </c>
      <c r="O244" s="397">
        <v>0</v>
      </c>
      <c r="P244" s="269">
        <v>6845</v>
      </c>
      <c r="Q244" s="15">
        <v>517</v>
      </c>
      <c r="R244" s="158">
        <v>7.5529583637691744E-2</v>
      </c>
      <c r="S244" s="401">
        <v>0.52455056082528539</v>
      </c>
      <c r="T244" s="485">
        <v>1085.5833333333333</v>
      </c>
      <c r="U244" s="197">
        <v>1223513.69738118</v>
      </c>
      <c r="V244" s="159">
        <v>0</v>
      </c>
      <c r="W244" s="159">
        <v>0</v>
      </c>
      <c r="X244" s="159">
        <v>1021122.12</v>
      </c>
      <c r="Y244" s="159">
        <v>331107.04011384613</v>
      </c>
      <c r="Z244" s="159">
        <v>0</v>
      </c>
      <c r="AA244" s="155">
        <v>0</v>
      </c>
      <c r="AB244" s="159">
        <v>347609.70510859316</v>
      </c>
      <c r="AC244" s="159">
        <v>818215.01416666666</v>
      </c>
      <c r="AD244" s="174">
        <f>SUM(Muut[[#This Row],[Työttömyysaste]:[Työttömät ja palveluissa olevat ]])</f>
        <v>3741567.5767702861</v>
      </c>
      <c r="AF244" s="62"/>
    </row>
    <row r="245" spans="1:32" s="45" customFormat="1" x14ac:dyDescent="0.25">
      <c r="A245" s="90">
        <v>751</v>
      </c>
      <c r="B245" s="151" t="s">
        <v>244</v>
      </c>
      <c r="C245" s="395">
        <v>2778</v>
      </c>
      <c r="D245" s="134">
        <v>107.33333333333333</v>
      </c>
      <c r="E245" s="41">
        <v>1127</v>
      </c>
      <c r="F245" s="332">
        <f t="shared" si="7"/>
        <v>9.5238095238095233E-2</v>
      </c>
      <c r="G245" s="377">
        <f>Muut[[#This Row],[Keskim. työttömyysaste 2024, %]]/$F$12</f>
        <v>0.88205453541998291</v>
      </c>
      <c r="H245" s="166">
        <v>0</v>
      </c>
      <c r="I245" s="383">
        <v>10</v>
      </c>
      <c r="J245" s="389">
        <v>29</v>
      </c>
      <c r="K245" s="269">
        <v>1445.7</v>
      </c>
      <c r="L245" s="170">
        <f t="shared" si="8"/>
        <v>1.9215604897281593</v>
      </c>
      <c r="M245" s="377">
        <v>9.6449640576141391</v>
      </c>
      <c r="N245" s="166">
        <v>0</v>
      </c>
      <c r="O245" s="397">
        <v>0</v>
      </c>
      <c r="P245" s="269">
        <v>697</v>
      </c>
      <c r="Q245" s="15">
        <v>72</v>
      </c>
      <c r="R245" s="158">
        <v>0.10329985652797705</v>
      </c>
      <c r="S245" s="401">
        <v>0.71741422453547443</v>
      </c>
      <c r="T245" s="485">
        <v>154.08333333333331</v>
      </c>
      <c r="U245" s="197">
        <v>182085.32268016969</v>
      </c>
      <c r="V245" s="159">
        <v>0</v>
      </c>
      <c r="W245" s="159">
        <v>0</v>
      </c>
      <c r="X245" s="159">
        <v>57056.92</v>
      </c>
      <c r="Y245" s="159">
        <v>1193659.7872739199</v>
      </c>
      <c r="Z245" s="159">
        <v>0</v>
      </c>
      <c r="AA245" s="155">
        <v>0</v>
      </c>
      <c r="AB245" s="159">
        <v>64193.42919736608</v>
      </c>
      <c r="AC245" s="159">
        <v>116134.14916666666</v>
      </c>
      <c r="AD245" s="174">
        <f>SUM(Muut[[#This Row],[Työttömyysaste]:[Työttömät ja palveluissa olevat ]])</f>
        <v>1613129.6083181223</v>
      </c>
      <c r="AF245" s="62"/>
    </row>
    <row r="246" spans="1:32" s="45" customFormat="1" x14ac:dyDescent="0.25">
      <c r="A246" s="90">
        <v>753</v>
      </c>
      <c r="B246" s="151" t="s">
        <v>245</v>
      </c>
      <c r="C246" s="395">
        <v>22826</v>
      </c>
      <c r="D246" s="134">
        <v>835.25</v>
      </c>
      <c r="E246" s="41">
        <v>11799</v>
      </c>
      <c r="F246" s="332">
        <f t="shared" si="7"/>
        <v>7.0789897448936351E-2</v>
      </c>
      <c r="G246" s="377">
        <f>Muut[[#This Row],[Keskim. työttömyysaste 2024, %]]/$F$12</f>
        <v>0.65562577612087281</v>
      </c>
      <c r="H246" s="166">
        <v>1</v>
      </c>
      <c r="I246" s="383">
        <v>6265</v>
      </c>
      <c r="J246" s="389">
        <v>1732</v>
      </c>
      <c r="K246" s="269">
        <v>339.67</v>
      </c>
      <c r="L246" s="170">
        <f t="shared" si="8"/>
        <v>67.200518149969085</v>
      </c>
      <c r="M246" s="377">
        <v>0.27579224637225574</v>
      </c>
      <c r="N246" s="166">
        <v>3</v>
      </c>
      <c r="O246" s="397">
        <v>188</v>
      </c>
      <c r="P246" s="269">
        <v>7740</v>
      </c>
      <c r="Q246" s="15">
        <v>992</v>
      </c>
      <c r="R246" s="158">
        <v>0.12816537467700259</v>
      </c>
      <c r="S246" s="401">
        <v>0.8901044587733562</v>
      </c>
      <c r="T246" s="485">
        <v>1076.6666666666667</v>
      </c>
      <c r="U246" s="197">
        <v>1112072.4807937711</v>
      </c>
      <c r="V246" s="159">
        <v>503952.42800000001</v>
      </c>
      <c r="W246" s="159">
        <v>1837662.33</v>
      </c>
      <c r="X246" s="159">
        <v>3407675.36</v>
      </c>
      <c r="Y246" s="159">
        <v>280452.66648912802</v>
      </c>
      <c r="Z246" s="159">
        <v>0</v>
      </c>
      <c r="AA246" s="155">
        <v>59701.279999999999</v>
      </c>
      <c r="AB246" s="159">
        <v>625870.12888531061</v>
      </c>
      <c r="AC246" s="159">
        <v>811494.43333333347</v>
      </c>
      <c r="AD246" s="174">
        <f>SUM(Muut[[#This Row],[Työttömyysaste]:[Työttömät ja palveluissa olevat ]])</f>
        <v>8638881.1075015441</v>
      </c>
      <c r="AF246" s="62"/>
    </row>
    <row r="247" spans="1:32" s="45" customFormat="1" x14ac:dyDescent="0.25">
      <c r="A247" s="90">
        <v>755</v>
      </c>
      <c r="B247" s="151" t="s">
        <v>246</v>
      </c>
      <c r="C247" s="395">
        <v>6182</v>
      </c>
      <c r="D247" s="134">
        <v>190.58333333333334</v>
      </c>
      <c r="E247" s="41">
        <v>3193</v>
      </c>
      <c r="F247" s="332">
        <f t="shared" si="7"/>
        <v>5.9687858857918365E-2</v>
      </c>
      <c r="G247" s="377">
        <f>Muut[[#This Row],[Keskim. työttömyysaste 2024, %]]/$F$12</f>
        <v>0.5528034394589143</v>
      </c>
      <c r="H247" s="166">
        <v>1</v>
      </c>
      <c r="I247" s="383">
        <v>1620</v>
      </c>
      <c r="J247" s="389">
        <v>532</v>
      </c>
      <c r="K247" s="269">
        <v>241.53</v>
      </c>
      <c r="L247" s="170">
        <f t="shared" si="8"/>
        <v>25.595164161801847</v>
      </c>
      <c r="M247" s="377">
        <v>0.72409701070089982</v>
      </c>
      <c r="N247" s="166">
        <v>0</v>
      </c>
      <c r="O247" s="397">
        <v>0</v>
      </c>
      <c r="P247" s="269">
        <v>2101</v>
      </c>
      <c r="Q247" s="15">
        <v>325</v>
      </c>
      <c r="R247" s="158">
        <v>0.1546882436934793</v>
      </c>
      <c r="S247" s="401">
        <v>1.0743049421763338</v>
      </c>
      <c r="T247" s="485">
        <v>235.66666666666669</v>
      </c>
      <c r="U247" s="197">
        <v>253949.28740983849</v>
      </c>
      <c r="V247" s="159">
        <v>136486.196</v>
      </c>
      <c r="W247" s="159">
        <v>475181.64</v>
      </c>
      <c r="X247" s="159">
        <v>1046699.36</v>
      </c>
      <c r="Y247" s="159">
        <v>199422.18193281448</v>
      </c>
      <c r="Z247" s="159">
        <v>0</v>
      </c>
      <c r="AA247" s="155">
        <v>0</v>
      </c>
      <c r="AB247" s="159">
        <v>205911.35218464886</v>
      </c>
      <c r="AC247" s="159">
        <v>177624.32333333336</v>
      </c>
      <c r="AD247" s="174">
        <f>SUM(Muut[[#This Row],[Työttömyysaste]:[Työttömät ja palveluissa olevat ]])</f>
        <v>2495274.340860635</v>
      </c>
      <c r="AF247" s="62"/>
    </row>
    <row r="248" spans="1:32" s="45" customFormat="1" x14ac:dyDescent="0.25">
      <c r="A248" s="90">
        <v>758</v>
      </c>
      <c r="B248" s="151" t="s">
        <v>247</v>
      </c>
      <c r="C248" s="395">
        <v>8127</v>
      </c>
      <c r="D248" s="134">
        <v>240.83333333333334</v>
      </c>
      <c r="E248" s="41">
        <v>3825</v>
      </c>
      <c r="F248" s="332">
        <f t="shared" si="7"/>
        <v>6.2962962962962971E-2</v>
      </c>
      <c r="G248" s="377">
        <f>Muut[[#This Row],[Keskim. työttömyysaste 2024, %]]/$F$12</f>
        <v>0.58313605397209989</v>
      </c>
      <c r="H248" s="166">
        <v>0</v>
      </c>
      <c r="I248" s="383">
        <v>12</v>
      </c>
      <c r="J248" s="389">
        <v>221</v>
      </c>
      <c r="K248" s="269">
        <v>11694.15</v>
      </c>
      <c r="L248" s="170">
        <f t="shared" si="8"/>
        <v>0.69496286604840884</v>
      </c>
      <c r="M248" s="377">
        <v>20</v>
      </c>
      <c r="N248" s="166">
        <v>0</v>
      </c>
      <c r="O248" s="397">
        <v>0</v>
      </c>
      <c r="P248" s="269">
        <v>2323</v>
      </c>
      <c r="Q248" s="15">
        <v>253</v>
      </c>
      <c r="R248" s="158">
        <v>0.10891089108910891</v>
      </c>
      <c r="S248" s="401">
        <v>0.75638268145124898</v>
      </c>
      <c r="T248" s="485">
        <v>373.25</v>
      </c>
      <c r="U248" s="197">
        <v>352165.99206700863</v>
      </c>
      <c r="V248" s="159">
        <v>0</v>
      </c>
      <c r="W248" s="159">
        <v>0</v>
      </c>
      <c r="X248" s="159">
        <v>434813.08</v>
      </c>
      <c r="Y248" s="159">
        <v>7241157</v>
      </c>
      <c r="Z248" s="159">
        <v>0</v>
      </c>
      <c r="AA248" s="155">
        <v>0</v>
      </c>
      <c r="AB248" s="159">
        <v>188501.94961659121</v>
      </c>
      <c r="AC248" s="159">
        <v>281322.25750000001</v>
      </c>
      <c r="AD248" s="174">
        <f>SUM(Muut[[#This Row],[Työttömyysaste]:[Työttömät ja palveluissa olevat ]])</f>
        <v>8497960.2791836001</v>
      </c>
      <c r="AF248" s="62"/>
    </row>
    <row r="249" spans="1:32" s="45" customFormat="1" x14ac:dyDescent="0.25">
      <c r="A249" s="90">
        <v>759</v>
      </c>
      <c r="B249" s="151" t="s">
        <v>248</v>
      </c>
      <c r="C249" s="395">
        <v>1800</v>
      </c>
      <c r="D249" s="134">
        <v>49</v>
      </c>
      <c r="E249" s="41">
        <v>760</v>
      </c>
      <c r="F249" s="332">
        <f t="shared" si="7"/>
        <v>6.4473684210526322E-2</v>
      </c>
      <c r="G249" s="377">
        <f>Muut[[#This Row],[Keskim. työttömyysaste 2024, %]]/$F$12</f>
        <v>0.59712770851787011</v>
      </c>
      <c r="H249" s="166">
        <v>0</v>
      </c>
      <c r="I249" s="383">
        <v>2</v>
      </c>
      <c r="J249" s="389">
        <v>25</v>
      </c>
      <c r="K249" s="269">
        <v>551.96</v>
      </c>
      <c r="L249" s="170">
        <f t="shared" si="8"/>
        <v>3.2611058772374806</v>
      </c>
      <c r="M249" s="377">
        <v>5.6831585835107425</v>
      </c>
      <c r="N249" s="166">
        <v>0</v>
      </c>
      <c r="O249" s="397">
        <v>0</v>
      </c>
      <c r="P249" s="269">
        <v>418</v>
      </c>
      <c r="Q249" s="15">
        <v>55</v>
      </c>
      <c r="R249" s="158">
        <v>0.13157894736842105</v>
      </c>
      <c r="S249" s="401">
        <v>0.91381161275808787</v>
      </c>
      <c r="T249" s="485">
        <v>77.75</v>
      </c>
      <c r="U249" s="197">
        <v>79870.60803593327</v>
      </c>
      <c r="V249" s="159">
        <v>0</v>
      </c>
      <c r="W249" s="159">
        <v>0</v>
      </c>
      <c r="X249" s="159">
        <v>49187</v>
      </c>
      <c r="Y249" s="159">
        <v>455732.48681172647</v>
      </c>
      <c r="Z249" s="159">
        <v>0</v>
      </c>
      <c r="AA249" s="155">
        <v>0</v>
      </c>
      <c r="AB249" s="159">
        <v>53813.353275671529</v>
      </c>
      <c r="AC249" s="159">
        <v>58600.952499999999</v>
      </c>
      <c r="AD249" s="174">
        <f>SUM(Muut[[#This Row],[Työttömyysaste]:[Työttömät ja palveluissa olevat ]])</f>
        <v>697204.4006233312</v>
      </c>
      <c r="AF249" s="62"/>
    </row>
    <row r="250" spans="1:32" s="45" customFormat="1" x14ac:dyDescent="0.25">
      <c r="A250" s="90">
        <v>761</v>
      </c>
      <c r="B250" s="151" t="s">
        <v>249</v>
      </c>
      <c r="C250" s="395">
        <v>8429</v>
      </c>
      <c r="D250" s="134">
        <v>335.08333333333331</v>
      </c>
      <c r="E250" s="41">
        <v>3494</v>
      </c>
      <c r="F250" s="332">
        <f t="shared" si="7"/>
        <v>9.5902499522991791E-2</v>
      </c>
      <c r="G250" s="377">
        <f>Muut[[#This Row],[Keskim. työttömyysaste 2024, %]]/$F$12</f>
        <v>0.88820796395486046</v>
      </c>
      <c r="H250" s="166">
        <v>0</v>
      </c>
      <c r="I250" s="383">
        <v>50</v>
      </c>
      <c r="J250" s="389">
        <v>564</v>
      </c>
      <c r="K250" s="269">
        <v>668.06</v>
      </c>
      <c r="L250" s="170">
        <f t="shared" si="8"/>
        <v>12.617130197886418</v>
      </c>
      <c r="M250" s="377">
        <v>1.4689062859210387</v>
      </c>
      <c r="N250" s="166">
        <v>0</v>
      </c>
      <c r="O250" s="397">
        <v>0</v>
      </c>
      <c r="P250" s="269">
        <v>2174</v>
      </c>
      <c r="Q250" s="15">
        <v>388</v>
      </c>
      <c r="R250" s="158">
        <v>0.17847286108555657</v>
      </c>
      <c r="S250" s="401">
        <v>1.239488354968284</v>
      </c>
      <c r="T250" s="485">
        <v>485.5</v>
      </c>
      <c r="U250" s="197">
        <v>556337.04321272275</v>
      </c>
      <c r="V250" s="159">
        <v>0</v>
      </c>
      <c r="W250" s="159">
        <v>0</v>
      </c>
      <c r="X250" s="159">
        <v>1109658.72</v>
      </c>
      <c r="Y250" s="159">
        <v>551591.86379346682</v>
      </c>
      <c r="Z250" s="159">
        <v>0</v>
      </c>
      <c r="AA250" s="155">
        <v>0</v>
      </c>
      <c r="AB250" s="159">
        <v>319471.44600975618</v>
      </c>
      <c r="AC250" s="159">
        <v>365926.20500000002</v>
      </c>
      <c r="AD250" s="174">
        <f>SUM(Muut[[#This Row],[Työttömyysaste]:[Työttömät ja palveluissa olevat ]])</f>
        <v>2902985.2780159456</v>
      </c>
      <c r="AF250" s="62"/>
    </row>
    <row r="251" spans="1:32" s="45" customFormat="1" x14ac:dyDescent="0.25">
      <c r="A251" s="90">
        <v>762</v>
      </c>
      <c r="B251" s="151" t="s">
        <v>250</v>
      </c>
      <c r="C251" s="395">
        <v>3570</v>
      </c>
      <c r="D251" s="134">
        <v>156.08333333333334</v>
      </c>
      <c r="E251" s="41">
        <v>1453</v>
      </c>
      <c r="F251" s="332">
        <f t="shared" si="7"/>
        <v>0.10742142693278275</v>
      </c>
      <c r="G251" s="377">
        <f>Muut[[#This Row],[Keskim. työttömyysaste 2024, %]]/$F$12</f>
        <v>0.99489134668714707</v>
      </c>
      <c r="H251" s="166">
        <v>0</v>
      </c>
      <c r="I251" s="383">
        <v>2</v>
      </c>
      <c r="J251" s="389">
        <v>59</v>
      </c>
      <c r="K251" s="269">
        <v>1466.06</v>
      </c>
      <c r="L251" s="170">
        <f t="shared" si="8"/>
        <v>2.4350981542365253</v>
      </c>
      <c r="M251" s="377">
        <v>7.6109383211989163</v>
      </c>
      <c r="N251" s="166">
        <v>0</v>
      </c>
      <c r="O251" s="397">
        <v>0</v>
      </c>
      <c r="P251" s="269">
        <v>853</v>
      </c>
      <c r="Q251" s="15">
        <v>114</v>
      </c>
      <c r="R251" s="158">
        <v>0.13364595545134819</v>
      </c>
      <c r="S251" s="401">
        <v>0.9281669182808997</v>
      </c>
      <c r="T251" s="485">
        <v>207.41666666666669</v>
      </c>
      <c r="U251" s="197">
        <v>263931.44222118921</v>
      </c>
      <c r="V251" s="159">
        <v>0</v>
      </c>
      <c r="W251" s="159">
        <v>0</v>
      </c>
      <c r="X251" s="159">
        <v>116081.32</v>
      </c>
      <c r="Y251" s="159">
        <v>1210470.2688875997</v>
      </c>
      <c r="Z251" s="159">
        <v>0</v>
      </c>
      <c r="AA251" s="155">
        <v>0</v>
      </c>
      <c r="AB251" s="159">
        <v>104399.77570052321</v>
      </c>
      <c r="AC251" s="159">
        <v>156332.01583333337</v>
      </c>
      <c r="AD251" s="174">
        <f>SUM(Muut[[#This Row],[Työttömyysaste]:[Työttömät ja palveluissa olevat ]])</f>
        <v>1851214.8226426456</v>
      </c>
      <c r="AF251" s="62"/>
    </row>
    <row r="252" spans="1:32" s="45" customFormat="1" x14ac:dyDescent="0.25">
      <c r="A252" s="90">
        <v>765</v>
      </c>
      <c r="B252" s="151" t="s">
        <v>251</v>
      </c>
      <c r="C252" s="395">
        <v>10185</v>
      </c>
      <c r="D252" s="134">
        <v>314</v>
      </c>
      <c r="E252" s="41">
        <v>4700</v>
      </c>
      <c r="F252" s="332">
        <f t="shared" si="7"/>
        <v>6.6808510638297874E-2</v>
      </c>
      <c r="G252" s="377">
        <f>Muut[[#This Row],[Keskim. työttömyysaste 2024, %]]/$F$12</f>
        <v>0.61875187303823065</v>
      </c>
      <c r="H252" s="166">
        <v>0</v>
      </c>
      <c r="I252" s="383">
        <v>17</v>
      </c>
      <c r="J252" s="389">
        <v>525</v>
      </c>
      <c r="K252" s="269">
        <v>2648.88</v>
      </c>
      <c r="L252" s="170">
        <f t="shared" si="8"/>
        <v>3.8450212920177584</v>
      </c>
      <c r="M252" s="377">
        <v>4.8200986289555043</v>
      </c>
      <c r="N252" s="166">
        <v>0</v>
      </c>
      <c r="O252" s="397">
        <v>0</v>
      </c>
      <c r="P252" s="269">
        <v>3024</v>
      </c>
      <c r="Q252" s="15">
        <v>322</v>
      </c>
      <c r="R252" s="158">
        <v>0.10648148148148148</v>
      </c>
      <c r="S252" s="401">
        <v>0.73951050884311931</v>
      </c>
      <c r="T252" s="485">
        <v>539.16666666666663</v>
      </c>
      <c r="U252" s="197">
        <v>468300.7154165213</v>
      </c>
      <c r="V252" s="159">
        <v>0</v>
      </c>
      <c r="W252" s="159">
        <v>0</v>
      </c>
      <c r="X252" s="159">
        <v>1032927</v>
      </c>
      <c r="Y252" s="159">
        <v>2187079.9870748711</v>
      </c>
      <c r="Z252" s="159">
        <v>0</v>
      </c>
      <c r="AA252" s="155">
        <v>0</v>
      </c>
      <c r="AB252" s="159">
        <v>236691.07989442712</v>
      </c>
      <c r="AC252" s="159">
        <v>406375.30833333335</v>
      </c>
      <c r="AD252" s="174">
        <f>SUM(Muut[[#This Row],[Työttömyysaste]:[Työttömät ja palveluissa olevat ]])</f>
        <v>4331374.0907191532</v>
      </c>
      <c r="AF252" s="62"/>
    </row>
    <row r="253" spans="1:32" s="45" customFormat="1" x14ac:dyDescent="0.25">
      <c r="A253" s="90">
        <v>768</v>
      </c>
      <c r="B253" s="151" t="s">
        <v>252</v>
      </c>
      <c r="C253" s="395">
        <v>2361</v>
      </c>
      <c r="D253" s="134">
        <v>84</v>
      </c>
      <c r="E253" s="41">
        <v>860</v>
      </c>
      <c r="F253" s="332">
        <f t="shared" si="7"/>
        <v>9.7674418604651161E-2</v>
      </c>
      <c r="G253" s="377">
        <f>Muut[[#This Row],[Keskim. työttömyysaste 2024, %]]/$F$12</f>
        <v>0.90461872120979647</v>
      </c>
      <c r="H253" s="166">
        <v>0</v>
      </c>
      <c r="I253" s="383">
        <v>4</v>
      </c>
      <c r="J253" s="389">
        <v>108</v>
      </c>
      <c r="K253" s="269">
        <v>584.45000000000005</v>
      </c>
      <c r="L253" s="170">
        <f t="shared" si="8"/>
        <v>4.0396954401574128</v>
      </c>
      <c r="M253" s="377">
        <v>4.5878166145211523</v>
      </c>
      <c r="N253" s="166">
        <v>1</v>
      </c>
      <c r="O253" s="397">
        <v>0</v>
      </c>
      <c r="P253" s="269">
        <v>508</v>
      </c>
      <c r="Q253" s="15">
        <v>71</v>
      </c>
      <c r="R253" s="158">
        <v>0.13976377952755906</v>
      </c>
      <c r="S253" s="401">
        <v>0.97065501229185869</v>
      </c>
      <c r="T253" s="485">
        <v>120.5</v>
      </c>
      <c r="U253" s="197">
        <v>158711.65474568904</v>
      </c>
      <c r="V253" s="159">
        <v>0</v>
      </c>
      <c r="W253" s="159">
        <v>0</v>
      </c>
      <c r="X253" s="159">
        <v>212487.84</v>
      </c>
      <c r="Y253" s="159">
        <v>482558.25044770178</v>
      </c>
      <c r="Z253" s="159">
        <v>1024980.9299999999</v>
      </c>
      <c r="AA253" s="155">
        <v>0</v>
      </c>
      <c r="AB253" s="159">
        <v>70296.925466912624</v>
      </c>
      <c r="AC253" s="159">
        <v>90822.055000000008</v>
      </c>
      <c r="AD253" s="174">
        <f>SUM(Muut[[#This Row],[Työttömyysaste]:[Työttömät ja palveluissa olevat ]])</f>
        <v>2039857.6556603033</v>
      </c>
      <c r="AF253" s="62"/>
    </row>
    <row r="254" spans="1:32" s="45" customFormat="1" x14ac:dyDescent="0.25">
      <c r="A254" s="90">
        <v>777</v>
      </c>
      <c r="B254" s="151" t="s">
        <v>253</v>
      </c>
      <c r="C254" s="395">
        <v>7038</v>
      </c>
      <c r="D254" s="134">
        <v>355.83333333333331</v>
      </c>
      <c r="E254" s="41">
        <v>2802</v>
      </c>
      <c r="F254" s="332">
        <f t="shared" si="7"/>
        <v>0.12699262431596478</v>
      </c>
      <c r="G254" s="377">
        <f>Muut[[#This Row],[Keskim. työttömyysaste 2024, %]]/$F$12</f>
        <v>1.1761514125492187</v>
      </c>
      <c r="H254" s="166">
        <v>0</v>
      </c>
      <c r="I254" s="383">
        <v>7</v>
      </c>
      <c r="J254" s="389">
        <v>246</v>
      </c>
      <c r="K254" s="269">
        <v>5270.21</v>
      </c>
      <c r="L254" s="170">
        <f t="shared" si="8"/>
        <v>1.3354306564634046</v>
      </c>
      <c r="M254" s="377">
        <v>13.878206081505661</v>
      </c>
      <c r="N254" s="166">
        <v>0</v>
      </c>
      <c r="O254" s="397">
        <v>0</v>
      </c>
      <c r="P254" s="269">
        <v>1595</v>
      </c>
      <c r="Q254" s="15">
        <v>190</v>
      </c>
      <c r="R254" s="158">
        <v>0.11912225705329153</v>
      </c>
      <c r="S254" s="401">
        <v>0.82730029393271398</v>
      </c>
      <c r="T254" s="485">
        <v>485.5</v>
      </c>
      <c r="U254" s="197">
        <v>615119.87310145539</v>
      </c>
      <c r="V254" s="159">
        <v>0</v>
      </c>
      <c r="W254" s="159">
        <v>0</v>
      </c>
      <c r="X254" s="159">
        <v>484000.08</v>
      </c>
      <c r="Y254" s="159">
        <v>4351412.9815929215</v>
      </c>
      <c r="Z254" s="159">
        <v>0</v>
      </c>
      <c r="AA254" s="155">
        <v>0</v>
      </c>
      <c r="AB254" s="159">
        <v>187411.42129902763</v>
      </c>
      <c r="AC254" s="159">
        <v>365926.20500000002</v>
      </c>
      <c r="AD254" s="174">
        <f>SUM(Muut[[#This Row],[Työttömyysaste]:[Työttömät ja palveluissa olevat ]])</f>
        <v>6003870.5609934041</v>
      </c>
      <c r="AF254" s="62"/>
    </row>
    <row r="255" spans="1:32" s="104" customFormat="1" x14ac:dyDescent="0.25">
      <c r="A255" s="90">
        <v>778</v>
      </c>
      <c r="B255" s="151" t="s">
        <v>254</v>
      </c>
      <c r="C255" s="395">
        <v>6632</v>
      </c>
      <c r="D255" s="134">
        <v>245.33333333333334</v>
      </c>
      <c r="E255" s="41">
        <v>2763</v>
      </c>
      <c r="F255" s="332">
        <f t="shared" si="7"/>
        <v>8.8792375437326584E-2</v>
      </c>
      <c r="G255" s="377">
        <f>Muut[[#This Row],[Keskim. työttömyysaste 2024, %]]/$F$12</f>
        <v>0.82235703338468202</v>
      </c>
      <c r="H255" s="166">
        <v>0</v>
      </c>
      <c r="I255" s="383">
        <v>14</v>
      </c>
      <c r="J255" s="389">
        <v>280</v>
      </c>
      <c r="K255" s="269">
        <v>713.56</v>
      </c>
      <c r="L255" s="170">
        <f t="shared" si="8"/>
        <v>9.2942429508380524</v>
      </c>
      <c r="M255" s="377">
        <v>1.9940711638367903</v>
      </c>
      <c r="N255" s="166">
        <v>0</v>
      </c>
      <c r="O255" s="397">
        <v>0</v>
      </c>
      <c r="P255" s="269">
        <v>1815</v>
      </c>
      <c r="Q255" s="15">
        <v>267</v>
      </c>
      <c r="R255" s="158">
        <v>0.14710743801652892</v>
      </c>
      <c r="S255" s="401">
        <v>1.0216564873877201</v>
      </c>
      <c r="T255" s="485">
        <v>356.5</v>
      </c>
      <c r="U255" s="197">
        <v>405277.2168322099</v>
      </c>
      <c r="V255" s="159">
        <v>0</v>
      </c>
      <c r="W255" s="159">
        <v>0</v>
      </c>
      <c r="X255" s="159">
        <v>550894.4</v>
      </c>
      <c r="Y255" s="159">
        <v>589159.49215409718</v>
      </c>
      <c r="Z255" s="159">
        <v>0</v>
      </c>
      <c r="AA255" s="155">
        <v>0</v>
      </c>
      <c r="AB255" s="159">
        <v>208784.27665422152</v>
      </c>
      <c r="AC255" s="159">
        <v>268697.61499999999</v>
      </c>
      <c r="AD255" s="174">
        <f>SUM(Muut[[#This Row],[Työttömyysaste]:[Työttömät ja palveluissa olevat ]])</f>
        <v>2022813.0006405287</v>
      </c>
      <c r="AF255" s="351"/>
    </row>
    <row r="256" spans="1:32" s="45" customFormat="1" x14ac:dyDescent="0.25">
      <c r="A256" s="90">
        <v>781</v>
      </c>
      <c r="B256" s="151" t="s">
        <v>255</v>
      </c>
      <c r="C256" s="395">
        <v>3428</v>
      </c>
      <c r="D256" s="134">
        <v>145.41666666666666</v>
      </c>
      <c r="E256" s="41">
        <v>1260</v>
      </c>
      <c r="F256" s="332">
        <f t="shared" si="7"/>
        <v>0.11541005291005291</v>
      </c>
      <c r="G256" s="377">
        <f>Muut[[#This Row],[Keskim. työttömyysaste 2024, %]]/$F$12</f>
        <v>1.06887858632491</v>
      </c>
      <c r="H256" s="166">
        <v>0</v>
      </c>
      <c r="I256" s="383">
        <v>11</v>
      </c>
      <c r="J256" s="389">
        <v>116</v>
      </c>
      <c r="K256" s="269">
        <v>666.75</v>
      </c>
      <c r="L256" s="170">
        <f t="shared" si="8"/>
        <v>5.1413573303337081</v>
      </c>
      <c r="M256" s="377">
        <v>3.6047643972562748</v>
      </c>
      <c r="N256" s="166">
        <v>0</v>
      </c>
      <c r="O256" s="397">
        <v>0</v>
      </c>
      <c r="P256" s="269">
        <v>669</v>
      </c>
      <c r="Q256" s="15">
        <v>104</v>
      </c>
      <c r="R256" s="158">
        <v>0.15545590433482809</v>
      </c>
      <c r="S256" s="401">
        <v>1.0796363209626196</v>
      </c>
      <c r="T256" s="485">
        <v>190.25</v>
      </c>
      <c r="U256" s="197">
        <v>272280.44464632834</v>
      </c>
      <c r="V256" s="159">
        <v>0</v>
      </c>
      <c r="W256" s="159">
        <v>0</v>
      </c>
      <c r="X256" s="159">
        <v>228227.68</v>
      </c>
      <c r="Y256" s="159">
        <v>550510.2463615454</v>
      </c>
      <c r="Z256" s="159">
        <v>0</v>
      </c>
      <c r="AA256" s="155">
        <v>0</v>
      </c>
      <c r="AB256" s="159">
        <v>113234.66843272073</v>
      </c>
      <c r="AC256" s="159">
        <v>143393.32750000001</v>
      </c>
      <c r="AD256" s="174">
        <f>SUM(Muut[[#This Row],[Työttömyysaste]:[Työttömät ja palveluissa olevat ]])</f>
        <v>1307646.3669405943</v>
      </c>
      <c r="AF256" s="62"/>
    </row>
    <row r="257" spans="1:32" s="45" customFormat="1" x14ac:dyDescent="0.25">
      <c r="A257" s="151">
        <v>783</v>
      </c>
      <c r="B257" s="151" t="s">
        <v>256</v>
      </c>
      <c r="C257" s="395">
        <v>6256</v>
      </c>
      <c r="D257" s="134">
        <v>188.5</v>
      </c>
      <c r="E257" s="41">
        <v>2765</v>
      </c>
      <c r="F257" s="332">
        <f t="shared" si="7"/>
        <v>6.8173598553345385E-2</v>
      </c>
      <c r="G257" s="377">
        <f>Muut[[#This Row],[Keskim. työttömyysaste 2024, %]]/$F$12</f>
        <v>0.63139473389873457</v>
      </c>
      <c r="H257" s="166">
        <v>0</v>
      </c>
      <c r="I257" s="383">
        <v>19</v>
      </c>
      <c r="J257" s="389">
        <v>332</v>
      </c>
      <c r="K257" s="269">
        <v>406.85</v>
      </c>
      <c r="L257" s="170">
        <f t="shared" si="8"/>
        <v>15.376674450043012</v>
      </c>
      <c r="M257" s="377">
        <v>1.2052919451583808</v>
      </c>
      <c r="N257" s="166">
        <v>0</v>
      </c>
      <c r="O257" s="397">
        <v>0</v>
      </c>
      <c r="P257" s="269">
        <v>1696</v>
      </c>
      <c r="Q257" s="15">
        <v>295</v>
      </c>
      <c r="R257" s="158">
        <v>0.17393867924528303</v>
      </c>
      <c r="S257" s="401">
        <v>1.2079986060162931</v>
      </c>
      <c r="T257" s="485">
        <v>272.25</v>
      </c>
      <c r="U257" s="197">
        <v>293524.90538114961</v>
      </c>
      <c r="V257" s="159">
        <v>0</v>
      </c>
      <c r="W257" s="159">
        <v>0</v>
      </c>
      <c r="X257" s="159">
        <v>653203.36</v>
      </c>
      <c r="Y257" s="159">
        <v>335920.65051697748</v>
      </c>
      <c r="Z257" s="159">
        <v>0</v>
      </c>
      <c r="AA257" s="155">
        <v>0</v>
      </c>
      <c r="AB257" s="159">
        <v>237845.92501388639</v>
      </c>
      <c r="AC257" s="159">
        <v>205197.54750000002</v>
      </c>
      <c r="AD257" s="174">
        <f>SUM(Muut[[#This Row],[Työttömyysaste]:[Työttömät ja palveluissa olevat ]])</f>
        <v>1725692.3884120134</v>
      </c>
      <c r="AF257" s="62"/>
    </row>
    <row r="258" spans="1:32" s="45" customFormat="1" x14ac:dyDescent="0.25">
      <c r="A258" s="90">
        <v>785</v>
      </c>
      <c r="B258" s="151" t="s">
        <v>257</v>
      </c>
      <c r="C258" s="395">
        <v>2581</v>
      </c>
      <c r="D258" s="134">
        <v>145.5</v>
      </c>
      <c r="E258" s="41">
        <v>982</v>
      </c>
      <c r="F258" s="332">
        <f t="shared" si="7"/>
        <v>0.14816700610997963</v>
      </c>
      <c r="G258" s="377">
        <f>Muut[[#This Row],[Keskim. työttömyysaste 2024, %]]/$F$12</f>
        <v>1.3722594872585325</v>
      </c>
      <c r="H258" s="166">
        <v>0</v>
      </c>
      <c r="I258" s="383">
        <v>0</v>
      </c>
      <c r="J258" s="389">
        <v>63</v>
      </c>
      <c r="K258" s="269">
        <v>1302.31</v>
      </c>
      <c r="L258" s="170">
        <f t="shared" si="8"/>
        <v>1.9818629972894319</v>
      </c>
      <c r="M258" s="377">
        <v>9.3514949738238133</v>
      </c>
      <c r="N258" s="166">
        <v>3</v>
      </c>
      <c r="O258" s="397">
        <v>75</v>
      </c>
      <c r="P258" s="269">
        <v>537</v>
      </c>
      <c r="Q258" s="15">
        <v>73</v>
      </c>
      <c r="R258" s="158">
        <v>0.13594040968342644</v>
      </c>
      <c r="S258" s="401">
        <v>0.94410183008973403</v>
      </c>
      <c r="T258" s="485">
        <v>208.91666666666666</v>
      </c>
      <c r="U258" s="197">
        <v>263191.2870478066</v>
      </c>
      <c r="V258" s="159">
        <v>0</v>
      </c>
      <c r="W258" s="159">
        <v>0</v>
      </c>
      <c r="X258" s="159">
        <v>123951.24</v>
      </c>
      <c r="Y258" s="159">
        <v>1075268.0898974191</v>
      </c>
      <c r="Z258" s="159">
        <v>0</v>
      </c>
      <c r="AA258" s="155">
        <v>23817</v>
      </c>
      <c r="AB258" s="159">
        <v>74638.608513884115</v>
      </c>
      <c r="AC258" s="159">
        <v>157462.58083333334</v>
      </c>
      <c r="AD258" s="174">
        <f>SUM(Muut[[#This Row],[Työttömyysaste]:[Työttömät ja palveluissa olevat ]])</f>
        <v>1718328.8062924431</v>
      </c>
      <c r="AF258" s="62"/>
    </row>
    <row r="259" spans="1:32" s="45" customFormat="1" x14ac:dyDescent="0.25">
      <c r="A259" s="90">
        <v>790</v>
      </c>
      <c r="B259" s="151" t="s">
        <v>258</v>
      </c>
      <c r="C259" s="395">
        <v>23464</v>
      </c>
      <c r="D259" s="134">
        <v>872.16666666666663</v>
      </c>
      <c r="E259" s="41">
        <v>10039</v>
      </c>
      <c r="F259" s="332">
        <f t="shared" si="7"/>
        <v>8.6877843078659894E-2</v>
      </c>
      <c r="G259" s="377">
        <f>Muut[[#This Row],[Keskim. työttömyysaste 2024, %]]/$F$12</f>
        <v>0.80462545290789411</v>
      </c>
      <c r="H259" s="166">
        <v>0</v>
      </c>
      <c r="I259" s="383">
        <v>48</v>
      </c>
      <c r="J259" s="389">
        <v>898</v>
      </c>
      <c r="K259" s="269">
        <v>1429.12</v>
      </c>
      <c r="L259" s="170">
        <f t="shared" si="8"/>
        <v>16.418495297805645</v>
      </c>
      <c r="M259" s="377">
        <v>1.1288112291530474</v>
      </c>
      <c r="N259" s="166">
        <v>0</v>
      </c>
      <c r="O259" s="397">
        <v>0</v>
      </c>
      <c r="P259" s="269">
        <v>6474</v>
      </c>
      <c r="Q259" s="15">
        <v>898</v>
      </c>
      <c r="R259" s="158">
        <v>0.13870868087735558</v>
      </c>
      <c r="S259" s="401">
        <v>0.96332738565823273</v>
      </c>
      <c r="T259" s="485">
        <v>1249.75</v>
      </c>
      <c r="U259" s="197">
        <v>1402952.8572046608</v>
      </c>
      <c r="V259" s="159">
        <v>0</v>
      </c>
      <c r="W259" s="159">
        <v>0</v>
      </c>
      <c r="X259" s="159">
        <v>1766797.04</v>
      </c>
      <c r="Y259" s="159">
        <v>1179970.3086317384</v>
      </c>
      <c r="Z259" s="159">
        <v>0</v>
      </c>
      <c r="AA259" s="155">
        <v>0</v>
      </c>
      <c r="AB259" s="159">
        <v>701190.43637907447</v>
      </c>
      <c r="AC259" s="159">
        <v>941949.07250000001</v>
      </c>
      <c r="AD259" s="174">
        <f>SUM(Muut[[#This Row],[Työttömyysaste]:[Työttömät ja palveluissa olevat ]])</f>
        <v>5992859.7147154734</v>
      </c>
      <c r="AF259" s="62"/>
    </row>
    <row r="260" spans="1:32" s="45" customFormat="1" x14ac:dyDescent="0.25">
      <c r="A260" s="90">
        <v>791</v>
      </c>
      <c r="B260" s="151" t="s">
        <v>259</v>
      </c>
      <c r="C260" s="395">
        <v>4938</v>
      </c>
      <c r="D260" s="134">
        <v>196.25</v>
      </c>
      <c r="E260" s="41">
        <v>2087</v>
      </c>
      <c r="F260" s="332">
        <f t="shared" si="7"/>
        <v>9.4034499281264977E-2</v>
      </c>
      <c r="G260" s="377">
        <f>Muut[[#This Row],[Keskim. työttömyysaste 2024, %]]/$F$12</f>
        <v>0.87090734405836245</v>
      </c>
      <c r="H260" s="166">
        <v>0</v>
      </c>
      <c r="I260" s="383">
        <v>3</v>
      </c>
      <c r="J260" s="389">
        <v>100</v>
      </c>
      <c r="K260" s="269">
        <v>2173.4499999999998</v>
      </c>
      <c r="L260" s="170">
        <f t="shared" si="8"/>
        <v>2.2719639283167314</v>
      </c>
      <c r="M260" s="377">
        <v>8.157427865366973</v>
      </c>
      <c r="N260" s="166">
        <v>0</v>
      </c>
      <c r="O260" s="397">
        <v>0</v>
      </c>
      <c r="P260" s="269">
        <v>1249</v>
      </c>
      <c r="Q260" s="15">
        <v>171</v>
      </c>
      <c r="R260" s="158">
        <v>0.13690952762209768</v>
      </c>
      <c r="S260" s="401">
        <v>0.95083232341105772</v>
      </c>
      <c r="T260" s="485">
        <v>247.16666666666666</v>
      </c>
      <c r="U260" s="197">
        <v>319573.16195119201</v>
      </c>
      <c r="V260" s="159">
        <v>0</v>
      </c>
      <c r="W260" s="159">
        <v>0</v>
      </c>
      <c r="X260" s="159">
        <v>196748</v>
      </c>
      <c r="Y260" s="159">
        <v>1794535.4255035631</v>
      </c>
      <c r="Z260" s="159">
        <v>0</v>
      </c>
      <c r="AA260" s="155">
        <v>0</v>
      </c>
      <c r="AB260" s="159">
        <v>145040.4502004997</v>
      </c>
      <c r="AC260" s="159">
        <v>186291.98833333334</v>
      </c>
      <c r="AD260" s="174">
        <f>SUM(Muut[[#This Row],[Työttömyysaste]:[Työttömät ja palveluissa olevat ]])</f>
        <v>2642189.0259885881</v>
      </c>
      <c r="AF260" s="62"/>
    </row>
    <row r="261" spans="1:32" s="45" customFormat="1" x14ac:dyDescent="0.25">
      <c r="A261" s="90">
        <v>831</v>
      </c>
      <c r="B261" s="151" t="s">
        <v>260</v>
      </c>
      <c r="C261" s="395">
        <v>4596</v>
      </c>
      <c r="D261" s="134">
        <v>179.91666666666666</v>
      </c>
      <c r="E261" s="41">
        <v>2039</v>
      </c>
      <c r="F261" s="332">
        <f t="shared" si="7"/>
        <v>8.8237698218080751E-2</v>
      </c>
      <c r="G261" s="377">
        <f>Muut[[#This Row],[Keskim. työttömyysaste 2024, %]]/$F$12</f>
        <v>0.81721985003691766</v>
      </c>
      <c r="H261" s="166">
        <v>0</v>
      </c>
      <c r="I261" s="383">
        <v>8</v>
      </c>
      <c r="J261" s="389">
        <v>311</v>
      </c>
      <c r="K261" s="269">
        <v>345.01</v>
      </c>
      <c r="L261" s="170">
        <f t="shared" si="8"/>
        <v>13.321353004260747</v>
      </c>
      <c r="M261" s="377">
        <v>1.3912537151467828</v>
      </c>
      <c r="N261" s="166">
        <v>3</v>
      </c>
      <c r="O261" s="397">
        <v>2089</v>
      </c>
      <c r="P261" s="269">
        <v>1356</v>
      </c>
      <c r="Q261" s="15">
        <v>116</v>
      </c>
      <c r="R261" s="158">
        <v>8.5545722713864306E-2</v>
      </c>
      <c r="S261" s="401">
        <v>0.59411232876661524</v>
      </c>
      <c r="T261" s="485">
        <v>243.25</v>
      </c>
      <c r="U261" s="197">
        <v>279104.08203049446</v>
      </c>
      <c r="V261" s="159">
        <v>0</v>
      </c>
      <c r="W261" s="159">
        <v>0</v>
      </c>
      <c r="X261" s="159">
        <v>611886.28</v>
      </c>
      <c r="Y261" s="159">
        <v>284861.70243299101</v>
      </c>
      <c r="Z261" s="159">
        <v>0</v>
      </c>
      <c r="AA261" s="155">
        <v>663382.84</v>
      </c>
      <c r="AB261" s="159">
        <v>84981.104176370049</v>
      </c>
      <c r="AC261" s="159">
        <v>183339.95750000002</v>
      </c>
      <c r="AD261" s="174">
        <f>SUM(Muut[[#This Row],[Työttömyysaste]:[Työttömät ja palveluissa olevat ]])</f>
        <v>2107555.9661398553</v>
      </c>
      <c r="AF261" s="62"/>
    </row>
    <row r="262" spans="1:32" s="45" customFormat="1" x14ac:dyDescent="0.25">
      <c r="A262" s="90">
        <v>832</v>
      </c>
      <c r="B262" s="151" t="s">
        <v>261</v>
      </c>
      <c r="C262" s="395">
        <v>3657</v>
      </c>
      <c r="D262" s="134">
        <v>220.16666666666666</v>
      </c>
      <c r="E262" s="41">
        <v>1546</v>
      </c>
      <c r="F262" s="332">
        <f t="shared" si="7"/>
        <v>0.14241052177662786</v>
      </c>
      <c r="G262" s="377">
        <f>Muut[[#This Row],[Keskim. työttömyysaste 2024, %]]/$F$12</f>
        <v>1.318945389558309</v>
      </c>
      <c r="H262" s="166">
        <v>0</v>
      </c>
      <c r="I262" s="383">
        <v>2</v>
      </c>
      <c r="J262" s="389">
        <v>87</v>
      </c>
      <c r="K262" s="269">
        <v>2438.16</v>
      </c>
      <c r="L262" s="170">
        <f t="shared" si="8"/>
        <v>1.4999015651146768</v>
      </c>
      <c r="M262" s="377">
        <v>12.356398772437128</v>
      </c>
      <c r="N262" s="166">
        <v>0</v>
      </c>
      <c r="O262" s="397">
        <v>0</v>
      </c>
      <c r="P262" s="269">
        <v>857</v>
      </c>
      <c r="Q262" s="15">
        <v>103</v>
      </c>
      <c r="R262" s="158">
        <v>0.12018669778296383</v>
      </c>
      <c r="S262" s="401">
        <v>0.83469280101170507</v>
      </c>
      <c r="T262" s="485">
        <v>286.83333333333331</v>
      </c>
      <c r="U262" s="197">
        <v>358425.61225127103</v>
      </c>
      <c r="V262" s="159">
        <v>0</v>
      </c>
      <c r="W262" s="159">
        <v>0</v>
      </c>
      <c r="X262" s="159">
        <v>171170.76</v>
      </c>
      <c r="Y262" s="159">
        <v>2013096.4563462546</v>
      </c>
      <c r="Z262" s="159">
        <v>0</v>
      </c>
      <c r="AA262" s="155">
        <v>0</v>
      </c>
      <c r="AB262" s="159">
        <v>95596.893148048868</v>
      </c>
      <c r="AC262" s="159">
        <v>216189.15166666667</v>
      </c>
      <c r="AD262" s="174">
        <f>SUM(Muut[[#This Row],[Työttömyysaste]:[Työttömät ja palveluissa olevat ]])</f>
        <v>2854478.8734122412</v>
      </c>
      <c r="AF262" s="62"/>
    </row>
    <row r="263" spans="1:32" s="45" customFormat="1" x14ac:dyDescent="0.25">
      <c r="A263" s="90">
        <v>833</v>
      </c>
      <c r="B263" s="151" t="s">
        <v>262</v>
      </c>
      <c r="C263" s="395">
        <v>1692</v>
      </c>
      <c r="D263" s="134">
        <v>75.75</v>
      </c>
      <c r="E263" s="41">
        <v>708</v>
      </c>
      <c r="F263" s="332">
        <f t="shared" si="7"/>
        <v>0.10699152542372882</v>
      </c>
      <c r="G263" s="377">
        <f>Muut[[#This Row],[Keskim. työttömyysaste 2024, %]]/$F$12</f>
        <v>0.99090978264077545</v>
      </c>
      <c r="H263" s="166">
        <v>0</v>
      </c>
      <c r="I263" s="383">
        <v>15</v>
      </c>
      <c r="J263" s="389">
        <v>132</v>
      </c>
      <c r="K263" s="269">
        <v>141.69999999999999</v>
      </c>
      <c r="L263" s="170">
        <f t="shared" si="8"/>
        <v>11.940719830628089</v>
      </c>
      <c r="M263" s="377">
        <v>1.5521159629272243</v>
      </c>
      <c r="N263" s="166">
        <v>3</v>
      </c>
      <c r="O263" s="397">
        <v>197</v>
      </c>
      <c r="P263" s="269">
        <v>454</v>
      </c>
      <c r="Q263" s="15">
        <v>89</v>
      </c>
      <c r="R263" s="158">
        <v>0.1960352422907489</v>
      </c>
      <c r="S263" s="401">
        <v>1.3614585349550015</v>
      </c>
      <c r="T263" s="485">
        <v>91.666666666666671</v>
      </c>
      <c r="U263" s="197">
        <v>124589.58406407696</v>
      </c>
      <c r="V263" s="159">
        <v>0</v>
      </c>
      <c r="W263" s="159">
        <v>0</v>
      </c>
      <c r="X263" s="159">
        <v>259707.36000000002</v>
      </c>
      <c r="Y263" s="159">
        <v>116996.32832310606</v>
      </c>
      <c r="Z263" s="159">
        <v>0</v>
      </c>
      <c r="AA263" s="155">
        <v>62559.32</v>
      </c>
      <c r="AB263" s="159">
        <v>72494.901277694997</v>
      </c>
      <c r="AC263" s="159">
        <v>69090.083333333343</v>
      </c>
      <c r="AD263" s="174">
        <f>SUM(Muut[[#This Row],[Työttömyysaste]:[Työttömät ja palveluissa olevat ]])</f>
        <v>705437.57699821133</v>
      </c>
      <c r="AF263" s="62"/>
    </row>
    <row r="264" spans="1:32" s="45" customFormat="1" x14ac:dyDescent="0.25">
      <c r="A264" s="90">
        <v>834</v>
      </c>
      <c r="B264" s="151" t="s">
        <v>263</v>
      </c>
      <c r="C264" s="395">
        <v>5832</v>
      </c>
      <c r="D264" s="134">
        <v>190.08333333333334</v>
      </c>
      <c r="E264" s="41">
        <v>2696</v>
      </c>
      <c r="F264" s="332">
        <f t="shared" si="7"/>
        <v>7.0505687438180017E-2</v>
      </c>
      <c r="G264" s="377">
        <f>Muut[[#This Row],[Keskim. työttömyysaste 2024, %]]/$F$12</f>
        <v>0.65299354446637925</v>
      </c>
      <c r="H264" s="166">
        <v>0</v>
      </c>
      <c r="I264" s="383">
        <v>14</v>
      </c>
      <c r="J264" s="389">
        <v>168</v>
      </c>
      <c r="K264" s="269">
        <v>640.54999999999995</v>
      </c>
      <c r="L264" s="170">
        <f t="shared" si="8"/>
        <v>9.1046756693466566</v>
      </c>
      <c r="M264" s="377">
        <v>2.0355894631543157</v>
      </c>
      <c r="N264" s="166">
        <v>0</v>
      </c>
      <c r="O264" s="397">
        <v>0</v>
      </c>
      <c r="P264" s="269">
        <v>1622</v>
      </c>
      <c r="Q264" s="15">
        <v>221</v>
      </c>
      <c r="R264" s="158">
        <v>0.13625154130702835</v>
      </c>
      <c r="S264" s="401">
        <v>0.9462626293393861</v>
      </c>
      <c r="T264" s="485">
        <v>266.58333333333337</v>
      </c>
      <c r="U264" s="197">
        <v>282991.67808717804</v>
      </c>
      <c r="V264" s="159">
        <v>0</v>
      </c>
      <c r="W264" s="159">
        <v>0</v>
      </c>
      <c r="X264" s="159">
        <v>330536.64</v>
      </c>
      <c r="Y264" s="159">
        <v>528877.89772311645</v>
      </c>
      <c r="Z264" s="159">
        <v>0</v>
      </c>
      <c r="AA264" s="155">
        <v>0</v>
      </c>
      <c r="AB264" s="159">
        <v>175369.77560095835</v>
      </c>
      <c r="AC264" s="159">
        <v>200926.5241666667</v>
      </c>
      <c r="AD264" s="174">
        <f>SUM(Muut[[#This Row],[Työttömyysaste]:[Työttömät ja palveluissa olevat ]])</f>
        <v>1518702.5155779195</v>
      </c>
      <c r="AF264" s="62"/>
    </row>
    <row r="265" spans="1:32" s="45" customFormat="1" x14ac:dyDescent="0.25">
      <c r="A265" s="90">
        <v>837</v>
      </c>
      <c r="B265" s="151" t="s">
        <v>264</v>
      </c>
      <c r="C265" s="395">
        <v>260180</v>
      </c>
      <c r="D265" s="134">
        <v>16410.333333333332</v>
      </c>
      <c r="E265" s="41">
        <v>127863</v>
      </c>
      <c r="F265" s="332">
        <f t="shared" si="7"/>
        <v>0.12834309638701838</v>
      </c>
      <c r="G265" s="377">
        <f>Muut[[#This Row],[Keskim. työttömyysaste 2024, %]]/$F$12</f>
        <v>1.1886589077091427</v>
      </c>
      <c r="H265" s="166">
        <v>0</v>
      </c>
      <c r="I265" s="383">
        <v>1421</v>
      </c>
      <c r="J265" s="389">
        <v>29579</v>
      </c>
      <c r="K265" s="269">
        <v>526.16</v>
      </c>
      <c r="L265" s="170">
        <f t="shared" si="8"/>
        <v>494.48836855709294</v>
      </c>
      <c r="M265" s="377">
        <v>3.7479914668244983E-2</v>
      </c>
      <c r="N265" s="166">
        <v>0</v>
      </c>
      <c r="O265" s="397">
        <v>0</v>
      </c>
      <c r="P265" s="269">
        <v>84742</v>
      </c>
      <c r="Q265" s="15">
        <v>10312</v>
      </c>
      <c r="R265" s="158">
        <v>0.12168700290292889</v>
      </c>
      <c r="S265" s="401">
        <v>0.8451123724456191</v>
      </c>
      <c r="T265" s="485">
        <v>23643.5</v>
      </c>
      <c r="U265" s="197">
        <v>22981502.556102999</v>
      </c>
      <c r="V265" s="159">
        <v>0</v>
      </c>
      <c r="W265" s="159">
        <v>0</v>
      </c>
      <c r="X265" s="159">
        <v>58196090.920000002</v>
      </c>
      <c r="Y265" s="159">
        <v>434430.40303800633</v>
      </c>
      <c r="Z265" s="159">
        <v>0</v>
      </c>
      <c r="AA265" s="155">
        <v>0</v>
      </c>
      <c r="AB265" s="159">
        <v>6568994.371805774</v>
      </c>
      <c r="AC265" s="159">
        <v>17820342.385000002</v>
      </c>
      <c r="AD265" s="174">
        <f>SUM(Muut[[#This Row],[Työttömyysaste]:[Työttömät ja palveluissa olevat ]])</f>
        <v>106001360.6359468</v>
      </c>
      <c r="AF265" s="62"/>
    </row>
    <row r="266" spans="1:32" s="45" customFormat="1" x14ac:dyDescent="0.25">
      <c r="A266" s="90">
        <v>844</v>
      </c>
      <c r="B266" s="151" t="s">
        <v>265</v>
      </c>
      <c r="C266" s="395">
        <v>1388</v>
      </c>
      <c r="D266" s="134">
        <v>63.583333333333336</v>
      </c>
      <c r="E266" s="41">
        <v>557</v>
      </c>
      <c r="F266" s="332">
        <f t="shared" si="7"/>
        <v>0.11415320167564333</v>
      </c>
      <c r="G266" s="377">
        <f>Muut[[#This Row],[Keskim. työttömyysaste 2024, %]]/$F$12</f>
        <v>1.0572381673424887</v>
      </c>
      <c r="H266" s="166">
        <v>0</v>
      </c>
      <c r="I266" s="383">
        <v>2</v>
      </c>
      <c r="J266" s="389">
        <v>36</v>
      </c>
      <c r="K266" s="269">
        <v>347.73</v>
      </c>
      <c r="L266" s="170">
        <f t="shared" si="8"/>
        <v>3.9916026802404163</v>
      </c>
      <c r="M266" s="377">
        <v>4.6430928483200749</v>
      </c>
      <c r="N266" s="166">
        <v>3</v>
      </c>
      <c r="O266" s="397">
        <v>162</v>
      </c>
      <c r="P266" s="269">
        <v>335</v>
      </c>
      <c r="Q266" s="15">
        <v>49</v>
      </c>
      <c r="R266" s="158">
        <v>0.14626865671641792</v>
      </c>
      <c r="S266" s="401">
        <v>1.0158311778839162</v>
      </c>
      <c r="T266" s="485">
        <v>81.583333333333343</v>
      </c>
      <c r="U266" s="197">
        <v>109045.95508272582</v>
      </c>
      <c r="V266" s="159">
        <v>0</v>
      </c>
      <c r="W266" s="159">
        <v>0</v>
      </c>
      <c r="X266" s="159">
        <v>70829.279999999999</v>
      </c>
      <c r="Y266" s="159">
        <v>287107.50351301115</v>
      </c>
      <c r="Z266" s="159">
        <v>0</v>
      </c>
      <c r="AA266" s="155">
        <v>51444.72</v>
      </c>
      <c r="AB266" s="159">
        <v>45633.893443152279</v>
      </c>
      <c r="AC266" s="159">
        <v>61490.174166666679</v>
      </c>
      <c r="AD266" s="174">
        <f>SUM(Muut[[#This Row],[Työttömyysaste]:[Työttömät ja palveluissa olevat ]])</f>
        <v>625551.526205556</v>
      </c>
      <c r="AF266" s="62"/>
    </row>
    <row r="267" spans="1:32" s="45" customFormat="1" x14ac:dyDescent="0.25">
      <c r="A267" s="90">
        <v>845</v>
      </c>
      <c r="B267" s="151" t="s">
        <v>266</v>
      </c>
      <c r="C267" s="395">
        <v>2826</v>
      </c>
      <c r="D267" s="134">
        <v>103.66666666666667</v>
      </c>
      <c r="E267" s="41">
        <v>1219</v>
      </c>
      <c r="F267" s="332">
        <f t="shared" si="7"/>
        <v>8.5042384468143287E-2</v>
      </c>
      <c r="G267" s="377">
        <f>Muut[[#This Row],[Keskim. työttömyysaste 2024, %]]/$F$12</f>
        <v>0.78762621969208491</v>
      </c>
      <c r="H267" s="166">
        <v>0</v>
      </c>
      <c r="I267" s="383">
        <v>3</v>
      </c>
      <c r="J267" s="389">
        <v>95</v>
      </c>
      <c r="K267" s="269">
        <v>1559.9</v>
      </c>
      <c r="L267" s="170">
        <f t="shared" si="8"/>
        <v>1.8116545932431565</v>
      </c>
      <c r="M267" s="377">
        <v>10.230085760874401</v>
      </c>
      <c r="N267" s="166">
        <v>0</v>
      </c>
      <c r="O267" s="397">
        <v>0</v>
      </c>
      <c r="P267" s="269">
        <v>683</v>
      </c>
      <c r="Q267" s="15">
        <v>93</v>
      </c>
      <c r="R267" s="158">
        <v>0.13616398243045388</v>
      </c>
      <c r="S267" s="401">
        <v>0.94565453572096125</v>
      </c>
      <c r="T267" s="485">
        <v>164.33333333333334</v>
      </c>
      <c r="U267" s="197">
        <v>165401.55339291101</v>
      </c>
      <c r="V267" s="159">
        <v>0</v>
      </c>
      <c r="W267" s="159">
        <v>0</v>
      </c>
      <c r="X267" s="159">
        <v>186910.6</v>
      </c>
      <c r="Y267" s="159">
        <v>1287950.4061482935</v>
      </c>
      <c r="Z267" s="159">
        <v>0</v>
      </c>
      <c r="AA267" s="155">
        <v>0</v>
      </c>
      <c r="AB267" s="159">
        <v>82258.909253999882</v>
      </c>
      <c r="AC267" s="159">
        <v>123859.67666666668</v>
      </c>
      <c r="AD267" s="174">
        <f>SUM(Muut[[#This Row],[Työttömyysaste]:[Työttömät ja palveluissa olevat ]])</f>
        <v>1846381.1454618711</v>
      </c>
      <c r="AF267" s="62"/>
    </row>
    <row r="268" spans="1:32" s="45" customFormat="1" x14ac:dyDescent="0.25">
      <c r="A268" s="90">
        <v>846</v>
      </c>
      <c r="B268" s="151" t="s">
        <v>267</v>
      </c>
      <c r="C268" s="395">
        <v>4662</v>
      </c>
      <c r="D268" s="134">
        <v>180.83333333333334</v>
      </c>
      <c r="E268" s="41">
        <v>1948</v>
      </c>
      <c r="F268" s="332">
        <f t="shared" ref="F268:F304" si="9">D268/E268</f>
        <v>9.2830253251197814E-2</v>
      </c>
      <c r="G268" s="377">
        <f>Muut[[#This Row],[Keskim. työttömyysaste 2024, %]]/$F$12</f>
        <v>0.85975413199624884</v>
      </c>
      <c r="H268" s="166">
        <v>0</v>
      </c>
      <c r="I268" s="383">
        <v>33</v>
      </c>
      <c r="J268" s="389">
        <v>127</v>
      </c>
      <c r="K268" s="269">
        <v>554.78</v>
      </c>
      <c r="L268" s="170">
        <f t="shared" si="8"/>
        <v>8.4033310501460043</v>
      </c>
      <c r="M268" s="377">
        <v>2.2054803919259505</v>
      </c>
      <c r="N268" s="166">
        <v>0</v>
      </c>
      <c r="O268" s="397">
        <v>0</v>
      </c>
      <c r="P268" s="269">
        <v>1140</v>
      </c>
      <c r="Q268" s="15">
        <v>172</v>
      </c>
      <c r="R268" s="158">
        <v>0.15087719298245614</v>
      </c>
      <c r="S268" s="401">
        <v>1.0478373159626073</v>
      </c>
      <c r="T268" s="485">
        <v>254.5</v>
      </c>
      <c r="U268" s="197">
        <v>297847.39235576557</v>
      </c>
      <c r="V268" s="159">
        <v>0</v>
      </c>
      <c r="W268" s="159">
        <v>0</v>
      </c>
      <c r="X268" s="159">
        <v>249869.96</v>
      </c>
      <c r="Y268" s="159">
        <v>458060.85410792363</v>
      </c>
      <c r="Z268" s="159">
        <v>0</v>
      </c>
      <c r="AA268" s="155">
        <v>0</v>
      </c>
      <c r="AB268" s="159">
        <v>158534.15676899767</v>
      </c>
      <c r="AC268" s="159">
        <v>191819.19500000001</v>
      </c>
      <c r="AD268" s="174">
        <f>SUM(Muut[[#This Row],[Työttömyysaste]:[Työttömät ja palveluissa olevat ]])</f>
        <v>1356131.5582326869</v>
      </c>
      <c r="AF268" s="62"/>
    </row>
    <row r="269" spans="1:32" s="45" customFormat="1" x14ac:dyDescent="0.25">
      <c r="A269" s="90">
        <v>848</v>
      </c>
      <c r="B269" s="151" t="s">
        <v>268</v>
      </c>
      <c r="C269" s="395">
        <v>3976</v>
      </c>
      <c r="D269" s="134">
        <v>269</v>
      </c>
      <c r="E269" s="41">
        <v>1700</v>
      </c>
      <c r="F269" s="332">
        <f t="shared" si="9"/>
        <v>0.15823529411764706</v>
      </c>
      <c r="G269" s="377">
        <f>Muut[[#This Row],[Keskim. työttömyysaste 2024, %]]/$F$12</f>
        <v>1.4655076678198482</v>
      </c>
      <c r="H269" s="166">
        <v>0</v>
      </c>
      <c r="I269" s="383">
        <v>10</v>
      </c>
      <c r="J269" s="389">
        <v>252</v>
      </c>
      <c r="K269" s="269">
        <v>837.78</v>
      </c>
      <c r="L269" s="170">
        <f t="shared" ref="L269:L304" si="10">C269/K269</f>
        <v>4.7458760056339377</v>
      </c>
      <c r="M269" s="377">
        <v>3.9051550938031498</v>
      </c>
      <c r="N269" s="166">
        <v>0</v>
      </c>
      <c r="O269" s="397">
        <v>0</v>
      </c>
      <c r="P269" s="269">
        <v>1029</v>
      </c>
      <c r="Q269" s="15">
        <v>156</v>
      </c>
      <c r="R269" s="158">
        <v>0.15160349854227406</v>
      </c>
      <c r="S269" s="401">
        <v>1.0528814850203976</v>
      </c>
      <c r="T269" s="485">
        <v>364.66666666666669</v>
      </c>
      <c r="U269" s="197">
        <v>432993.85418767505</v>
      </c>
      <c r="V269" s="159">
        <v>0</v>
      </c>
      <c r="W269" s="159">
        <v>0</v>
      </c>
      <c r="X269" s="159">
        <v>495804.96</v>
      </c>
      <c r="Y269" s="159">
        <v>691723.24588942691</v>
      </c>
      <c r="Z269" s="159">
        <v>0</v>
      </c>
      <c r="AA269" s="155">
        <v>0</v>
      </c>
      <c r="AB269" s="159">
        <v>133978.94257967192</v>
      </c>
      <c r="AC269" s="159">
        <v>274852.91333333339</v>
      </c>
      <c r="AD269" s="174">
        <f>SUM(Muut[[#This Row],[Työttömyysaste]:[Työttömät ja palveluissa olevat ]])</f>
        <v>2029353.9159901072</v>
      </c>
      <c r="AF269" s="62"/>
    </row>
    <row r="270" spans="1:32" s="45" customFormat="1" x14ac:dyDescent="0.25">
      <c r="A270" s="90">
        <v>849</v>
      </c>
      <c r="B270" s="151" t="s">
        <v>269</v>
      </c>
      <c r="C270" s="395">
        <v>2799</v>
      </c>
      <c r="D270" s="134">
        <v>85.25</v>
      </c>
      <c r="E270" s="41">
        <v>1156</v>
      </c>
      <c r="F270" s="332">
        <f t="shared" si="9"/>
        <v>7.3745674740484435E-2</v>
      </c>
      <c r="G270" s="377">
        <f>Muut[[#This Row],[Keskim. työttömyysaste 2024, %]]/$F$12</f>
        <v>0.68300092216073727</v>
      </c>
      <c r="H270" s="166">
        <v>0</v>
      </c>
      <c r="I270" s="383">
        <v>3</v>
      </c>
      <c r="J270" s="389">
        <v>70</v>
      </c>
      <c r="K270" s="269">
        <v>609.14</v>
      </c>
      <c r="L270" s="170">
        <f t="shared" si="10"/>
        <v>4.5950027908198443</v>
      </c>
      <c r="M270" s="377">
        <v>4.0333777152402508</v>
      </c>
      <c r="N270" s="166">
        <v>0</v>
      </c>
      <c r="O270" s="397">
        <v>0</v>
      </c>
      <c r="P270" s="269">
        <v>699</v>
      </c>
      <c r="Q270" s="15">
        <v>93</v>
      </c>
      <c r="R270" s="158">
        <v>0.13304721030042918</v>
      </c>
      <c r="S270" s="401">
        <v>0.9240086522137575</v>
      </c>
      <c r="T270" s="485">
        <v>122.08333333333334</v>
      </c>
      <c r="U270" s="197">
        <v>142059.88207361451</v>
      </c>
      <c r="V270" s="159">
        <v>0</v>
      </c>
      <c r="W270" s="159">
        <v>0</v>
      </c>
      <c r="X270" s="159">
        <v>137723.6</v>
      </c>
      <c r="Y270" s="159">
        <v>502943.84922185488</v>
      </c>
      <c r="Z270" s="159">
        <v>0</v>
      </c>
      <c r="AA270" s="155">
        <v>0</v>
      </c>
      <c r="AB270" s="159">
        <v>80417.950115492189</v>
      </c>
      <c r="AC270" s="159">
        <v>92015.429166666683</v>
      </c>
      <c r="AD270" s="174">
        <f>SUM(Muut[[#This Row],[Työttömyysaste]:[Työttömät ja palveluissa olevat ]])</f>
        <v>955160.71057762823</v>
      </c>
      <c r="AF270" s="62"/>
    </row>
    <row r="271" spans="1:32" s="45" customFormat="1" x14ac:dyDescent="0.25">
      <c r="A271" s="90">
        <v>850</v>
      </c>
      <c r="B271" s="151" t="s">
        <v>270</v>
      </c>
      <c r="C271" s="395">
        <v>2349</v>
      </c>
      <c r="D271" s="134">
        <v>85.916666666666671</v>
      </c>
      <c r="E271" s="41">
        <v>1026</v>
      </c>
      <c r="F271" s="332">
        <f t="shared" si="9"/>
        <v>8.3739441195581549E-2</v>
      </c>
      <c r="G271" s="377">
        <f>Muut[[#This Row],[Keskim. työttömyysaste 2024, %]]/$F$12</f>
        <v>0.77555891595102544</v>
      </c>
      <c r="H271" s="166">
        <v>0</v>
      </c>
      <c r="I271" s="383">
        <v>2</v>
      </c>
      <c r="J271" s="389">
        <v>56</v>
      </c>
      <c r="K271" s="269">
        <v>361.47</v>
      </c>
      <c r="L271" s="170">
        <f t="shared" si="10"/>
        <v>6.4984646028716071</v>
      </c>
      <c r="M271" s="377">
        <v>2.8519631929317275</v>
      </c>
      <c r="N271" s="166">
        <v>0</v>
      </c>
      <c r="O271" s="397">
        <v>0</v>
      </c>
      <c r="P271" s="269">
        <v>683</v>
      </c>
      <c r="Q271" s="15">
        <v>65</v>
      </c>
      <c r="R271" s="158">
        <v>9.5168374816983897E-2</v>
      </c>
      <c r="S271" s="401">
        <v>0.66094134217056433</v>
      </c>
      <c r="T271" s="485">
        <v>119.25</v>
      </c>
      <c r="U271" s="197">
        <v>135377.05837110933</v>
      </c>
      <c r="V271" s="159">
        <v>0</v>
      </c>
      <c r="W271" s="159">
        <v>0</v>
      </c>
      <c r="X271" s="159">
        <v>110178.88</v>
      </c>
      <c r="Y271" s="159">
        <v>298452.10161575972</v>
      </c>
      <c r="Z271" s="159">
        <v>0</v>
      </c>
      <c r="AA271" s="155">
        <v>0</v>
      </c>
      <c r="AB271" s="159">
        <v>48639.425092675767</v>
      </c>
      <c r="AC271" s="159">
        <v>89879.91750000001</v>
      </c>
      <c r="AD271" s="174">
        <f>SUM(Muut[[#This Row],[Työttömyysaste]:[Työttömät ja palveluissa olevat ]])</f>
        <v>682527.38257954479</v>
      </c>
      <c r="AF271" s="62"/>
    </row>
    <row r="272" spans="1:32" s="45" customFormat="1" x14ac:dyDescent="0.25">
      <c r="A272" s="90">
        <v>851</v>
      </c>
      <c r="B272" s="151" t="s">
        <v>271</v>
      </c>
      <c r="C272" s="395">
        <v>20959</v>
      </c>
      <c r="D272" s="134">
        <v>791.5</v>
      </c>
      <c r="E272" s="41">
        <v>9632</v>
      </c>
      <c r="F272" s="332">
        <f t="shared" si="9"/>
        <v>8.2174003322259132E-2</v>
      </c>
      <c r="G272" s="377">
        <f>Muut[[#This Row],[Keskim. työttömyysaste 2024, %]]/$F$12</f>
        <v>0.76106049940216181</v>
      </c>
      <c r="H272" s="166">
        <v>0</v>
      </c>
      <c r="I272" s="383">
        <v>104</v>
      </c>
      <c r="J272" s="389">
        <v>861</v>
      </c>
      <c r="K272" s="269">
        <v>1188.74</v>
      </c>
      <c r="L272" s="170">
        <f t="shared" si="10"/>
        <v>17.631273449198311</v>
      </c>
      <c r="M272" s="377">
        <v>1.05116524403983</v>
      </c>
      <c r="N272" s="166">
        <v>0</v>
      </c>
      <c r="O272" s="397">
        <v>0</v>
      </c>
      <c r="P272" s="269">
        <v>6176</v>
      </c>
      <c r="Q272" s="15">
        <v>671</v>
      </c>
      <c r="R272" s="158">
        <v>0.10864637305699482</v>
      </c>
      <c r="S272" s="401">
        <v>0.75454561211482274</v>
      </c>
      <c r="T272" s="485">
        <v>1224.75</v>
      </c>
      <c r="U272" s="197">
        <v>1185323.7892879341</v>
      </c>
      <c r="V272" s="159">
        <v>0</v>
      </c>
      <c r="W272" s="159">
        <v>0</v>
      </c>
      <c r="X272" s="159">
        <v>1694000.28</v>
      </c>
      <c r="Y272" s="159">
        <v>981497.63818496198</v>
      </c>
      <c r="Z272" s="159">
        <v>0</v>
      </c>
      <c r="AA272" s="155">
        <v>0</v>
      </c>
      <c r="AB272" s="159">
        <v>485461.3388368907</v>
      </c>
      <c r="AC272" s="159">
        <v>923106.32250000001</v>
      </c>
      <c r="AD272" s="174">
        <f>SUM(Muut[[#This Row],[Työttömyysaste]:[Työttömät ja palveluissa olevat ]])</f>
        <v>5269389.3688097866</v>
      </c>
      <c r="AF272" s="62"/>
    </row>
    <row r="273" spans="1:32" s="45" customFormat="1" x14ac:dyDescent="0.25">
      <c r="A273" s="90">
        <v>853</v>
      </c>
      <c r="B273" s="151" t="s">
        <v>272</v>
      </c>
      <c r="C273" s="395">
        <v>206073</v>
      </c>
      <c r="D273" s="134">
        <v>13075.666666666666</v>
      </c>
      <c r="E273" s="41">
        <v>100115</v>
      </c>
      <c r="F273" s="332">
        <f t="shared" si="9"/>
        <v>0.13060646922705554</v>
      </c>
      <c r="G273" s="377">
        <f>Muut[[#This Row],[Keskim. työttömyysaste 2024, %]]/$F$12</f>
        <v>1.2096212996376052</v>
      </c>
      <c r="H273" s="166">
        <v>1</v>
      </c>
      <c r="I273" s="383">
        <v>11164</v>
      </c>
      <c r="J273" s="389">
        <v>34338</v>
      </c>
      <c r="K273" s="269">
        <v>245.85</v>
      </c>
      <c r="L273" s="170">
        <f t="shared" si="10"/>
        <v>838.20622330689446</v>
      </c>
      <c r="M273" s="377">
        <v>2.2110766232254334E-2</v>
      </c>
      <c r="N273" s="166">
        <v>0</v>
      </c>
      <c r="O273" s="397">
        <v>0</v>
      </c>
      <c r="P273" s="269">
        <v>64435</v>
      </c>
      <c r="Q273" s="15">
        <v>10900</v>
      </c>
      <c r="R273" s="158">
        <v>0.16916272212306976</v>
      </c>
      <c r="S273" s="401">
        <v>1.174829735405913</v>
      </c>
      <c r="T273" s="485">
        <v>18663.166666666664</v>
      </c>
      <c r="U273" s="197">
        <v>18523275.255861167</v>
      </c>
      <c r="V273" s="159">
        <v>4549679.6940000001</v>
      </c>
      <c r="W273" s="159">
        <v>3274646.8080000002</v>
      </c>
      <c r="X273" s="159">
        <v>67559328.239999995</v>
      </c>
      <c r="Y273" s="159">
        <v>202989.04247166991</v>
      </c>
      <c r="Z273" s="159">
        <v>0</v>
      </c>
      <c r="AA273" s="155">
        <v>0</v>
      </c>
      <c r="AB273" s="159">
        <v>7233843.2288242783</v>
      </c>
      <c r="AC273" s="159">
        <v>14066615.348333333</v>
      </c>
      <c r="AD273" s="174">
        <f>SUM(Muut[[#This Row],[Työttömyysaste]:[Työttömät ja palveluissa olevat ]])</f>
        <v>115410377.61749044</v>
      </c>
      <c r="AF273" s="62"/>
    </row>
    <row r="274" spans="1:32" s="45" customFormat="1" x14ac:dyDescent="0.25">
      <c r="A274" s="90">
        <v>854</v>
      </c>
      <c r="B274" s="151" t="s">
        <v>273</v>
      </c>
      <c r="C274" s="395">
        <v>3191</v>
      </c>
      <c r="D274" s="134">
        <v>123.41666666666667</v>
      </c>
      <c r="E274" s="41">
        <v>1218</v>
      </c>
      <c r="F274" s="332">
        <f t="shared" si="9"/>
        <v>0.1013273125342091</v>
      </c>
      <c r="G274" s="377">
        <f>Muut[[#This Row],[Keskim. työttömyysaste 2024, %]]/$F$12</f>
        <v>0.93845026361853079</v>
      </c>
      <c r="H274" s="166">
        <v>0</v>
      </c>
      <c r="I274" s="383">
        <v>26</v>
      </c>
      <c r="J274" s="389">
        <v>84</v>
      </c>
      <c r="K274" s="269">
        <v>1738.14</v>
      </c>
      <c r="L274" s="170">
        <f t="shared" si="10"/>
        <v>1.8358705282658474</v>
      </c>
      <c r="M274" s="377">
        <v>10.095146456469369</v>
      </c>
      <c r="N274" s="166">
        <v>0</v>
      </c>
      <c r="O274" s="397">
        <v>0</v>
      </c>
      <c r="P274" s="269">
        <v>650</v>
      </c>
      <c r="Q274" s="15">
        <v>118</v>
      </c>
      <c r="R274" s="158">
        <v>0.18153846153846154</v>
      </c>
      <c r="S274" s="401">
        <v>1.2607788528022357</v>
      </c>
      <c r="T274" s="485">
        <v>180.58333333333334</v>
      </c>
      <c r="U274" s="197">
        <v>222528.33893457227</v>
      </c>
      <c r="V274" s="159">
        <v>0</v>
      </c>
      <c r="W274" s="159">
        <v>0</v>
      </c>
      <c r="X274" s="159">
        <v>165268.32</v>
      </c>
      <c r="Y274" s="159">
        <v>1435116.4298625516</v>
      </c>
      <c r="Z274" s="159">
        <v>0</v>
      </c>
      <c r="AA274" s="155">
        <v>0</v>
      </c>
      <c r="AB274" s="159">
        <v>126520.2115712263</v>
      </c>
      <c r="AC274" s="159">
        <v>136107.46416666667</v>
      </c>
      <c r="AD274" s="174">
        <f>SUM(Muut[[#This Row],[Työttömyysaste]:[Työttömät ja palveluissa olevat ]])</f>
        <v>2085540.7645350168</v>
      </c>
      <c r="AF274" s="62"/>
    </row>
    <row r="275" spans="1:32" s="45" customFormat="1" x14ac:dyDescent="0.25">
      <c r="A275" s="90">
        <v>857</v>
      </c>
      <c r="B275" s="151" t="s">
        <v>274</v>
      </c>
      <c r="C275" s="395">
        <v>2311</v>
      </c>
      <c r="D275" s="134">
        <v>99.083333333333329</v>
      </c>
      <c r="E275" s="41">
        <v>878</v>
      </c>
      <c r="F275" s="332">
        <f t="shared" si="9"/>
        <v>0.11285117691723613</v>
      </c>
      <c r="G275" s="377">
        <f>Muut[[#This Row],[Keskim. työttömyysaste 2024, %]]/$F$12</f>
        <v>1.0451793704869756</v>
      </c>
      <c r="H275" s="166">
        <v>0</v>
      </c>
      <c r="I275" s="383">
        <v>4</v>
      </c>
      <c r="J275" s="389">
        <v>59</v>
      </c>
      <c r="K275" s="269">
        <v>543.15</v>
      </c>
      <c r="L275" s="170">
        <f t="shared" si="10"/>
        <v>4.2548099051827304</v>
      </c>
      <c r="M275" s="377">
        <v>4.3558660130466089</v>
      </c>
      <c r="N275" s="166">
        <v>0</v>
      </c>
      <c r="O275" s="397">
        <v>0</v>
      </c>
      <c r="P275" s="269">
        <v>531</v>
      </c>
      <c r="Q275" s="15">
        <v>90</v>
      </c>
      <c r="R275" s="158">
        <v>0.16949152542372881</v>
      </c>
      <c r="S275" s="401">
        <v>1.1771132638917743</v>
      </c>
      <c r="T275" s="485">
        <v>122.5</v>
      </c>
      <c r="U275" s="197">
        <v>179489.08181727023</v>
      </c>
      <c r="V275" s="159">
        <v>0</v>
      </c>
      <c r="W275" s="159">
        <v>0</v>
      </c>
      <c r="X275" s="159">
        <v>116081.32</v>
      </c>
      <c r="Y275" s="159">
        <v>448458.40316651424</v>
      </c>
      <c r="Z275" s="159">
        <v>0</v>
      </c>
      <c r="AA275" s="155">
        <v>0</v>
      </c>
      <c r="AB275" s="159">
        <v>83006.506371967509</v>
      </c>
      <c r="AC275" s="159">
        <v>92329.475000000006</v>
      </c>
      <c r="AD275" s="174">
        <f>SUM(Muut[[#This Row],[Työttömyysaste]:[Työttömät ja palveluissa olevat ]])</f>
        <v>919364.78635575192</v>
      </c>
      <c r="AF275" s="62"/>
    </row>
    <row r="276" spans="1:32" s="45" customFormat="1" x14ac:dyDescent="0.25">
      <c r="A276" s="90">
        <v>858</v>
      </c>
      <c r="B276" s="151" t="s">
        <v>275</v>
      </c>
      <c r="C276" s="395">
        <v>42225</v>
      </c>
      <c r="D276" s="134">
        <v>1738.4166666666667</v>
      </c>
      <c r="E276" s="41">
        <v>20947</v>
      </c>
      <c r="F276" s="332">
        <f t="shared" si="9"/>
        <v>8.299120001273054E-2</v>
      </c>
      <c r="G276" s="377">
        <f>Muut[[#This Row],[Keskim. työttömyysaste 2024, %]]/$F$12</f>
        <v>0.76862902589734716</v>
      </c>
      <c r="H276" s="166">
        <v>0</v>
      </c>
      <c r="I276" s="383">
        <v>605</v>
      </c>
      <c r="J276" s="389">
        <v>3646</v>
      </c>
      <c r="K276" s="269">
        <v>219.54</v>
      </c>
      <c r="L276" s="170">
        <f t="shared" si="10"/>
        <v>192.33397103033616</v>
      </c>
      <c r="M276" s="377">
        <v>9.6360418072147611E-2</v>
      </c>
      <c r="N276" s="166">
        <v>0</v>
      </c>
      <c r="O276" s="397">
        <v>0</v>
      </c>
      <c r="P276" s="269">
        <v>14431</v>
      </c>
      <c r="Q276" s="15">
        <v>2151</v>
      </c>
      <c r="R276" s="158">
        <v>0.14905411960363107</v>
      </c>
      <c r="S276" s="401">
        <v>1.0351761292165558</v>
      </c>
      <c r="T276" s="485">
        <v>2205.166666666667</v>
      </c>
      <c r="U276" s="197">
        <v>2411757.8475618856</v>
      </c>
      <c r="V276" s="159">
        <v>0</v>
      </c>
      <c r="W276" s="159">
        <v>0</v>
      </c>
      <c r="X276" s="159">
        <v>7173432.0800000001</v>
      </c>
      <c r="Y276" s="159">
        <v>181265.87099544608</v>
      </c>
      <c r="Z276" s="159">
        <v>0</v>
      </c>
      <c r="AA276" s="155">
        <v>0</v>
      </c>
      <c r="AB276" s="159">
        <v>1330234.0322160986</v>
      </c>
      <c r="AC276" s="159">
        <v>1662056.1683333337</v>
      </c>
      <c r="AD276" s="174">
        <f>SUM(Muut[[#This Row],[Työttömyysaste]:[Työttömät ja palveluissa olevat ]])</f>
        <v>12758745.999106763</v>
      </c>
      <c r="AF276" s="62"/>
    </row>
    <row r="277" spans="1:32" s="45" customFormat="1" x14ac:dyDescent="0.25">
      <c r="A277" s="90">
        <v>859</v>
      </c>
      <c r="B277" s="151" t="s">
        <v>276</v>
      </c>
      <c r="C277" s="395">
        <v>6501</v>
      </c>
      <c r="D277" s="134">
        <v>235.25</v>
      </c>
      <c r="E277" s="41">
        <v>2811</v>
      </c>
      <c r="F277" s="332">
        <f t="shared" si="9"/>
        <v>8.3689078619708285E-2</v>
      </c>
      <c r="G277" s="377">
        <f>Muut[[#This Row],[Keskim. työttömyysaste 2024, %]]/$F$12</f>
        <v>0.77509247929714886</v>
      </c>
      <c r="H277" s="166">
        <v>0</v>
      </c>
      <c r="I277" s="383">
        <v>14</v>
      </c>
      <c r="J277" s="389">
        <v>70</v>
      </c>
      <c r="K277" s="269">
        <v>491.81</v>
      </c>
      <c r="L277" s="170">
        <f t="shared" si="10"/>
        <v>13.218519346902259</v>
      </c>
      <c r="M277" s="377">
        <v>1.4020769930107786</v>
      </c>
      <c r="N277" s="166">
        <v>0</v>
      </c>
      <c r="O277" s="397">
        <v>0</v>
      </c>
      <c r="P277" s="269">
        <v>1930</v>
      </c>
      <c r="Q277" s="15">
        <v>141</v>
      </c>
      <c r="R277" s="158">
        <v>7.3056994818652854E-2</v>
      </c>
      <c r="S277" s="401">
        <v>0.50737850996454248</v>
      </c>
      <c r="T277" s="485">
        <v>315.91666666666669</v>
      </c>
      <c r="U277" s="197">
        <v>374438.89100984891</v>
      </c>
      <c r="V277" s="159">
        <v>0</v>
      </c>
      <c r="W277" s="159">
        <v>0</v>
      </c>
      <c r="X277" s="159">
        <v>137723.6</v>
      </c>
      <c r="Y277" s="159">
        <v>406068.90778113483</v>
      </c>
      <c r="Z277" s="159">
        <v>0</v>
      </c>
      <c r="AA277" s="155">
        <v>0</v>
      </c>
      <c r="AB277" s="159">
        <v>100980.9368916777</v>
      </c>
      <c r="AC277" s="159">
        <v>238109.55083333337</v>
      </c>
      <c r="AD277" s="174">
        <f>SUM(Muut[[#This Row],[Työttömyysaste]:[Työttömät ja palveluissa olevat ]])</f>
        <v>1257321.8865159948</v>
      </c>
      <c r="AF277" s="62"/>
    </row>
    <row r="278" spans="1:32" s="45" customFormat="1" x14ac:dyDescent="0.25">
      <c r="A278" s="90">
        <v>886</v>
      </c>
      <c r="B278" s="151" t="s">
        <v>277</v>
      </c>
      <c r="C278" s="395">
        <v>12382</v>
      </c>
      <c r="D278" s="134">
        <v>440.16666666666669</v>
      </c>
      <c r="E278" s="41">
        <v>5739</v>
      </c>
      <c r="F278" s="332">
        <f t="shared" si="9"/>
        <v>7.6697450194575134E-2</v>
      </c>
      <c r="G278" s="377">
        <f>Muut[[#This Row],[Keskim. työttömyysaste 2024, %]]/$F$12</f>
        <v>0.71033900489236912</v>
      </c>
      <c r="H278" s="166">
        <v>0</v>
      </c>
      <c r="I278" s="383">
        <v>38</v>
      </c>
      <c r="J278" s="389">
        <v>381</v>
      </c>
      <c r="K278" s="269">
        <v>400.84</v>
      </c>
      <c r="L278" s="170">
        <f t="shared" si="10"/>
        <v>30.890130725476503</v>
      </c>
      <c r="M278" s="377">
        <v>0.59997744984206858</v>
      </c>
      <c r="N278" s="166">
        <v>0</v>
      </c>
      <c r="O278" s="397">
        <v>0</v>
      </c>
      <c r="P278" s="269">
        <v>3774</v>
      </c>
      <c r="Q278" s="15">
        <v>354</v>
      </c>
      <c r="R278" s="158">
        <v>9.3799682034976156E-2</v>
      </c>
      <c r="S278" s="401">
        <v>0.65143581424598829</v>
      </c>
      <c r="T278" s="485">
        <v>605.75</v>
      </c>
      <c r="U278" s="197">
        <v>653587.47877788031</v>
      </c>
      <c r="V278" s="159">
        <v>0</v>
      </c>
      <c r="W278" s="159">
        <v>0</v>
      </c>
      <c r="X278" s="159">
        <v>749609.88</v>
      </c>
      <c r="Y278" s="159">
        <v>330958.42092472716</v>
      </c>
      <c r="Z278" s="159">
        <v>0</v>
      </c>
      <c r="AA278" s="155">
        <v>0</v>
      </c>
      <c r="AB278" s="159">
        <v>252853.89563682763</v>
      </c>
      <c r="AC278" s="159">
        <v>456559.83250000002</v>
      </c>
      <c r="AD278" s="174">
        <f>SUM(Muut[[#This Row],[Työttömyysaste]:[Työttömät ja palveluissa olevat ]])</f>
        <v>2443569.5078394348</v>
      </c>
      <c r="AF278" s="62"/>
    </row>
    <row r="279" spans="1:32" s="45" customFormat="1" x14ac:dyDescent="0.25">
      <c r="A279" s="90">
        <v>887</v>
      </c>
      <c r="B279" s="151" t="s">
        <v>278</v>
      </c>
      <c r="C279" s="395">
        <v>4493</v>
      </c>
      <c r="D279" s="134">
        <v>203.91666666666666</v>
      </c>
      <c r="E279" s="41">
        <v>1894</v>
      </c>
      <c r="F279" s="332">
        <f t="shared" si="9"/>
        <v>0.1076645547342485</v>
      </c>
      <c r="G279" s="377">
        <f>Muut[[#This Row],[Keskim. työttömyysaste 2024, %]]/$F$12</f>
        <v>0.99714309247682742</v>
      </c>
      <c r="H279" s="166">
        <v>0</v>
      </c>
      <c r="I279" s="383">
        <v>12</v>
      </c>
      <c r="J279" s="389">
        <v>151</v>
      </c>
      <c r="K279" s="269">
        <v>475.51</v>
      </c>
      <c r="L279" s="170">
        <f t="shared" si="10"/>
        <v>9.4488023385417765</v>
      </c>
      <c r="M279" s="377">
        <v>1.9614530174222859</v>
      </c>
      <c r="N279" s="166">
        <v>0</v>
      </c>
      <c r="O279" s="397">
        <v>0</v>
      </c>
      <c r="P279" s="269">
        <v>1254</v>
      </c>
      <c r="Q279" s="15">
        <v>204</v>
      </c>
      <c r="R279" s="158">
        <v>0.16267942583732056</v>
      </c>
      <c r="S279" s="401">
        <v>1.1298034485009085</v>
      </c>
      <c r="T279" s="485">
        <v>361.33333333333331</v>
      </c>
      <c r="U279" s="197">
        <v>332920.98048637505</v>
      </c>
      <c r="V279" s="159">
        <v>0</v>
      </c>
      <c r="W279" s="159">
        <v>0</v>
      </c>
      <c r="X279" s="159">
        <v>297089.48</v>
      </c>
      <c r="Y279" s="159">
        <v>392610.61454424961</v>
      </c>
      <c r="Z279" s="159">
        <v>0</v>
      </c>
      <c r="AA279" s="155">
        <v>0</v>
      </c>
      <c r="AB279" s="159">
        <v>160388.77833956989</v>
      </c>
      <c r="AC279" s="159">
        <v>272340.54666666669</v>
      </c>
      <c r="AD279" s="174">
        <f>SUM(Muut[[#This Row],[Työttömyysaste]:[Työttömät ja palveluissa olevat ]])</f>
        <v>1455350.4000368612</v>
      </c>
      <c r="AF279" s="62"/>
    </row>
    <row r="280" spans="1:32" s="45" customFormat="1" x14ac:dyDescent="0.25">
      <c r="A280" s="90">
        <v>889</v>
      </c>
      <c r="B280" s="151" t="s">
        <v>279</v>
      </c>
      <c r="C280" s="395">
        <v>2466</v>
      </c>
      <c r="D280" s="134">
        <v>118.58333333333333</v>
      </c>
      <c r="E280" s="41">
        <v>1012</v>
      </c>
      <c r="F280" s="332">
        <f t="shared" si="9"/>
        <v>0.11717720685111989</v>
      </c>
      <c r="G280" s="377">
        <f>Muut[[#This Row],[Keskim. työttömyysaste 2024, %]]/$F$12</f>
        <v>1.0852452108841959</v>
      </c>
      <c r="H280" s="166">
        <v>0</v>
      </c>
      <c r="I280" s="383">
        <v>0</v>
      </c>
      <c r="J280" s="389">
        <v>77</v>
      </c>
      <c r="K280" s="269">
        <v>1669.43</v>
      </c>
      <c r="L280" s="170">
        <f t="shared" si="10"/>
        <v>1.4771508838346021</v>
      </c>
      <c r="M280" s="377">
        <v>12.546708708488792</v>
      </c>
      <c r="N280" s="166">
        <v>0</v>
      </c>
      <c r="O280" s="397">
        <v>0</v>
      </c>
      <c r="P280" s="269">
        <v>585</v>
      </c>
      <c r="Q280" s="15">
        <v>76</v>
      </c>
      <c r="R280" s="158">
        <v>0.12991452991452992</v>
      </c>
      <c r="S280" s="401">
        <v>0.9022522863744814</v>
      </c>
      <c r="T280" s="485">
        <v>170.41666666666666</v>
      </c>
      <c r="U280" s="197">
        <v>198869.51361690412</v>
      </c>
      <c r="V280" s="159">
        <v>0</v>
      </c>
      <c r="W280" s="159">
        <v>0</v>
      </c>
      <c r="X280" s="159">
        <v>151495.96</v>
      </c>
      <c r="Y280" s="159">
        <v>1378385.1827271911</v>
      </c>
      <c r="Z280" s="159">
        <v>0</v>
      </c>
      <c r="AA280" s="155">
        <v>0</v>
      </c>
      <c r="AB280" s="159">
        <v>69140.996735703011</v>
      </c>
      <c r="AC280" s="159">
        <v>128444.74583333333</v>
      </c>
      <c r="AD280" s="174">
        <f>SUM(Muut[[#This Row],[Työttömyysaste]:[Työttömät ja palveluissa olevat ]])</f>
        <v>1926336.3989131316</v>
      </c>
      <c r="AF280" s="62"/>
    </row>
    <row r="281" spans="1:32" s="45" customFormat="1" x14ac:dyDescent="0.25">
      <c r="A281" s="90">
        <v>890</v>
      </c>
      <c r="B281" s="151" t="s">
        <v>280</v>
      </c>
      <c r="C281" s="395">
        <v>1137</v>
      </c>
      <c r="D281" s="134">
        <v>39.666666666666664</v>
      </c>
      <c r="E281" s="41">
        <v>523</v>
      </c>
      <c r="F281" s="332">
        <f t="shared" si="9"/>
        <v>7.5844486934353084E-2</v>
      </c>
      <c r="G281" s="377">
        <f>Muut[[#This Row],[Keskim. työttömyysaste 2024, %]]/$F$12</f>
        <v>0.70243922371400169</v>
      </c>
      <c r="H281" s="166">
        <v>0</v>
      </c>
      <c r="I281" s="383">
        <v>2</v>
      </c>
      <c r="J281" s="389">
        <v>47</v>
      </c>
      <c r="K281" s="269">
        <v>5148.38</v>
      </c>
      <c r="L281" s="170">
        <f t="shared" si="10"/>
        <v>0.22084616908619797</v>
      </c>
      <c r="M281" s="377">
        <v>20</v>
      </c>
      <c r="N281" s="166">
        <v>0</v>
      </c>
      <c r="O281" s="397">
        <v>0</v>
      </c>
      <c r="P281" s="269">
        <v>333</v>
      </c>
      <c r="Q281" s="15">
        <v>64</v>
      </c>
      <c r="R281" s="158">
        <v>0.19219219219219219</v>
      </c>
      <c r="S281" s="401">
        <v>1.3347686740106124</v>
      </c>
      <c r="T281" s="485">
        <v>50.083333333333329</v>
      </c>
      <c r="U281" s="197">
        <v>59349.420158031149</v>
      </c>
      <c r="V281" s="159">
        <v>0</v>
      </c>
      <c r="W281" s="159">
        <v>0</v>
      </c>
      <c r="X281" s="159">
        <v>92471.56</v>
      </c>
      <c r="Y281" s="159">
        <v>1013066.9999999999</v>
      </c>
      <c r="Z281" s="159">
        <v>0</v>
      </c>
      <c r="AA281" s="155">
        <v>0</v>
      </c>
      <c r="AB281" s="159">
        <v>46918.93669456747</v>
      </c>
      <c r="AC281" s="159">
        <v>37748.309166666666</v>
      </c>
      <c r="AD281" s="174">
        <f>SUM(Muut[[#This Row],[Työttömyysaste]:[Työttömät ja palveluissa olevat ]])</f>
        <v>1249555.2260192651</v>
      </c>
      <c r="AF281" s="62"/>
    </row>
    <row r="282" spans="1:32" s="45" customFormat="1" x14ac:dyDescent="0.25">
      <c r="A282" s="90">
        <v>892</v>
      </c>
      <c r="B282" s="151" t="s">
        <v>281</v>
      </c>
      <c r="C282" s="395">
        <v>3657</v>
      </c>
      <c r="D282" s="134">
        <v>156.25</v>
      </c>
      <c r="E282" s="41">
        <v>1553</v>
      </c>
      <c r="F282" s="332">
        <f t="shared" si="9"/>
        <v>0.10061171925305859</v>
      </c>
      <c r="G282" s="377">
        <f>Muut[[#This Row],[Keskim. työttömyysaste 2024, %]]/$F$12</f>
        <v>0.93182274447740465</v>
      </c>
      <c r="H282" s="166">
        <v>0</v>
      </c>
      <c r="I282" s="383">
        <v>3</v>
      </c>
      <c r="J282" s="389">
        <v>60</v>
      </c>
      <c r="K282" s="269">
        <v>347.99</v>
      </c>
      <c r="L282" s="170">
        <f t="shared" si="10"/>
        <v>10.508922670191671</v>
      </c>
      <c r="M282" s="377">
        <v>1.763585330257406</v>
      </c>
      <c r="N282" s="166">
        <v>0</v>
      </c>
      <c r="O282" s="397">
        <v>0</v>
      </c>
      <c r="P282" s="269">
        <v>1145</v>
      </c>
      <c r="Q282" s="15">
        <v>103</v>
      </c>
      <c r="R282" s="158">
        <v>8.9956331877729251E-2</v>
      </c>
      <c r="S282" s="401">
        <v>0.62474386940352067</v>
      </c>
      <c r="T282" s="485">
        <v>212.75</v>
      </c>
      <c r="U282" s="197">
        <v>253224.38695571799</v>
      </c>
      <c r="V282" s="159">
        <v>0</v>
      </c>
      <c r="W282" s="159">
        <v>0</v>
      </c>
      <c r="X282" s="159">
        <v>118048.8</v>
      </c>
      <c r="Y282" s="159">
        <v>287322.17567507189</v>
      </c>
      <c r="Z282" s="159">
        <v>0</v>
      </c>
      <c r="AA282" s="155">
        <v>0</v>
      </c>
      <c r="AB282" s="159">
        <v>70326.062263695072</v>
      </c>
      <c r="AC282" s="159">
        <v>160351.80250000002</v>
      </c>
      <c r="AD282" s="174">
        <f>SUM(Muut[[#This Row],[Työttömyysaste]:[Työttömät ja palveluissa olevat ]])</f>
        <v>889273.22739448491</v>
      </c>
      <c r="AF282" s="62"/>
    </row>
    <row r="283" spans="1:32" s="45" customFormat="1" x14ac:dyDescent="0.25">
      <c r="A283" s="90">
        <v>893</v>
      </c>
      <c r="B283" s="151" t="s">
        <v>282</v>
      </c>
      <c r="C283" s="395">
        <v>7439</v>
      </c>
      <c r="D283" s="134">
        <v>181</v>
      </c>
      <c r="E283" s="41">
        <v>3388</v>
      </c>
      <c r="F283" s="332">
        <f t="shared" si="9"/>
        <v>5.3423848878394332E-2</v>
      </c>
      <c r="G283" s="377">
        <f>Muut[[#This Row],[Keskim. työttömyysaste 2024, %]]/$F$12</f>
        <v>0.49478885612918466</v>
      </c>
      <c r="H283" s="166">
        <v>3</v>
      </c>
      <c r="I283" s="383">
        <v>6227</v>
      </c>
      <c r="J283" s="389">
        <v>728</v>
      </c>
      <c r="K283" s="269">
        <v>732.86</v>
      </c>
      <c r="L283" s="170">
        <f t="shared" si="10"/>
        <v>10.150642687552875</v>
      </c>
      <c r="M283" s="377">
        <v>1.8258333416351948</v>
      </c>
      <c r="N283" s="166">
        <v>0</v>
      </c>
      <c r="O283" s="397">
        <v>0</v>
      </c>
      <c r="P283" s="269">
        <v>2312</v>
      </c>
      <c r="Q283" s="15">
        <v>379</v>
      </c>
      <c r="R283" s="158">
        <v>0.16392733564013842</v>
      </c>
      <c r="S283" s="401">
        <v>1.1384701424690296</v>
      </c>
      <c r="T283" s="485">
        <v>297.5</v>
      </c>
      <c r="U283" s="197">
        <v>273515.3658883613</v>
      </c>
      <c r="V283" s="159">
        <v>164238.242</v>
      </c>
      <c r="W283" s="159">
        <v>1826516.094</v>
      </c>
      <c r="X283" s="159">
        <v>1432325.44</v>
      </c>
      <c r="Y283" s="159">
        <v>605094.77187629871</v>
      </c>
      <c r="Z283" s="159">
        <v>0</v>
      </c>
      <c r="AA283" s="155">
        <v>0</v>
      </c>
      <c r="AB283" s="159">
        <v>264229.0939946291</v>
      </c>
      <c r="AC283" s="159">
        <v>224228.72500000001</v>
      </c>
      <c r="AD283" s="174">
        <f>SUM(Muut[[#This Row],[Työttömyysaste]:[Työttömät ja palveluissa olevat ]])</f>
        <v>4790147.7327592894</v>
      </c>
      <c r="AF283" s="62"/>
    </row>
    <row r="284" spans="1:32" s="45" customFormat="1" x14ac:dyDescent="0.25">
      <c r="A284" s="90">
        <v>895</v>
      </c>
      <c r="B284" s="151" t="s">
        <v>283</v>
      </c>
      <c r="C284" s="395">
        <v>14814</v>
      </c>
      <c r="D284" s="134">
        <v>696.25</v>
      </c>
      <c r="E284" s="41">
        <v>6858</v>
      </c>
      <c r="F284" s="332">
        <f t="shared" si="9"/>
        <v>0.10152376786235054</v>
      </c>
      <c r="G284" s="377">
        <f>Muut[[#This Row],[Keskim. työttömyysaste 2024, %]]/$F$12</f>
        <v>0.94026974890707393</v>
      </c>
      <c r="H284" s="166">
        <v>0</v>
      </c>
      <c r="I284" s="383">
        <v>56</v>
      </c>
      <c r="J284" s="389">
        <v>1305</v>
      </c>
      <c r="K284" s="269">
        <v>504.33</v>
      </c>
      <c r="L284" s="170">
        <f t="shared" si="10"/>
        <v>29.373624412586999</v>
      </c>
      <c r="M284" s="377">
        <v>0.63095318431380609</v>
      </c>
      <c r="N284" s="166">
        <v>3</v>
      </c>
      <c r="O284" s="397">
        <v>639</v>
      </c>
      <c r="P284" s="269">
        <v>4306</v>
      </c>
      <c r="Q284" s="15">
        <v>763</v>
      </c>
      <c r="R284" s="158">
        <v>0.17719461216906643</v>
      </c>
      <c r="S284" s="401">
        <v>1.2306109568187646</v>
      </c>
      <c r="T284" s="485">
        <v>1025.75</v>
      </c>
      <c r="U284" s="197">
        <v>1035075.5868415911</v>
      </c>
      <c r="V284" s="159">
        <v>0</v>
      </c>
      <c r="W284" s="159">
        <v>0</v>
      </c>
      <c r="X284" s="159">
        <v>2567561.4</v>
      </c>
      <c r="Y284" s="159">
        <v>416406.1980465214</v>
      </c>
      <c r="Z284" s="159">
        <v>0</v>
      </c>
      <c r="AA284" s="155">
        <v>202920.84</v>
      </c>
      <c r="AB284" s="159">
        <v>560093.00059003162</v>
      </c>
      <c r="AC284" s="159">
        <v>773118.03250000009</v>
      </c>
      <c r="AD284" s="174">
        <f>SUM(Muut[[#This Row],[Työttömyysaste]:[Työttömät ja palveluissa olevat ]])</f>
        <v>5555175.0579781439</v>
      </c>
      <c r="AF284" s="62"/>
    </row>
    <row r="285" spans="1:32" s="45" customFormat="1" x14ac:dyDescent="0.25">
      <c r="A285" s="90">
        <v>905</v>
      </c>
      <c r="B285" s="151" t="s">
        <v>284</v>
      </c>
      <c r="C285" s="395">
        <v>70361</v>
      </c>
      <c r="D285" s="134">
        <v>2767.4166666666665</v>
      </c>
      <c r="E285" s="41">
        <v>33344</v>
      </c>
      <c r="F285" s="332">
        <f t="shared" si="9"/>
        <v>8.299594129878439E-2</v>
      </c>
      <c r="G285" s="377">
        <f>Muut[[#This Row],[Keskim. työttömyysaste 2024, %]]/$F$12</f>
        <v>0.76867293766245615</v>
      </c>
      <c r="H285" s="166">
        <v>1</v>
      </c>
      <c r="I285" s="383">
        <v>16167</v>
      </c>
      <c r="J285" s="389">
        <v>9702</v>
      </c>
      <c r="K285" s="269">
        <v>364.88</v>
      </c>
      <c r="L285" s="170">
        <f t="shared" si="10"/>
        <v>192.8332602499452</v>
      </c>
      <c r="M285" s="377">
        <v>9.6110919008147541E-2</v>
      </c>
      <c r="N285" s="166">
        <v>0</v>
      </c>
      <c r="O285" s="397">
        <v>0</v>
      </c>
      <c r="P285" s="269">
        <v>21293</v>
      </c>
      <c r="Q285" s="15">
        <v>2817</v>
      </c>
      <c r="R285" s="158">
        <v>0.13229699901376038</v>
      </c>
      <c r="S285" s="401">
        <v>0.91879845864182852</v>
      </c>
      <c r="T285" s="485">
        <v>4204.1666666666661</v>
      </c>
      <c r="U285" s="197">
        <v>4019026.3708839668</v>
      </c>
      <c r="V285" s="159">
        <v>1553430.1580000001</v>
      </c>
      <c r="W285" s="159">
        <v>4742136.7740000002</v>
      </c>
      <c r="X285" s="159">
        <v>19088490.960000001</v>
      </c>
      <c r="Y285" s="159">
        <v>301267.60958740255</v>
      </c>
      <c r="Z285" s="159">
        <v>0</v>
      </c>
      <c r="AA285" s="155">
        <v>0</v>
      </c>
      <c r="AB285" s="159">
        <v>1948490.4765689767</v>
      </c>
      <c r="AC285" s="159">
        <v>3168722.458333333</v>
      </c>
      <c r="AD285" s="174">
        <f>SUM(Muut[[#This Row],[Työttömyysaste]:[Työttömät ja palveluissa olevat ]])</f>
        <v>34821564.80737368</v>
      </c>
      <c r="AF285" s="62"/>
    </row>
    <row r="286" spans="1:32" s="45" customFormat="1" x14ac:dyDescent="0.25">
      <c r="A286" s="90">
        <v>908</v>
      </c>
      <c r="B286" s="151" t="s">
        <v>285</v>
      </c>
      <c r="C286" s="395">
        <v>20847</v>
      </c>
      <c r="D286" s="134">
        <v>1052.8333333333333</v>
      </c>
      <c r="E286" s="41">
        <v>9168</v>
      </c>
      <c r="F286" s="332">
        <f t="shared" si="9"/>
        <v>0.11483784176847003</v>
      </c>
      <c r="G286" s="377">
        <f>Muut[[#This Row],[Keskim. työttömyysaste 2024, %]]/$F$12</f>
        <v>1.0635790112820742</v>
      </c>
      <c r="H286" s="166">
        <v>0</v>
      </c>
      <c r="I286" s="383">
        <v>43</v>
      </c>
      <c r="J286" s="389">
        <v>1287</v>
      </c>
      <c r="K286" s="269">
        <v>272.08</v>
      </c>
      <c r="L286" s="170">
        <f t="shared" si="10"/>
        <v>76.620846809761844</v>
      </c>
      <c r="M286" s="377">
        <v>0.24188432560625631</v>
      </c>
      <c r="N286" s="166">
        <v>0</v>
      </c>
      <c r="O286" s="397">
        <v>0</v>
      </c>
      <c r="P286" s="269">
        <v>6348</v>
      </c>
      <c r="Q286" s="15">
        <v>727</v>
      </c>
      <c r="R286" s="158">
        <v>0.11452425960932577</v>
      </c>
      <c r="S286" s="401">
        <v>0.79536734763878192</v>
      </c>
      <c r="T286" s="485">
        <v>1418.1666666666665</v>
      </c>
      <c r="U286" s="197">
        <v>1647633.3957775489</v>
      </c>
      <c r="V286" s="159">
        <v>0</v>
      </c>
      <c r="W286" s="159">
        <v>0</v>
      </c>
      <c r="X286" s="159">
        <v>2532146.7600000002</v>
      </c>
      <c r="Y286" s="159">
        <v>224646.16097495201</v>
      </c>
      <c r="Z286" s="159">
        <v>0</v>
      </c>
      <c r="AA286" s="155">
        <v>0</v>
      </c>
      <c r="AB286" s="159">
        <v>508849.53805100423</v>
      </c>
      <c r="AC286" s="159">
        <v>1068886.3983333332</v>
      </c>
      <c r="AD286" s="174">
        <f>SUM(Muut[[#This Row],[Työttömyysaste]:[Työttömät ja palveluissa olevat ]])</f>
        <v>5982162.2531368397</v>
      </c>
      <c r="AF286" s="62"/>
    </row>
    <row r="287" spans="1:32" s="45" customFormat="1" x14ac:dyDescent="0.25">
      <c r="A287" s="90">
        <v>915</v>
      </c>
      <c r="B287" s="151" t="s">
        <v>286</v>
      </c>
      <c r="C287" s="395">
        <v>19669</v>
      </c>
      <c r="D287" s="134">
        <v>1161.5</v>
      </c>
      <c r="E287" s="41">
        <v>8186</v>
      </c>
      <c r="F287" s="332">
        <f t="shared" si="9"/>
        <v>0.14188859027608111</v>
      </c>
      <c r="G287" s="377">
        <f>Muut[[#This Row],[Keskim. työttömyysaste 2024, %]]/$F$12</f>
        <v>1.3141114830623328</v>
      </c>
      <c r="H287" s="166">
        <v>0</v>
      </c>
      <c r="I287" s="383">
        <v>34</v>
      </c>
      <c r="J287" s="389">
        <v>1216</v>
      </c>
      <c r="K287" s="269">
        <v>385.62</v>
      </c>
      <c r="L287" s="170">
        <f t="shared" si="10"/>
        <v>51.006171879051912</v>
      </c>
      <c r="M287" s="377">
        <v>0.36335567197449542</v>
      </c>
      <c r="N287" s="166">
        <v>0</v>
      </c>
      <c r="O287" s="397">
        <v>0</v>
      </c>
      <c r="P287" s="269">
        <v>5222</v>
      </c>
      <c r="Q287" s="15">
        <v>802</v>
      </c>
      <c r="R287" s="158">
        <v>0.15358100344695519</v>
      </c>
      <c r="S287" s="401">
        <v>1.0666151938113937</v>
      </c>
      <c r="T287" s="485">
        <v>1669.6666666666667</v>
      </c>
      <c r="U287" s="197">
        <v>1920709.7984818334</v>
      </c>
      <c r="V287" s="159">
        <v>0</v>
      </c>
      <c r="W287" s="159">
        <v>0</v>
      </c>
      <c r="X287" s="159">
        <v>2392455.6800000002</v>
      </c>
      <c r="Y287" s="159">
        <v>318391.84282255586</v>
      </c>
      <c r="Z287" s="159">
        <v>0</v>
      </c>
      <c r="AA287" s="155">
        <v>0</v>
      </c>
      <c r="AB287" s="159">
        <v>637123.51226909703</v>
      </c>
      <c r="AC287" s="159">
        <v>1258444.4633333334</v>
      </c>
      <c r="AD287" s="174">
        <f>SUM(Muut[[#This Row],[Työttömyysaste]:[Työttömät ja palveluissa olevat ]])</f>
        <v>6527125.2969068196</v>
      </c>
      <c r="AF287" s="62"/>
    </row>
    <row r="288" spans="1:32" s="45" customFormat="1" x14ac:dyDescent="0.25">
      <c r="A288" s="90">
        <v>918</v>
      </c>
      <c r="B288" s="151" t="s">
        <v>287</v>
      </c>
      <c r="C288" s="395">
        <v>2246</v>
      </c>
      <c r="D288" s="134">
        <v>94.666666666666671</v>
      </c>
      <c r="E288" s="41">
        <v>1004</v>
      </c>
      <c r="F288" s="332">
        <f t="shared" si="9"/>
        <v>9.4289508632138114E-2</v>
      </c>
      <c r="G288" s="377">
        <f>Muut[[#This Row],[Keskim. työttömyysaste 2024, %]]/$F$12</f>
        <v>0.87326913168074005</v>
      </c>
      <c r="H288" s="166">
        <v>0</v>
      </c>
      <c r="I288" s="383">
        <v>13</v>
      </c>
      <c r="J288" s="389">
        <v>146</v>
      </c>
      <c r="K288" s="269">
        <v>189.22</v>
      </c>
      <c r="L288" s="170">
        <f t="shared" si="10"/>
        <v>11.869781207060564</v>
      </c>
      <c r="M288" s="377">
        <v>1.5613920370272041</v>
      </c>
      <c r="N288" s="166">
        <v>0</v>
      </c>
      <c r="O288" s="397">
        <v>0</v>
      </c>
      <c r="P288" s="269">
        <v>678</v>
      </c>
      <c r="Q288" s="15">
        <v>132</v>
      </c>
      <c r="R288" s="158">
        <v>0.19469026548672566</v>
      </c>
      <c r="S288" s="401">
        <v>1.3521177137447105</v>
      </c>
      <c r="T288" s="485">
        <v>127.75</v>
      </c>
      <c r="U288" s="197">
        <v>145748.84512748977</v>
      </c>
      <c r="V288" s="159">
        <v>0</v>
      </c>
      <c r="W288" s="159">
        <v>0</v>
      </c>
      <c r="X288" s="159">
        <v>287252.08</v>
      </c>
      <c r="Y288" s="159">
        <v>156231.7942505161</v>
      </c>
      <c r="Z288" s="159">
        <v>0</v>
      </c>
      <c r="AA288" s="155">
        <v>0</v>
      </c>
      <c r="AB288" s="159">
        <v>95578.764015170193</v>
      </c>
      <c r="AC288" s="159">
        <v>96286.452499999999</v>
      </c>
      <c r="AD288" s="174">
        <f>SUM(Muut[[#This Row],[Työttömyysaste]:[Työttömät ja palveluissa olevat ]])</f>
        <v>781097.93589317612</v>
      </c>
      <c r="AF288" s="62"/>
    </row>
    <row r="289" spans="1:32" s="45" customFormat="1" x14ac:dyDescent="0.25">
      <c r="A289" s="90">
        <v>921</v>
      </c>
      <c r="B289" s="151" t="s">
        <v>288</v>
      </c>
      <c r="C289" s="395">
        <v>1851</v>
      </c>
      <c r="D289" s="134">
        <v>74.333333333333329</v>
      </c>
      <c r="E289" s="41">
        <v>696</v>
      </c>
      <c r="F289" s="332">
        <f t="shared" si="9"/>
        <v>0.1068007662835249</v>
      </c>
      <c r="G289" s="377">
        <f>Muut[[#This Row],[Keskim. työttömyysaste 2024, %]]/$F$12</f>
        <v>0.98914305301048377</v>
      </c>
      <c r="H289" s="166">
        <v>0</v>
      </c>
      <c r="I289" s="383">
        <v>1</v>
      </c>
      <c r="J289" s="389">
        <v>59</v>
      </c>
      <c r="K289" s="269">
        <v>422.63</v>
      </c>
      <c r="L289" s="170">
        <f t="shared" si="10"/>
        <v>4.3797174833778953</v>
      </c>
      <c r="M289" s="377">
        <v>4.2316386680872133</v>
      </c>
      <c r="N289" s="166">
        <v>0</v>
      </c>
      <c r="O289" s="397">
        <v>0</v>
      </c>
      <c r="P289" s="269">
        <v>385</v>
      </c>
      <c r="Q289" s="15">
        <v>62</v>
      </c>
      <c r="R289" s="158">
        <v>0.16103896103896104</v>
      </c>
      <c r="S289" s="401">
        <v>1.1184104725496389</v>
      </c>
      <c r="T289" s="485">
        <v>99.25</v>
      </c>
      <c r="U289" s="197">
        <v>136054.46071830596</v>
      </c>
      <c r="V289" s="159">
        <v>0</v>
      </c>
      <c r="W289" s="159">
        <v>0</v>
      </c>
      <c r="X289" s="159">
        <v>116081.32</v>
      </c>
      <c r="Y289" s="159">
        <v>348949.59942974115</v>
      </c>
      <c r="Z289" s="159">
        <v>0</v>
      </c>
      <c r="AA289" s="155">
        <v>0</v>
      </c>
      <c r="AB289" s="159">
        <v>63343.267617198537</v>
      </c>
      <c r="AC289" s="159">
        <v>74805.717499999999</v>
      </c>
      <c r="AD289" s="174">
        <f>SUM(Muut[[#This Row],[Työttömyysaste]:[Työttömät ja palveluissa olevat ]])</f>
        <v>739234.36526524567</v>
      </c>
      <c r="AF289" s="62"/>
    </row>
    <row r="290" spans="1:32" s="45" customFormat="1" x14ac:dyDescent="0.25">
      <c r="A290" s="90">
        <v>922</v>
      </c>
      <c r="B290" s="151" t="s">
        <v>289</v>
      </c>
      <c r="C290" s="395">
        <v>4511</v>
      </c>
      <c r="D290" s="134">
        <v>157.25</v>
      </c>
      <c r="E290" s="41">
        <v>2211</v>
      </c>
      <c r="F290" s="332">
        <f t="shared" si="9"/>
        <v>7.112166440524649E-2</v>
      </c>
      <c r="G290" s="377">
        <f>Muut[[#This Row],[Keskim. työttömyysaste 2024, %]]/$F$12</f>
        <v>0.65869845988028908</v>
      </c>
      <c r="H290" s="166">
        <v>0</v>
      </c>
      <c r="I290" s="383">
        <v>20</v>
      </c>
      <c r="J290" s="389">
        <v>104</v>
      </c>
      <c r="K290" s="269">
        <v>301.08</v>
      </c>
      <c r="L290" s="170">
        <f t="shared" si="10"/>
        <v>14.98272884283247</v>
      </c>
      <c r="M290" s="377">
        <v>1.2369830657934942</v>
      </c>
      <c r="N290" s="166">
        <v>0</v>
      </c>
      <c r="O290" s="397">
        <v>0</v>
      </c>
      <c r="P290" s="269">
        <v>1522</v>
      </c>
      <c r="Q290" s="15">
        <v>111</v>
      </c>
      <c r="R290" s="158">
        <v>7.2930354796320637E-2</v>
      </c>
      <c r="S290" s="401">
        <v>0.50649899902938433</v>
      </c>
      <c r="T290" s="485">
        <v>223</v>
      </c>
      <c r="U290" s="197">
        <v>220803.89819976003</v>
      </c>
      <c r="V290" s="159">
        <v>0</v>
      </c>
      <c r="W290" s="159">
        <v>0</v>
      </c>
      <c r="X290" s="159">
        <v>204617.92</v>
      </c>
      <c r="Y290" s="159">
        <v>248590.36366634283</v>
      </c>
      <c r="Z290" s="159">
        <v>0</v>
      </c>
      <c r="AA290" s="155">
        <v>0</v>
      </c>
      <c r="AB290" s="159">
        <v>70823.272553541145</v>
      </c>
      <c r="AC290" s="159">
        <v>168077.33000000002</v>
      </c>
      <c r="AD290" s="174">
        <f>SUM(Muut[[#This Row],[Työttömyysaste]:[Työttömät ja palveluissa olevat ]])</f>
        <v>912912.78441964393</v>
      </c>
      <c r="AF290" s="62"/>
    </row>
    <row r="291" spans="1:32" s="45" customFormat="1" x14ac:dyDescent="0.25">
      <c r="A291" s="90">
        <v>924</v>
      </c>
      <c r="B291" s="151" t="s">
        <v>290</v>
      </c>
      <c r="C291" s="395">
        <v>2931</v>
      </c>
      <c r="D291" s="134">
        <v>76.916666666666671</v>
      </c>
      <c r="E291" s="41">
        <v>1245</v>
      </c>
      <c r="F291" s="332">
        <f t="shared" si="9"/>
        <v>6.1780455153949136E-2</v>
      </c>
      <c r="G291" s="377">
        <f>Muut[[#This Row],[Keskim. työttömyysaste 2024, %]]/$F$12</f>
        <v>0.57218417202294281</v>
      </c>
      <c r="H291" s="166">
        <v>0</v>
      </c>
      <c r="I291" s="383">
        <v>48</v>
      </c>
      <c r="J291" s="389">
        <v>108</v>
      </c>
      <c r="K291" s="269">
        <v>502.12</v>
      </c>
      <c r="L291" s="170">
        <f t="shared" si="10"/>
        <v>5.8372500597466743</v>
      </c>
      <c r="M291" s="377">
        <v>3.1750193444280566</v>
      </c>
      <c r="N291" s="166">
        <v>0</v>
      </c>
      <c r="O291" s="397">
        <v>0</v>
      </c>
      <c r="P291" s="269">
        <v>766</v>
      </c>
      <c r="Q291" s="15">
        <v>83</v>
      </c>
      <c r="R291" s="158">
        <v>0.10835509138381201</v>
      </c>
      <c r="S291" s="401">
        <v>0.75252267014073349</v>
      </c>
      <c r="T291" s="485">
        <v>122.16666666666667</v>
      </c>
      <c r="U291" s="197">
        <v>124623.20606728594</v>
      </c>
      <c r="V291" s="159">
        <v>0</v>
      </c>
      <c r="W291" s="159">
        <v>0</v>
      </c>
      <c r="X291" s="159">
        <v>212487.84</v>
      </c>
      <c r="Y291" s="159">
        <v>414581.48466900509</v>
      </c>
      <c r="Z291" s="159">
        <v>0</v>
      </c>
      <c r="AA291" s="155">
        <v>0</v>
      </c>
      <c r="AB291" s="159">
        <v>66708.949999558987</v>
      </c>
      <c r="AC291" s="159">
        <v>92078.238333333342</v>
      </c>
      <c r="AD291" s="174">
        <f>SUM(Muut[[#This Row],[Työttömyysaste]:[Työttömät ja palveluissa olevat ]])</f>
        <v>910479.71906918334</v>
      </c>
      <c r="AF291" s="62"/>
    </row>
    <row r="292" spans="1:32" s="45" customFormat="1" x14ac:dyDescent="0.25">
      <c r="A292" s="90">
        <v>925</v>
      </c>
      <c r="B292" s="151" t="s">
        <v>291</v>
      </c>
      <c r="C292" s="395">
        <v>3352</v>
      </c>
      <c r="D292" s="134">
        <v>141.83333333333334</v>
      </c>
      <c r="E292" s="41">
        <v>1609</v>
      </c>
      <c r="F292" s="332">
        <f t="shared" si="9"/>
        <v>8.8149989641599341E-2</v>
      </c>
      <c r="G292" s="377">
        <f>Muut[[#This Row],[Keskim. työttömyysaste 2024, %]]/$F$12</f>
        <v>0.81640753068627081</v>
      </c>
      <c r="H292" s="166">
        <v>0</v>
      </c>
      <c r="I292" s="383">
        <v>6</v>
      </c>
      <c r="J292" s="389">
        <v>156</v>
      </c>
      <c r="K292" s="269">
        <v>925.3</v>
      </c>
      <c r="L292" s="170">
        <f t="shared" si="10"/>
        <v>3.6226088836053174</v>
      </c>
      <c r="M292" s="377">
        <v>5.1160316924731326</v>
      </c>
      <c r="N292" s="166">
        <v>0</v>
      </c>
      <c r="O292" s="397">
        <v>0</v>
      </c>
      <c r="P292" s="269">
        <v>955</v>
      </c>
      <c r="Q292" s="15">
        <v>136</v>
      </c>
      <c r="R292" s="158">
        <v>0.14240837696335079</v>
      </c>
      <c r="S292" s="401">
        <v>0.98902165753587401</v>
      </c>
      <c r="T292" s="485">
        <v>179.08333333333334</v>
      </c>
      <c r="U292" s="197">
        <v>203356.6005649548</v>
      </c>
      <c r="V292" s="159">
        <v>0</v>
      </c>
      <c r="W292" s="159">
        <v>0</v>
      </c>
      <c r="X292" s="159">
        <v>306926.88</v>
      </c>
      <c r="Y292" s="159">
        <v>763985.19828772091</v>
      </c>
      <c r="Z292" s="159">
        <v>0</v>
      </c>
      <c r="AA292" s="155">
        <v>0</v>
      </c>
      <c r="AB292" s="159">
        <v>102171.4049563731</v>
      </c>
      <c r="AC292" s="159">
        <v>134976.89916666667</v>
      </c>
      <c r="AD292" s="174">
        <f>SUM(Muut[[#This Row],[Työttömyysaste]:[Työttömät ja palveluissa olevat ]])</f>
        <v>1511416.9829757155</v>
      </c>
      <c r="AF292" s="62"/>
    </row>
    <row r="293" spans="1:32" s="45" customFormat="1" x14ac:dyDescent="0.25">
      <c r="A293" s="90">
        <v>927</v>
      </c>
      <c r="B293" s="151" t="s">
        <v>292</v>
      </c>
      <c r="C293" s="395">
        <v>28799</v>
      </c>
      <c r="D293" s="134">
        <v>1218.75</v>
      </c>
      <c r="E293" s="41">
        <v>14630</v>
      </c>
      <c r="F293" s="332">
        <f t="shared" si="9"/>
        <v>8.3304853041695145E-2</v>
      </c>
      <c r="G293" s="377">
        <f>Muut[[#This Row],[Keskim. työttömyysaste 2024, %]]/$F$12</f>
        <v>0.77153394620318483</v>
      </c>
      <c r="H293" s="166">
        <v>0</v>
      </c>
      <c r="I293" s="383">
        <v>492</v>
      </c>
      <c r="J293" s="389">
        <v>2102</v>
      </c>
      <c r="K293" s="269">
        <v>522.02</v>
      </c>
      <c r="L293" s="170">
        <f t="shared" si="10"/>
        <v>55.16838435308992</v>
      </c>
      <c r="M293" s="377">
        <v>0.33594208123518277</v>
      </c>
      <c r="N293" s="166">
        <v>0</v>
      </c>
      <c r="O293" s="397">
        <v>0</v>
      </c>
      <c r="P293" s="269">
        <v>9767</v>
      </c>
      <c r="Q293" s="15">
        <v>1418</v>
      </c>
      <c r="R293" s="158">
        <v>0.14518275826763591</v>
      </c>
      <c r="S293" s="401">
        <v>1.0082896476268415</v>
      </c>
      <c r="T293" s="485">
        <v>1591.8333333333333</v>
      </c>
      <c r="U293" s="197">
        <v>1651124.068532387</v>
      </c>
      <c r="V293" s="159">
        <v>0</v>
      </c>
      <c r="W293" s="159">
        <v>0</v>
      </c>
      <c r="X293" s="159">
        <v>4135642.96</v>
      </c>
      <c r="Y293" s="159">
        <v>431012.16168826987</v>
      </c>
      <c r="Z293" s="159">
        <v>0</v>
      </c>
      <c r="AA293" s="155">
        <v>0</v>
      </c>
      <c r="AB293" s="159">
        <v>899753.92813295021</v>
      </c>
      <c r="AC293" s="159">
        <v>1199780.7016666667</v>
      </c>
      <c r="AD293" s="174">
        <f>SUM(Muut[[#This Row],[Työttömyysaste]:[Työttömät ja palveluissa olevat ]])</f>
        <v>8317313.8200202733</v>
      </c>
      <c r="AF293" s="62"/>
    </row>
    <row r="294" spans="1:32" s="45" customFormat="1" x14ac:dyDescent="0.25">
      <c r="A294" s="90">
        <v>931</v>
      </c>
      <c r="B294" s="151" t="s">
        <v>293</v>
      </c>
      <c r="C294" s="395">
        <v>5764</v>
      </c>
      <c r="D294" s="134">
        <v>252.58333333333334</v>
      </c>
      <c r="E294" s="41">
        <v>2361</v>
      </c>
      <c r="F294" s="332">
        <f t="shared" si="9"/>
        <v>0.10698150501200057</v>
      </c>
      <c r="G294" s="377">
        <f>Muut[[#This Row],[Keskim. työttömyysaste 2024, %]]/$F$12</f>
        <v>0.99081697786985279</v>
      </c>
      <c r="H294" s="166">
        <v>0</v>
      </c>
      <c r="I294" s="383">
        <v>8</v>
      </c>
      <c r="J294" s="389">
        <v>143</v>
      </c>
      <c r="K294" s="269">
        <v>1248.53</v>
      </c>
      <c r="L294" s="170">
        <f t="shared" si="10"/>
        <v>4.616629155887324</v>
      </c>
      <c r="M294" s="377">
        <v>4.014483561956661</v>
      </c>
      <c r="N294" s="166">
        <v>0</v>
      </c>
      <c r="O294" s="397">
        <v>0</v>
      </c>
      <c r="P294" s="269">
        <v>1315</v>
      </c>
      <c r="Q294" s="15">
        <v>205</v>
      </c>
      <c r="R294" s="158">
        <v>0.155893536121673</v>
      </c>
      <c r="S294" s="401">
        <v>1.082675659830495</v>
      </c>
      <c r="T294" s="485">
        <v>347.83333333333337</v>
      </c>
      <c r="U294" s="197">
        <v>424389.54188143252</v>
      </c>
      <c r="V294" s="159">
        <v>0</v>
      </c>
      <c r="W294" s="159">
        <v>0</v>
      </c>
      <c r="X294" s="159">
        <v>281349.64</v>
      </c>
      <c r="Y294" s="159">
        <v>1030863.9788373156</v>
      </c>
      <c r="Z294" s="159">
        <v>0</v>
      </c>
      <c r="AA294" s="155">
        <v>0</v>
      </c>
      <c r="AB294" s="159">
        <v>192055.59857891253</v>
      </c>
      <c r="AC294" s="159">
        <v>262165.46166666673</v>
      </c>
      <c r="AD294" s="174">
        <f>SUM(Muut[[#This Row],[Työttömyysaste]:[Työttömät ja palveluissa olevat ]])</f>
        <v>2190824.2209643275</v>
      </c>
      <c r="AF294" s="62"/>
    </row>
    <row r="295" spans="1:32" s="45" customFormat="1" x14ac:dyDescent="0.25">
      <c r="A295" s="90">
        <v>934</v>
      </c>
      <c r="B295" s="151" t="s">
        <v>294</v>
      </c>
      <c r="C295" s="395">
        <v>2607</v>
      </c>
      <c r="D295" s="134">
        <v>78</v>
      </c>
      <c r="E295" s="41">
        <v>1133</v>
      </c>
      <c r="F295" s="332">
        <f t="shared" si="9"/>
        <v>6.884377758164166E-2</v>
      </c>
      <c r="G295" s="377">
        <f>Muut[[#This Row],[Keskim. työttömyysaste 2024, %]]/$F$12</f>
        <v>0.63760164563898147</v>
      </c>
      <c r="H295" s="166">
        <v>0</v>
      </c>
      <c r="I295" s="383">
        <v>5</v>
      </c>
      <c r="J295" s="389">
        <v>75</v>
      </c>
      <c r="K295" s="269">
        <v>287.23</v>
      </c>
      <c r="L295" s="170">
        <f t="shared" si="10"/>
        <v>9.0763499634439295</v>
      </c>
      <c r="M295" s="377">
        <v>2.0419421829926017</v>
      </c>
      <c r="N295" s="166">
        <v>0</v>
      </c>
      <c r="O295" s="397">
        <v>0</v>
      </c>
      <c r="P295" s="269">
        <v>691</v>
      </c>
      <c r="Q295" s="15">
        <v>78</v>
      </c>
      <c r="R295" s="158">
        <v>0.11287988422575977</v>
      </c>
      <c r="S295" s="401">
        <v>0.78394721279738711</v>
      </c>
      <c r="T295" s="485">
        <v>114.83333333333334</v>
      </c>
      <c r="U295" s="197">
        <v>123520.12479533709</v>
      </c>
      <c r="V295" s="159">
        <v>0</v>
      </c>
      <c r="W295" s="159">
        <v>0</v>
      </c>
      <c r="X295" s="159">
        <v>147561</v>
      </c>
      <c r="Y295" s="159">
        <v>237154.94272579928</v>
      </c>
      <c r="Z295" s="159">
        <v>0</v>
      </c>
      <c r="AA295" s="155">
        <v>0</v>
      </c>
      <c r="AB295" s="159">
        <v>65262.164294694441</v>
      </c>
      <c r="AC295" s="159">
        <v>86551.031666666677</v>
      </c>
      <c r="AD295" s="174">
        <f>SUM(Muut[[#This Row],[Työttömyysaste]:[Työttömät ja palveluissa olevat ]])</f>
        <v>660049.26348249754</v>
      </c>
      <c r="AF295" s="62"/>
    </row>
    <row r="296" spans="1:32" s="45" customFormat="1" x14ac:dyDescent="0.25">
      <c r="A296" s="90">
        <v>935</v>
      </c>
      <c r="B296" s="151" t="s">
        <v>295</v>
      </c>
      <c r="C296" s="395">
        <v>2831</v>
      </c>
      <c r="D296" s="134">
        <v>157.75</v>
      </c>
      <c r="E296" s="41">
        <v>1250</v>
      </c>
      <c r="F296" s="332">
        <f t="shared" si="9"/>
        <v>0.12620000000000001</v>
      </c>
      <c r="G296" s="377">
        <f>Muut[[#This Row],[Keskim. työttömyysaste 2024, %]]/$F$12</f>
        <v>1.1688104648850195</v>
      </c>
      <c r="H296" s="166">
        <v>0</v>
      </c>
      <c r="I296" s="383">
        <v>13</v>
      </c>
      <c r="J296" s="389">
        <v>192</v>
      </c>
      <c r="K296" s="269">
        <v>372.56</v>
      </c>
      <c r="L296" s="170">
        <f t="shared" si="10"/>
        <v>7.5987760360747263</v>
      </c>
      <c r="M296" s="377">
        <v>2.4389956711414333</v>
      </c>
      <c r="N296" s="166">
        <v>0</v>
      </c>
      <c r="O296" s="397">
        <v>0</v>
      </c>
      <c r="P296" s="269">
        <v>791</v>
      </c>
      <c r="Q296" s="15">
        <v>129</v>
      </c>
      <c r="R296" s="158">
        <v>0.16308470290771176</v>
      </c>
      <c r="S296" s="401">
        <v>1.1326180848900498</v>
      </c>
      <c r="T296" s="485">
        <v>212.16666666666666</v>
      </c>
      <c r="U296" s="197">
        <v>245884.53928271003</v>
      </c>
      <c r="V296" s="159">
        <v>0</v>
      </c>
      <c r="W296" s="159">
        <v>0</v>
      </c>
      <c r="X296" s="159">
        <v>377756.16000000003</v>
      </c>
      <c r="Y296" s="159">
        <v>307608.69498981227</v>
      </c>
      <c r="Z296" s="159">
        <v>0</v>
      </c>
      <c r="AA296" s="155">
        <v>0</v>
      </c>
      <c r="AB296" s="159">
        <v>104132.56344526507</v>
      </c>
      <c r="AC296" s="159">
        <v>159912.13833333334</v>
      </c>
      <c r="AD296" s="174">
        <f>SUM(Muut[[#This Row],[Työttömyysaste]:[Työttömät ja palveluissa olevat ]])</f>
        <v>1195294.0960511207</v>
      </c>
      <c r="AF296" s="62"/>
    </row>
    <row r="297" spans="1:32" s="45" customFormat="1" x14ac:dyDescent="0.25">
      <c r="A297" s="90">
        <v>936</v>
      </c>
      <c r="B297" s="151" t="s">
        <v>296</v>
      </c>
      <c r="C297" s="395">
        <v>6190</v>
      </c>
      <c r="D297" s="134">
        <v>224.66666666666666</v>
      </c>
      <c r="E297" s="41">
        <v>2506</v>
      </c>
      <c r="F297" s="332">
        <f t="shared" si="9"/>
        <v>8.9651503059324289E-2</v>
      </c>
      <c r="G297" s="377">
        <f>Muut[[#This Row],[Keskim. työttömyysaste 2024, %]]/$F$12</f>
        <v>0.83031390624730239</v>
      </c>
      <c r="H297" s="166">
        <v>0</v>
      </c>
      <c r="I297" s="383">
        <v>10</v>
      </c>
      <c r="J297" s="389">
        <v>240</v>
      </c>
      <c r="K297" s="269">
        <v>1162.52</v>
      </c>
      <c r="L297" s="170">
        <f t="shared" si="10"/>
        <v>5.3246395760933147</v>
      </c>
      <c r="M297" s="377">
        <v>3.4806828881284488</v>
      </c>
      <c r="N297" s="166">
        <v>0</v>
      </c>
      <c r="O297" s="397">
        <v>0</v>
      </c>
      <c r="P297" s="269">
        <v>1489</v>
      </c>
      <c r="Q297" s="15">
        <v>217</v>
      </c>
      <c r="R297" s="158">
        <v>0.14573539288112827</v>
      </c>
      <c r="S297" s="401">
        <v>1.0121276774752441</v>
      </c>
      <c r="T297" s="485">
        <v>342.08333333333331</v>
      </c>
      <c r="U297" s="197">
        <v>381926.87725033727</v>
      </c>
      <c r="V297" s="159">
        <v>0</v>
      </c>
      <c r="W297" s="159">
        <v>0</v>
      </c>
      <c r="X297" s="159">
        <v>472195.2</v>
      </c>
      <c r="Y297" s="159">
        <v>959848.77630329761</v>
      </c>
      <c r="Z297" s="159">
        <v>0</v>
      </c>
      <c r="AA297" s="155">
        <v>0</v>
      </c>
      <c r="AB297" s="159">
        <v>194211.92161064997</v>
      </c>
      <c r="AC297" s="159">
        <v>257831.62916666665</v>
      </c>
      <c r="AD297" s="174">
        <f>SUM(Muut[[#This Row],[Työttömyysaste]:[Työttömät ja palveluissa olevat ]])</f>
        <v>2266014.4043309512</v>
      </c>
      <c r="AF297" s="62"/>
    </row>
    <row r="298" spans="1:32" s="45" customFormat="1" x14ac:dyDescent="0.25">
      <c r="A298" s="90">
        <v>946</v>
      </c>
      <c r="B298" s="151" t="s">
        <v>297</v>
      </c>
      <c r="C298" s="395">
        <v>6210</v>
      </c>
      <c r="D298" s="134">
        <v>160.83333333333334</v>
      </c>
      <c r="E298" s="41">
        <v>2842</v>
      </c>
      <c r="F298" s="332">
        <f t="shared" si="9"/>
        <v>5.6591602158104624E-2</v>
      </c>
      <c r="G298" s="377">
        <f>Muut[[#This Row],[Keskim. työttömyysaste 2024, %]]/$F$12</f>
        <v>0.52412723317751453</v>
      </c>
      <c r="H298" s="166">
        <v>3</v>
      </c>
      <c r="I298" s="383">
        <v>5063</v>
      </c>
      <c r="J298" s="389">
        <v>413</v>
      </c>
      <c r="K298" s="269">
        <v>782.14</v>
      </c>
      <c r="L298" s="170">
        <f t="shared" si="10"/>
        <v>7.9397550310686071</v>
      </c>
      <c r="M298" s="377">
        <v>2.3342510928155327</v>
      </c>
      <c r="N298" s="166">
        <v>3</v>
      </c>
      <c r="O298" s="397">
        <v>482</v>
      </c>
      <c r="P298" s="269">
        <v>1814</v>
      </c>
      <c r="Q298" s="15">
        <v>233</v>
      </c>
      <c r="R298" s="158">
        <v>0.12844542447629548</v>
      </c>
      <c r="S298" s="401">
        <v>0.89204939573981368</v>
      </c>
      <c r="T298" s="485">
        <v>215</v>
      </c>
      <c r="U298" s="197">
        <v>241866.42607098506</v>
      </c>
      <c r="V298" s="159">
        <v>137104.38</v>
      </c>
      <c r="W298" s="159">
        <v>1485089.2860000001</v>
      </c>
      <c r="X298" s="159">
        <v>812569.24</v>
      </c>
      <c r="Y298" s="159">
        <v>645783.40320842748</v>
      </c>
      <c r="Z298" s="159">
        <v>0</v>
      </c>
      <c r="AA298" s="155">
        <v>153063.92000000001</v>
      </c>
      <c r="AB298" s="159">
        <v>173268.32928161212</v>
      </c>
      <c r="AC298" s="159">
        <v>162047.65</v>
      </c>
      <c r="AD298" s="174">
        <f>SUM(Muut[[#This Row],[Työttömyysaste]:[Työttömät ja palveluissa olevat ]])</f>
        <v>3810792.6345610246</v>
      </c>
      <c r="AF298" s="62"/>
    </row>
    <row r="299" spans="1:32" s="45" customFormat="1" x14ac:dyDescent="0.25">
      <c r="A299" s="90">
        <v>976</v>
      </c>
      <c r="B299" s="151" t="s">
        <v>298</v>
      </c>
      <c r="C299" s="395">
        <v>3721</v>
      </c>
      <c r="D299" s="134">
        <v>166.91666666666666</v>
      </c>
      <c r="E299" s="41">
        <v>1480</v>
      </c>
      <c r="F299" s="332">
        <f t="shared" si="9"/>
        <v>0.11278153153153153</v>
      </c>
      <c r="G299" s="377">
        <f>Muut[[#This Row],[Keskim. työttömyysaste 2024, %]]/$F$12</f>
        <v>1.0445343446894917</v>
      </c>
      <c r="H299" s="166">
        <v>0</v>
      </c>
      <c r="I299" s="383">
        <v>25</v>
      </c>
      <c r="J299" s="389">
        <v>150</v>
      </c>
      <c r="K299" s="269">
        <v>2030.68</v>
      </c>
      <c r="L299" s="170">
        <f t="shared" si="10"/>
        <v>1.8323911202158882</v>
      </c>
      <c r="M299" s="377">
        <v>10.114315472002483</v>
      </c>
      <c r="N299" s="166">
        <v>0</v>
      </c>
      <c r="O299" s="397">
        <v>0</v>
      </c>
      <c r="P299" s="269">
        <v>806</v>
      </c>
      <c r="Q299" s="15">
        <v>140</v>
      </c>
      <c r="R299" s="158">
        <v>0.17369727047146402</v>
      </c>
      <c r="S299" s="401">
        <v>1.2063220297451682</v>
      </c>
      <c r="T299" s="485">
        <v>253.66666666666666</v>
      </c>
      <c r="U299" s="197">
        <v>288821.5907595731</v>
      </c>
      <c r="V299" s="159">
        <v>0</v>
      </c>
      <c r="W299" s="159">
        <v>0</v>
      </c>
      <c r="X299" s="159">
        <v>295122</v>
      </c>
      <c r="Y299" s="159">
        <v>1676655.6386673609</v>
      </c>
      <c r="Z299" s="159">
        <v>0</v>
      </c>
      <c r="AA299" s="155">
        <v>0</v>
      </c>
      <c r="AB299" s="159">
        <v>139291.34006181601</v>
      </c>
      <c r="AC299" s="159">
        <v>191191.10333333333</v>
      </c>
      <c r="AD299" s="174">
        <f>SUM(Muut[[#This Row],[Työttömyysaste]:[Työttömät ja palveluissa olevat ]])</f>
        <v>2591081.6728220833</v>
      </c>
      <c r="AF299" s="62"/>
    </row>
    <row r="300" spans="1:32" s="45" customFormat="1" x14ac:dyDescent="0.25">
      <c r="A300" s="90">
        <v>977</v>
      </c>
      <c r="B300" s="151" t="s">
        <v>299</v>
      </c>
      <c r="C300" s="395">
        <v>15406</v>
      </c>
      <c r="D300" s="134">
        <v>674.33333333333337</v>
      </c>
      <c r="E300" s="41">
        <v>6919</v>
      </c>
      <c r="F300" s="332">
        <f t="shared" si="9"/>
        <v>9.7461097461097462E-2</v>
      </c>
      <c r="G300" s="377">
        <f>Muut[[#This Row],[Keskim. työttömyysaste 2024, %]]/$F$12</f>
        <v>0.90264303194698503</v>
      </c>
      <c r="H300" s="166">
        <v>0</v>
      </c>
      <c r="I300" s="383">
        <v>36</v>
      </c>
      <c r="J300" s="389">
        <v>372</v>
      </c>
      <c r="K300" s="269">
        <v>569.84</v>
      </c>
      <c r="L300" s="170">
        <f t="shared" si="10"/>
        <v>27.035659132388037</v>
      </c>
      <c r="M300" s="377">
        <v>0.68551618317146912</v>
      </c>
      <c r="N300" s="166">
        <v>0</v>
      </c>
      <c r="O300" s="397">
        <v>0</v>
      </c>
      <c r="P300" s="269">
        <v>4644</v>
      </c>
      <c r="Q300" s="15">
        <v>429</v>
      </c>
      <c r="R300" s="158">
        <v>9.2377260981912152E-2</v>
      </c>
      <c r="S300" s="401">
        <v>0.64155714518442508</v>
      </c>
      <c r="T300" s="485">
        <v>860.5</v>
      </c>
      <c r="U300" s="197">
        <v>1033363.669463523</v>
      </c>
      <c r="V300" s="159">
        <v>0</v>
      </c>
      <c r="W300" s="159">
        <v>0</v>
      </c>
      <c r="X300" s="159">
        <v>731902.56</v>
      </c>
      <c r="Y300" s="159">
        <v>470495.32626421156</v>
      </c>
      <c r="Z300" s="159">
        <v>0</v>
      </c>
      <c r="AA300" s="155">
        <v>0</v>
      </c>
      <c r="AB300" s="159">
        <v>301029.851018332</v>
      </c>
      <c r="AC300" s="159">
        <v>648567.45500000007</v>
      </c>
      <c r="AD300" s="174">
        <f>SUM(Muut[[#This Row],[Työttömyysaste]:[Työttömät ja palveluissa olevat ]])</f>
        <v>3185358.8617460667</v>
      </c>
      <c r="AF300" s="62"/>
    </row>
    <row r="301" spans="1:32" s="45" customFormat="1" x14ac:dyDescent="0.25">
      <c r="A301" s="90">
        <v>980</v>
      </c>
      <c r="B301" s="151" t="s">
        <v>300</v>
      </c>
      <c r="C301" s="395">
        <v>33704</v>
      </c>
      <c r="D301" s="134">
        <v>1207.4166666666667</v>
      </c>
      <c r="E301" s="41">
        <v>16423</v>
      </c>
      <c r="F301" s="332">
        <f t="shared" si="9"/>
        <v>7.3519860358440409E-2</v>
      </c>
      <c r="G301" s="377">
        <f>Muut[[#This Row],[Keskim. työttömyysaste 2024, %]]/$F$12</f>
        <v>0.68090952586236486</v>
      </c>
      <c r="H301" s="166">
        <v>0</v>
      </c>
      <c r="I301" s="383">
        <v>128</v>
      </c>
      <c r="J301" s="389">
        <v>1112</v>
      </c>
      <c r="K301" s="269">
        <v>1115.75</v>
      </c>
      <c r="L301" s="170">
        <f t="shared" si="10"/>
        <v>30.207483755321533</v>
      </c>
      <c r="M301" s="377">
        <v>0.61353610277766235</v>
      </c>
      <c r="N301" s="166">
        <v>0</v>
      </c>
      <c r="O301" s="397">
        <v>0</v>
      </c>
      <c r="P301" s="269">
        <v>11303</v>
      </c>
      <c r="Q301" s="15">
        <v>895</v>
      </c>
      <c r="R301" s="158">
        <v>7.9182517915597633E-2</v>
      </c>
      <c r="S301" s="401">
        <v>0.54992007343010829</v>
      </c>
      <c r="T301" s="485">
        <v>1781.5</v>
      </c>
      <c r="U301" s="197">
        <v>1705368.030959717</v>
      </c>
      <c r="V301" s="159">
        <v>0</v>
      </c>
      <c r="W301" s="159">
        <v>0</v>
      </c>
      <c r="X301" s="159">
        <v>2187837.7600000002</v>
      </c>
      <c r="Y301" s="159">
        <v>921232.55699721666</v>
      </c>
      <c r="Z301" s="159">
        <v>0</v>
      </c>
      <c r="AA301" s="155">
        <v>0</v>
      </c>
      <c r="AB301" s="159">
        <v>575710.18820957397</v>
      </c>
      <c r="AC301" s="159">
        <v>1342734.365</v>
      </c>
      <c r="AD301" s="174">
        <f>SUM(Muut[[#This Row],[Työttömyysaste]:[Työttömät ja palveluissa olevat ]])</f>
        <v>6732882.901166508</v>
      </c>
      <c r="AF301" s="62"/>
    </row>
    <row r="302" spans="1:32" s="45" customFormat="1" x14ac:dyDescent="0.25">
      <c r="A302" s="90">
        <v>981</v>
      </c>
      <c r="B302" s="151" t="s">
        <v>301</v>
      </c>
      <c r="C302" s="395">
        <v>2193</v>
      </c>
      <c r="D302" s="134">
        <v>91.166666666666671</v>
      </c>
      <c r="E302" s="41">
        <v>1049</v>
      </c>
      <c r="F302" s="332">
        <f t="shared" si="9"/>
        <v>8.6908166507785198E-2</v>
      </c>
      <c r="G302" s="377">
        <f>Muut[[#This Row],[Keskim. työttömyysaste 2024, %]]/$F$12</f>
        <v>0.80490629554888349</v>
      </c>
      <c r="H302" s="166">
        <v>0</v>
      </c>
      <c r="I302" s="383">
        <v>10</v>
      </c>
      <c r="J302" s="389">
        <v>54</v>
      </c>
      <c r="K302" s="269">
        <v>182.76</v>
      </c>
      <c r="L302" s="170">
        <f t="shared" si="10"/>
        <v>11.999343401181878</v>
      </c>
      <c r="M302" s="377">
        <v>1.5445329997084731</v>
      </c>
      <c r="N302" s="166">
        <v>0</v>
      </c>
      <c r="O302" s="397">
        <v>0</v>
      </c>
      <c r="P302" s="269">
        <v>629</v>
      </c>
      <c r="Q302" s="15">
        <v>80</v>
      </c>
      <c r="R302" s="158">
        <v>0.12718600953895071</v>
      </c>
      <c r="S302" s="401">
        <v>0.8833027989776111</v>
      </c>
      <c r="T302" s="485">
        <v>126.83333333333334</v>
      </c>
      <c r="U302" s="197">
        <v>131169.00290116691</v>
      </c>
      <c r="V302" s="159">
        <v>0</v>
      </c>
      <c r="W302" s="159">
        <v>0</v>
      </c>
      <c r="X302" s="159">
        <v>106243.92</v>
      </c>
      <c r="Y302" s="159">
        <v>150898.01668546835</v>
      </c>
      <c r="Z302" s="159">
        <v>0</v>
      </c>
      <c r="AA302" s="155">
        <v>0</v>
      </c>
      <c r="AB302" s="159">
        <v>59602.365521993765</v>
      </c>
      <c r="AC302" s="159">
        <v>95595.551666666681</v>
      </c>
      <c r="AD302" s="174">
        <f>SUM(Muut[[#This Row],[Työttömyysaste]:[Työttömät ja palveluissa olevat ]])</f>
        <v>543508.85677529569</v>
      </c>
      <c r="AF302" s="62"/>
    </row>
    <row r="303" spans="1:32" s="45" customFormat="1" x14ac:dyDescent="0.25">
      <c r="A303" s="90">
        <v>989</v>
      </c>
      <c r="B303" s="151" t="s">
        <v>302</v>
      </c>
      <c r="C303" s="395">
        <v>5220</v>
      </c>
      <c r="D303" s="134">
        <v>197.25</v>
      </c>
      <c r="E303" s="41">
        <v>2136</v>
      </c>
      <c r="F303" s="332">
        <f t="shared" si="9"/>
        <v>9.2345505617977525E-2</v>
      </c>
      <c r="G303" s="377">
        <f>Muut[[#This Row],[Keskim. työttömyysaste 2024, %]]/$F$12</f>
        <v>0.85526460658788017</v>
      </c>
      <c r="H303" s="166">
        <v>0</v>
      </c>
      <c r="I303" s="383">
        <v>5</v>
      </c>
      <c r="J303" s="389">
        <v>154</v>
      </c>
      <c r="K303" s="269">
        <v>805.79</v>
      </c>
      <c r="L303" s="170">
        <f t="shared" si="10"/>
        <v>6.4781146452549674</v>
      </c>
      <c r="M303" s="377">
        <v>2.8609221776485056</v>
      </c>
      <c r="N303" s="166">
        <v>0</v>
      </c>
      <c r="O303" s="397">
        <v>0</v>
      </c>
      <c r="P303" s="269">
        <v>1360</v>
      </c>
      <c r="Q303" s="15">
        <v>193</v>
      </c>
      <c r="R303" s="158">
        <v>0.14191176470588235</v>
      </c>
      <c r="S303" s="401">
        <v>0.98557270117173768</v>
      </c>
      <c r="T303" s="485">
        <v>288.91666666666669</v>
      </c>
      <c r="U303" s="197">
        <v>331755.60141914687</v>
      </c>
      <c r="V303" s="159">
        <v>0</v>
      </c>
      <c r="W303" s="159">
        <v>0</v>
      </c>
      <c r="X303" s="159">
        <v>302991.92</v>
      </c>
      <c r="Y303" s="159">
        <v>665310.31333433755</v>
      </c>
      <c r="Z303" s="159">
        <v>0</v>
      </c>
      <c r="AA303" s="155">
        <v>0</v>
      </c>
      <c r="AB303" s="159">
        <v>163872.40857045969</v>
      </c>
      <c r="AC303" s="159">
        <v>217759.38083333336</v>
      </c>
      <c r="AD303" s="174">
        <f>SUM(Muut[[#This Row],[Työttömyysaste]:[Työttömät ja palveluissa olevat ]])</f>
        <v>1681689.6241572774</v>
      </c>
      <c r="AF303" s="62"/>
    </row>
    <row r="304" spans="1:32" x14ac:dyDescent="0.25">
      <c r="A304" s="90">
        <v>992</v>
      </c>
      <c r="B304" s="151" t="s">
        <v>303</v>
      </c>
      <c r="C304" s="396">
        <v>17740</v>
      </c>
      <c r="D304" s="378">
        <v>1091.4166666666667</v>
      </c>
      <c r="E304" s="379">
        <v>7698</v>
      </c>
      <c r="F304" s="332">
        <f t="shared" si="9"/>
        <v>0.14177925002165065</v>
      </c>
      <c r="G304" s="377">
        <f>Muut[[#This Row],[Keskim. työttömyysaste 2024, %]]/$F$12</f>
        <v>1.313098820355427</v>
      </c>
      <c r="H304" s="386">
        <v>0</v>
      </c>
      <c r="I304" s="387">
        <v>16</v>
      </c>
      <c r="J304" s="391">
        <v>604</v>
      </c>
      <c r="K304" s="394">
        <v>884.61</v>
      </c>
      <c r="L304" s="170">
        <f t="shared" si="10"/>
        <v>20.054035111518068</v>
      </c>
      <c r="M304" s="377">
        <v>0.92417220548870194</v>
      </c>
      <c r="N304" s="386">
        <v>0</v>
      </c>
      <c r="O304" s="398">
        <v>0</v>
      </c>
      <c r="P304" s="394">
        <v>4873</v>
      </c>
      <c r="Q304" s="402">
        <v>587</v>
      </c>
      <c r="R304" s="403">
        <v>0.12045967576441617</v>
      </c>
      <c r="S304" s="404">
        <v>0.83658862442774096</v>
      </c>
      <c r="T304" s="486">
        <v>1581.4166666666667</v>
      </c>
      <c r="U304" s="197">
        <v>1731004.8630624532</v>
      </c>
      <c r="V304" s="159">
        <v>0</v>
      </c>
      <c r="W304" s="159">
        <v>0</v>
      </c>
      <c r="X304" s="159">
        <v>1188357.92</v>
      </c>
      <c r="Y304" s="159">
        <v>730389.00492521445</v>
      </c>
      <c r="Z304" s="159">
        <v>0</v>
      </c>
      <c r="AA304" s="155">
        <v>0</v>
      </c>
      <c r="AB304" s="159">
        <v>461286.4027313696</v>
      </c>
      <c r="AC304" s="159">
        <v>1191929.5558333334</v>
      </c>
      <c r="AD304" s="174">
        <f>SUM(Muut[[#This Row],[Työttömyysaste]:[Työttömät ja palveluissa olevat ]])</f>
        <v>5302967.7465523714</v>
      </c>
      <c r="AE304"/>
      <c r="AF304" s="120"/>
    </row>
  </sheetData>
  <pageMargins left="0.31496062992125984" right="0.31496062992125984" top="0.55118110236220474" bottom="0.55118110236220474" header="0.31496062992125984" footer="0.31496062992125984"/>
  <pageSetup paperSize="9" scale="75" orientation="landscape" r:id="rId1"/>
  <ignoredErrors>
    <ignoredError sqref="C12 G13:G190 S12 G191:G304"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9"/>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activeCell="C7" sqref="C7"/>
    </sheetView>
  </sheetViews>
  <sheetFormatPr defaultRowHeight="15" x14ac:dyDescent="0.2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x14ac:dyDescent="0.35">
      <c r="A1" s="314" t="s">
        <v>1123</v>
      </c>
      <c r="D1" s="154"/>
      <c r="K1" s="225"/>
      <c r="L1" s="225"/>
      <c r="M1" s="225"/>
      <c r="P1" s="236" t="s">
        <v>361</v>
      </c>
      <c r="Q1" s="190"/>
      <c r="R1" s="190"/>
      <c r="S1" s="190"/>
      <c r="T1" s="190"/>
      <c r="U1" s="151"/>
    </row>
    <row r="2" spans="1:30" x14ac:dyDescent="0.25">
      <c r="A2" s="23" t="s">
        <v>355</v>
      </c>
      <c r="B2" s="321"/>
      <c r="C2" s="130"/>
      <c r="D2" s="335"/>
      <c r="E2" s="335"/>
      <c r="F2" s="335"/>
      <c r="G2" s="335"/>
      <c r="H2" s="335"/>
      <c r="I2" s="335"/>
      <c r="J2" s="335"/>
      <c r="K2" s="335"/>
      <c r="L2" s="335"/>
      <c r="M2" s="335"/>
      <c r="N2" s="335"/>
      <c r="P2" s="224" t="s">
        <v>362</v>
      </c>
      <c r="Q2" s="224" t="s">
        <v>680</v>
      </c>
      <c r="R2" s="224" t="s">
        <v>654</v>
      </c>
      <c r="S2" s="344" t="s">
        <v>710</v>
      </c>
      <c r="T2" s="344" t="s">
        <v>711</v>
      </c>
      <c r="U2" s="159"/>
      <c r="AD2" s="106"/>
    </row>
    <row r="3" spans="1:30" x14ac:dyDescent="0.25">
      <c r="C3" s="335"/>
      <c r="D3" s="335"/>
      <c r="E3" s="335"/>
      <c r="F3" s="335"/>
      <c r="G3" s="335"/>
      <c r="H3" s="335"/>
      <c r="I3" s="335"/>
      <c r="J3" s="335"/>
      <c r="K3" s="335"/>
      <c r="L3" s="335"/>
      <c r="M3" s="335"/>
      <c r="N3" s="335"/>
      <c r="O3" s="335"/>
      <c r="P3" s="188">
        <v>67.180000000000007</v>
      </c>
      <c r="Q3" s="188">
        <v>982.2</v>
      </c>
      <c r="R3" s="188">
        <v>14.06</v>
      </c>
      <c r="S3" s="343">
        <v>20.73</v>
      </c>
      <c r="T3" s="343">
        <v>10.99</v>
      </c>
      <c r="U3" s="151"/>
      <c r="V3" s="347"/>
      <c r="Z3" s="103"/>
      <c r="AA3" s="106"/>
      <c r="AD3" s="106"/>
    </row>
    <row r="4" spans="1:30" x14ac:dyDescent="0.25">
      <c r="A4" s="227"/>
      <c r="B4" s="228"/>
      <c r="C4" s="229"/>
      <c r="D4" s="230"/>
      <c r="E4" s="230"/>
      <c r="F4" s="230"/>
      <c r="G4" s="230"/>
      <c r="H4" s="231"/>
      <c r="I4" s="231"/>
      <c r="J4" s="230"/>
      <c r="K4" s="232"/>
      <c r="L4" s="232"/>
      <c r="M4" s="232"/>
      <c r="N4" s="230"/>
      <c r="O4" s="342"/>
      <c r="P4" s="329"/>
      <c r="Q4" s="329"/>
      <c r="R4" s="329"/>
      <c r="S4" s="329"/>
      <c r="T4" s="329"/>
      <c r="U4" s="329"/>
      <c r="Z4" s="11"/>
    </row>
    <row r="5" spans="1:30" x14ac:dyDescent="0.25">
      <c r="A5" s="227"/>
      <c r="B5" s="228"/>
      <c r="C5" s="184" t="s">
        <v>357</v>
      </c>
      <c r="D5" s="230"/>
      <c r="E5" s="230"/>
      <c r="F5" s="230"/>
      <c r="G5" s="230"/>
      <c r="H5" s="324"/>
      <c r="I5" s="324"/>
      <c r="J5" s="186"/>
      <c r="K5" s="325"/>
      <c r="L5" s="325"/>
      <c r="M5" s="325"/>
      <c r="N5" s="230"/>
      <c r="O5" s="342"/>
      <c r="P5" s="234" t="s">
        <v>683</v>
      </c>
      <c r="Q5" s="235"/>
      <c r="R5" s="235"/>
      <c r="S5" s="235"/>
      <c r="T5" s="235"/>
      <c r="U5" s="233"/>
      <c r="Z5" s="11"/>
    </row>
    <row r="6" spans="1:30" s="212" customFormat="1" ht="42.75" x14ac:dyDescent="0.2">
      <c r="A6" s="220" t="s">
        <v>656</v>
      </c>
      <c r="B6" s="221" t="s">
        <v>3</v>
      </c>
      <c r="C6" s="405" t="s">
        <v>1131</v>
      </c>
      <c r="D6" s="410" t="s">
        <v>1096</v>
      </c>
      <c r="E6" s="414" t="s">
        <v>681</v>
      </c>
      <c r="F6" s="374" t="s">
        <v>1097</v>
      </c>
      <c r="G6" s="415" t="s">
        <v>679</v>
      </c>
      <c r="H6" s="414" t="s">
        <v>1098</v>
      </c>
      <c r="I6" s="424" t="s">
        <v>1099</v>
      </c>
      <c r="J6" s="425" t="s">
        <v>1100</v>
      </c>
      <c r="K6" s="415" t="s">
        <v>744</v>
      </c>
      <c r="L6" s="430" t="s">
        <v>717</v>
      </c>
      <c r="M6" s="425" t="s">
        <v>724</v>
      </c>
      <c r="N6" s="415" t="s">
        <v>714</v>
      </c>
      <c r="O6" s="437" t="s">
        <v>745</v>
      </c>
      <c r="P6" s="226" t="s">
        <v>362</v>
      </c>
      <c r="Q6" s="216" t="s">
        <v>680</v>
      </c>
      <c r="R6" s="216" t="s">
        <v>682</v>
      </c>
      <c r="S6" s="216" t="s">
        <v>712</v>
      </c>
      <c r="T6" s="216" t="s">
        <v>711</v>
      </c>
      <c r="U6" s="217" t="s">
        <v>363</v>
      </c>
      <c r="V6" s="222"/>
      <c r="W6" s="222"/>
      <c r="X6" s="222"/>
      <c r="Y6" s="222"/>
    </row>
    <row r="7" spans="1:30" s="31" customFormat="1" x14ac:dyDescent="0.25">
      <c r="B7" s="193" t="s">
        <v>359</v>
      </c>
      <c r="C7" s="406">
        <f>SUM(C8:C299)</f>
        <v>5605317</v>
      </c>
      <c r="D7" s="411"/>
      <c r="E7" s="416"/>
      <c r="F7" s="164">
        <f>SUM(F8:F299)</f>
        <v>2077</v>
      </c>
      <c r="G7" s="417">
        <v>3.7054104165741206E-4</v>
      </c>
      <c r="H7" s="169">
        <f>SUM(H8:H299)</f>
        <v>2401869</v>
      </c>
      <c r="I7" s="164">
        <f>SUM(I8:I299)</f>
        <v>2402942</v>
      </c>
      <c r="J7" s="346">
        <v>0.9995782673179171</v>
      </c>
      <c r="K7" s="426">
        <v>1</v>
      </c>
      <c r="L7" s="431"/>
      <c r="M7" s="14">
        <f>SUM(M8:M299)</f>
        <v>3608826.0941660092</v>
      </c>
      <c r="N7" s="432">
        <f>M7/C7</f>
        <v>0.64382194515778668</v>
      </c>
      <c r="O7" s="438">
        <v>0.52549629919148944</v>
      </c>
      <c r="P7" s="196">
        <f t="shared" ref="P7:T7" si="0">SUM(P8:P299)</f>
        <v>68898346.332157701</v>
      </c>
      <c r="Q7" s="29">
        <f t="shared" si="0"/>
        <v>1269984.6000000001</v>
      </c>
      <c r="R7" s="29">
        <f t="shared" si="0"/>
        <v>78567105.282338679</v>
      </c>
      <c r="S7" s="29">
        <f t="shared" si="0"/>
        <v>116198221.40999994</v>
      </c>
      <c r="T7" s="29">
        <f t="shared" si="0"/>
        <v>50603147.604614459</v>
      </c>
      <c r="U7" s="178">
        <f>SUM(U8:U299)</f>
        <v>315536805.22911102</v>
      </c>
      <c r="V7" s="30"/>
      <c r="W7" s="30"/>
      <c r="X7" s="107"/>
      <c r="Y7" s="107"/>
    </row>
    <row r="8" spans="1:30" x14ac:dyDescent="0.25">
      <c r="A8" s="23">
        <v>5</v>
      </c>
      <c r="B8" s="193" t="s">
        <v>12</v>
      </c>
      <c r="C8" s="407">
        <v>9078</v>
      </c>
      <c r="D8" s="412">
        <v>0.6011333333333333</v>
      </c>
      <c r="E8" s="418">
        <v>0</v>
      </c>
      <c r="F8" s="155">
        <v>0</v>
      </c>
      <c r="G8" s="419">
        <v>0</v>
      </c>
      <c r="H8" s="256">
        <v>3296</v>
      </c>
      <c r="I8" s="14">
        <v>3305</v>
      </c>
      <c r="J8" s="330">
        <v>0.99727685325264748</v>
      </c>
      <c r="K8" s="427">
        <v>0.99772237216460324</v>
      </c>
      <c r="L8" s="433">
        <v>0.499813707</v>
      </c>
      <c r="M8" s="14">
        <f>Lisäosat[[#This Row],[HYTE-kerroin (sis. Kulttuurihyte)]]*Lisäosat[[#This Row],[Asukasmäärä 31.12.2024]]</f>
        <v>4537.308832146</v>
      </c>
      <c r="N8" s="427">
        <f>Lisäosat[[#This Row],[HYTE-kerroin (sis. Kulttuurihyte)]]/$N$7</f>
        <v>0.77632288050931009</v>
      </c>
      <c r="O8" s="439">
        <v>0</v>
      </c>
      <c r="P8" s="136">
        <v>366607.19871200004</v>
      </c>
      <c r="Q8" s="35">
        <v>0</v>
      </c>
      <c r="R8" s="35">
        <v>127345.97114481439</v>
      </c>
      <c r="S8" s="35">
        <v>146093.82733503272</v>
      </c>
      <c r="T8" s="35">
        <v>0</v>
      </c>
      <c r="U8" s="309">
        <f>SUM(P8:T8)</f>
        <v>640046.99719184719</v>
      </c>
      <c r="X8" s="10"/>
      <c r="Y8" s="10"/>
      <c r="Z8" s="108"/>
    </row>
    <row r="9" spans="1:30" x14ac:dyDescent="0.25">
      <c r="A9" s="23">
        <v>9</v>
      </c>
      <c r="B9" s="193" t="s">
        <v>13</v>
      </c>
      <c r="C9" s="407">
        <v>2410</v>
      </c>
      <c r="D9" s="412">
        <v>2.8199999999999999E-2</v>
      </c>
      <c r="E9" s="418">
        <v>0</v>
      </c>
      <c r="F9" s="155">
        <v>0</v>
      </c>
      <c r="G9" s="419">
        <v>0</v>
      </c>
      <c r="H9" s="256">
        <v>678</v>
      </c>
      <c r="I9" s="14">
        <v>917</v>
      </c>
      <c r="J9" s="330">
        <v>0.73936750272628138</v>
      </c>
      <c r="K9" s="427">
        <v>0.73969780439153676</v>
      </c>
      <c r="L9" s="433">
        <v>0.64650791699999999</v>
      </c>
      <c r="M9" s="14">
        <f>Lisäosat[[#This Row],[HYTE-kerroin (sis. Kulttuurihyte)]]*Lisäosat[[#This Row],[Asukasmäärä 31.12.2024]]</f>
        <v>1558.0840799699999</v>
      </c>
      <c r="N9" s="427">
        <f>Lisäosat[[#This Row],[HYTE-kerroin (sis. Kulttuurihyte)]]/$N$7</f>
        <v>1.0041719171929671</v>
      </c>
      <c r="O9" s="439">
        <v>0</v>
      </c>
      <c r="P9" s="136">
        <v>4565.6871600000004</v>
      </c>
      <c r="Q9" s="35">
        <v>0</v>
      </c>
      <c r="R9" s="35">
        <v>25064.364222685464</v>
      </c>
      <c r="S9" s="35">
        <v>50167.726062618603</v>
      </c>
      <c r="T9" s="35">
        <v>0</v>
      </c>
      <c r="U9" s="309">
        <f>SUM(P9:T9)</f>
        <v>79797.777445304062</v>
      </c>
      <c r="X9" s="10"/>
      <c r="Y9" s="10"/>
      <c r="Z9" s="108"/>
    </row>
    <row r="10" spans="1:30" x14ac:dyDescent="0.25">
      <c r="A10" s="23">
        <v>10</v>
      </c>
      <c r="B10" s="193" t="s">
        <v>14</v>
      </c>
      <c r="C10" s="407">
        <v>10780</v>
      </c>
      <c r="D10" s="412">
        <v>0.54486666666666661</v>
      </c>
      <c r="E10" s="418">
        <v>0</v>
      </c>
      <c r="F10" s="155">
        <v>1</v>
      </c>
      <c r="G10" s="419">
        <v>9.2764378478664189E-5</v>
      </c>
      <c r="H10" s="256">
        <v>3833</v>
      </c>
      <c r="I10" s="14">
        <v>4031</v>
      </c>
      <c r="J10" s="330">
        <v>0.9508806747705284</v>
      </c>
      <c r="K10" s="427">
        <v>0.95130546686536321</v>
      </c>
      <c r="L10" s="433">
        <v>0.57702028500000002</v>
      </c>
      <c r="M10" s="14">
        <f>Lisäosat[[#This Row],[HYTE-kerroin (sis. Kulttuurihyte)]]*Lisäosat[[#This Row],[Asukasmäärä 31.12.2024]]</f>
        <v>6220.2786722999999</v>
      </c>
      <c r="N10" s="427">
        <f>Lisäosat[[#This Row],[HYTE-kerroin (sis. Kulttuurihyte)]]/$N$7</f>
        <v>0.89624202675878806</v>
      </c>
      <c r="O10" s="439">
        <v>0</v>
      </c>
      <c r="P10" s="136">
        <v>394592.65794666664</v>
      </c>
      <c r="Q10" s="35">
        <v>0</v>
      </c>
      <c r="R10" s="35">
        <v>144186.32543528915</v>
      </c>
      <c r="S10" s="35">
        <v>200282.6679745703</v>
      </c>
      <c r="T10" s="35">
        <v>0</v>
      </c>
      <c r="U10" s="309">
        <f t="shared" ref="U10:U72" si="1">SUM(P10:T10)</f>
        <v>739061.65135652607</v>
      </c>
      <c r="X10" s="10"/>
      <c r="Y10" s="10"/>
      <c r="Z10" s="108"/>
    </row>
    <row r="11" spans="1:30" x14ac:dyDescent="0.25">
      <c r="A11" s="23">
        <v>16</v>
      </c>
      <c r="B11" s="193" t="s">
        <v>15</v>
      </c>
      <c r="C11" s="407">
        <v>7889</v>
      </c>
      <c r="D11" s="412">
        <v>0</v>
      </c>
      <c r="E11" s="418">
        <v>0</v>
      </c>
      <c r="F11" s="155">
        <v>2</v>
      </c>
      <c r="G11" s="419">
        <v>2.535175560907593E-4</v>
      </c>
      <c r="H11" s="256">
        <v>2108</v>
      </c>
      <c r="I11" s="14">
        <v>2816</v>
      </c>
      <c r="J11" s="330">
        <v>0.74857954545454541</v>
      </c>
      <c r="K11" s="427">
        <v>0.74891396246574493</v>
      </c>
      <c r="L11" s="433">
        <v>0.66268737499999997</v>
      </c>
      <c r="M11" s="14">
        <f>Lisäosat[[#This Row],[HYTE-kerroin (sis. Kulttuurihyte)]]*Lisäosat[[#This Row],[Asukasmäärä 31.12.2024]]</f>
        <v>5227.9407013749997</v>
      </c>
      <c r="N11" s="427">
        <f>Lisäosat[[#This Row],[HYTE-kerroin (sis. Kulttuurihyte)]]/$N$7</f>
        <v>1.0293022472814122</v>
      </c>
      <c r="O11" s="439">
        <v>0</v>
      </c>
      <c r="P11" s="136">
        <v>0</v>
      </c>
      <c r="Q11" s="35">
        <v>0</v>
      </c>
      <c r="R11" s="35">
        <v>83069.0424334852</v>
      </c>
      <c r="S11" s="35">
        <v>168331.02933908746</v>
      </c>
      <c r="T11" s="35">
        <v>0</v>
      </c>
      <c r="U11" s="309">
        <f t="shared" si="1"/>
        <v>251400.07177257264</v>
      </c>
      <c r="X11" s="10"/>
      <c r="Y11" s="10"/>
      <c r="Z11" s="108"/>
    </row>
    <row r="12" spans="1:30" x14ac:dyDescent="0.25">
      <c r="A12" s="23">
        <v>18</v>
      </c>
      <c r="B12" s="193" t="s">
        <v>16</v>
      </c>
      <c r="C12" s="407">
        <v>4651</v>
      </c>
      <c r="D12" s="412">
        <v>0</v>
      </c>
      <c r="E12" s="418">
        <v>0</v>
      </c>
      <c r="F12" s="155">
        <v>0</v>
      </c>
      <c r="G12" s="419">
        <v>0</v>
      </c>
      <c r="H12" s="256">
        <v>1273</v>
      </c>
      <c r="I12" s="14">
        <v>2195</v>
      </c>
      <c r="J12" s="330">
        <v>0.57995444191343959</v>
      </c>
      <c r="K12" s="427">
        <v>0.58021352811513216</v>
      </c>
      <c r="L12" s="433">
        <v>0.593885671</v>
      </c>
      <c r="M12" s="14">
        <f>Lisäosat[[#This Row],[HYTE-kerroin (sis. Kulttuurihyte)]]*Lisäosat[[#This Row],[Asukasmäärä 31.12.2024]]</f>
        <v>2762.1622558210001</v>
      </c>
      <c r="N12" s="427">
        <f>Lisäosat[[#This Row],[HYTE-kerroin (sis. Kulttuurihyte)]]/$N$7</f>
        <v>0.92243775700197916</v>
      </c>
      <c r="O12" s="439">
        <v>0</v>
      </c>
      <c r="P12" s="136">
        <v>0</v>
      </c>
      <c r="Q12" s="35">
        <v>0</v>
      </c>
      <c r="R12" s="35">
        <v>37941.938056844527</v>
      </c>
      <c r="S12" s="35">
        <v>88937.048502029938</v>
      </c>
      <c r="T12" s="35">
        <v>0</v>
      </c>
      <c r="U12" s="309">
        <f t="shared" si="1"/>
        <v>126878.98655887446</v>
      </c>
      <c r="X12" s="10"/>
      <c r="Y12" s="10"/>
      <c r="Z12" s="108"/>
    </row>
    <row r="13" spans="1:30" x14ac:dyDescent="0.25">
      <c r="A13" s="23">
        <v>19</v>
      </c>
      <c r="B13" s="193" t="s">
        <v>17</v>
      </c>
      <c r="C13" s="407">
        <v>3966</v>
      </c>
      <c r="D13" s="412">
        <v>0</v>
      </c>
      <c r="E13" s="418">
        <v>0</v>
      </c>
      <c r="F13" s="155">
        <v>0</v>
      </c>
      <c r="G13" s="419">
        <v>0</v>
      </c>
      <c r="H13" s="256">
        <v>1139</v>
      </c>
      <c r="I13" s="14">
        <v>1789</v>
      </c>
      <c r="J13" s="330">
        <v>0.6366685299049748</v>
      </c>
      <c r="K13" s="427">
        <v>0.63695295229961335</v>
      </c>
      <c r="L13" s="433">
        <v>0.53011820099999996</v>
      </c>
      <c r="M13" s="14">
        <f>Lisäosat[[#This Row],[HYTE-kerroin (sis. Kulttuurihyte)]]*Lisäosat[[#This Row],[Asukasmäärä 31.12.2024]]</f>
        <v>2102.4487851659997</v>
      </c>
      <c r="N13" s="427">
        <f>Lisäosat[[#This Row],[HYTE-kerroin (sis. Kulttuurihyte)]]/$N$7</f>
        <v>0.82339256216263268</v>
      </c>
      <c r="O13" s="439">
        <v>9.2730842203081476E-2</v>
      </c>
      <c r="P13" s="136">
        <v>0</v>
      </c>
      <c r="Q13" s="35">
        <v>0</v>
      </c>
      <c r="R13" s="35">
        <v>35517.745048012948</v>
      </c>
      <c r="S13" s="35">
        <v>67695.367708862032</v>
      </c>
      <c r="T13" s="35">
        <v>4041.7980167498581</v>
      </c>
      <c r="U13" s="309">
        <f t="shared" si="1"/>
        <v>107254.91077362484</v>
      </c>
      <c r="X13" s="10"/>
      <c r="Y13" s="10"/>
      <c r="Z13" s="108"/>
    </row>
    <row r="14" spans="1:30" x14ac:dyDescent="0.25">
      <c r="A14" s="23">
        <v>20</v>
      </c>
      <c r="B14" s="193" t="s">
        <v>18</v>
      </c>
      <c r="C14" s="407">
        <v>16387</v>
      </c>
      <c r="D14" s="412">
        <v>0</v>
      </c>
      <c r="E14" s="418">
        <v>0</v>
      </c>
      <c r="F14" s="155">
        <v>0</v>
      </c>
      <c r="G14" s="419">
        <v>0</v>
      </c>
      <c r="H14" s="256">
        <v>4451</v>
      </c>
      <c r="I14" s="14">
        <v>6856</v>
      </c>
      <c r="J14" s="330">
        <v>0.64921236872812138</v>
      </c>
      <c r="K14" s="427">
        <v>0.64950239490009221</v>
      </c>
      <c r="L14" s="433">
        <v>0.57063567299999995</v>
      </c>
      <c r="M14" s="14">
        <f>Lisäosat[[#This Row],[HYTE-kerroin (sis. Kulttuurihyte)]]*Lisäosat[[#This Row],[Asukasmäärä 31.12.2024]]</f>
        <v>9351.0067734509994</v>
      </c>
      <c r="N14" s="427">
        <f>Lisäosat[[#This Row],[HYTE-kerroin (sis. Kulttuurihyte)]]/$N$7</f>
        <v>0.88632529116439118</v>
      </c>
      <c r="O14" s="439">
        <v>0</v>
      </c>
      <c r="P14" s="136">
        <v>0</v>
      </c>
      <c r="Q14" s="35">
        <v>0</v>
      </c>
      <c r="R14" s="35">
        <v>149646.14417790304</v>
      </c>
      <c r="S14" s="35">
        <v>301086.92608502455</v>
      </c>
      <c r="T14" s="35">
        <v>0</v>
      </c>
      <c r="U14" s="309">
        <f t="shared" si="1"/>
        <v>450733.07026292756</v>
      </c>
      <c r="X14" s="10"/>
      <c r="Y14" s="10"/>
      <c r="Z14" s="108"/>
    </row>
    <row r="15" spans="1:30" x14ac:dyDescent="0.25">
      <c r="A15" s="23">
        <v>46</v>
      </c>
      <c r="B15" s="193" t="s">
        <v>19</v>
      </c>
      <c r="C15" s="407">
        <v>1288</v>
      </c>
      <c r="D15" s="412">
        <v>1.2921</v>
      </c>
      <c r="E15" s="418">
        <v>0</v>
      </c>
      <c r="F15" s="155">
        <v>0</v>
      </c>
      <c r="G15" s="419">
        <v>0</v>
      </c>
      <c r="H15" s="256">
        <v>362</v>
      </c>
      <c r="I15" s="14">
        <v>436</v>
      </c>
      <c r="J15" s="330">
        <v>0.83027522935779818</v>
      </c>
      <c r="K15" s="427">
        <v>0.83064614272613801</v>
      </c>
      <c r="L15" s="433">
        <v>0.48742300399999999</v>
      </c>
      <c r="M15" s="14">
        <f>Lisäosat[[#This Row],[HYTE-kerroin (sis. Kulttuurihyte)]]*Lisäosat[[#This Row],[Asukasmäärä 31.12.2024]]</f>
        <v>627.80082915200001</v>
      </c>
      <c r="N15" s="427">
        <f>Lisäosat[[#This Row],[HYTE-kerroin (sis. Kulttuurihyte)]]/$N$7</f>
        <v>0.75707733740039451</v>
      </c>
      <c r="O15" s="439">
        <v>0</v>
      </c>
      <c r="P15" s="136">
        <v>167703.93309600002</v>
      </c>
      <c r="Q15" s="35">
        <v>0</v>
      </c>
      <c r="R15" s="35">
        <v>15042.403579547596</v>
      </c>
      <c r="S15" s="35">
        <v>20214.14660715151</v>
      </c>
      <c r="T15" s="35">
        <v>0</v>
      </c>
      <c r="U15" s="309">
        <f t="shared" si="1"/>
        <v>202960.48328269913</v>
      </c>
      <c r="X15" s="10"/>
      <c r="Y15" s="10"/>
      <c r="Z15" s="108"/>
    </row>
    <row r="16" spans="1:30" x14ac:dyDescent="0.25">
      <c r="A16" s="23">
        <v>47</v>
      </c>
      <c r="B16" s="193" t="s">
        <v>20</v>
      </c>
      <c r="C16" s="407">
        <v>1762</v>
      </c>
      <c r="D16" s="412">
        <v>1.9494500000000001</v>
      </c>
      <c r="E16" s="418">
        <v>1</v>
      </c>
      <c r="F16" s="155">
        <v>183</v>
      </c>
      <c r="G16" s="419">
        <v>0.10385925085130533</v>
      </c>
      <c r="H16" s="256">
        <v>642</v>
      </c>
      <c r="I16" s="14">
        <v>766</v>
      </c>
      <c r="J16" s="330">
        <v>0.83812010443864227</v>
      </c>
      <c r="K16" s="427">
        <v>0.83849452239068822</v>
      </c>
      <c r="L16" s="433">
        <v>0.45930425800000002</v>
      </c>
      <c r="M16" s="14">
        <f>Lisäosat[[#This Row],[HYTE-kerroin (sis. Kulttuurihyte)]]*Lisäosat[[#This Row],[Asukasmäärä 31.12.2024]]</f>
        <v>809.29410259600002</v>
      </c>
      <c r="N16" s="427">
        <f>Lisäosat[[#This Row],[HYTE-kerroin (sis. Kulttuurihyte)]]/$N$7</f>
        <v>0.71340261302748009</v>
      </c>
      <c r="O16" s="439">
        <v>0</v>
      </c>
      <c r="P16" s="136">
        <v>692275.97358600015</v>
      </c>
      <c r="Q16" s="35">
        <v>179742.6</v>
      </c>
      <c r="R16" s="35">
        <v>20772.628519240639</v>
      </c>
      <c r="S16" s="35">
        <v>26057.929328121125</v>
      </c>
      <c r="T16" s="35">
        <v>0</v>
      </c>
      <c r="U16" s="309">
        <f t="shared" si="1"/>
        <v>918849.13143336191</v>
      </c>
      <c r="X16" s="10"/>
      <c r="Y16" s="10"/>
      <c r="Z16" s="108"/>
    </row>
    <row r="17" spans="1:26" x14ac:dyDescent="0.25">
      <c r="A17" s="23">
        <v>49</v>
      </c>
      <c r="B17" s="193" t="s">
        <v>21</v>
      </c>
      <c r="C17" s="407">
        <v>320931</v>
      </c>
      <c r="D17" s="412">
        <v>0</v>
      </c>
      <c r="E17" s="418">
        <v>0</v>
      </c>
      <c r="F17" s="155">
        <v>13</v>
      </c>
      <c r="G17" s="419">
        <v>4.0507149511888849E-5</v>
      </c>
      <c r="H17" s="256">
        <v>138103</v>
      </c>
      <c r="I17" s="14">
        <v>149683</v>
      </c>
      <c r="J17" s="330">
        <v>0.92263650514754514</v>
      </c>
      <c r="K17" s="427">
        <v>0.92304867957088932</v>
      </c>
      <c r="L17" s="433">
        <v>0.68086432399999997</v>
      </c>
      <c r="M17" s="14">
        <f>Lisäosat[[#This Row],[HYTE-kerroin (sis. Kulttuurihyte)]]*Lisäosat[[#This Row],[Asukasmäärä 31.12.2024]]</f>
        <v>218510.46836564399</v>
      </c>
      <c r="N17" s="427">
        <f>Lisäosat[[#This Row],[HYTE-kerroin (sis. Kulttuurihyte)]]/$N$7</f>
        <v>1.0575351292710828</v>
      </c>
      <c r="O17" s="439">
        <v>2.6019957324882195</v>
      </c>
      <c r="P17" s="136">
        <v>0</v>
      </c>
      <c r="Q17" s="35">
        <v>0</v>
      </c>
      <c r="R17" s="35">
        <v>4165063.1971141133</v>
      </c>
      <c r="S17" s="35">
        <v>7035675.0702395895</v>
      </c>
      <c r="T17" s="35">
        <v>9177321.4057307132</v>
      </c>
      <c r="U17" s="309">
        <f t="shared" si="1"/>
        <v>20378059.673084415</v>
      </c>
      <c r="X17" s="10"/>
      <c r="Y17" s="10"/>
      <c r="Z17" s="108"/>
    </row>
    <row r="18" spans="1:26" x14ac:dyDescent="0.25">
      <c r="A18" s="23">
        <v>50</v>
      </c>
      <c r="B18" s="193" t="s">
        <v>22</v>
      </c>
      <c r="C18" s="407">
        <v>11084</v>
      </c>
      <c r="D18" s="412">
        <v>0</v>
      </c>
      <c r="E18" s="418">
        <v>0</v>
      </c>
      <c r="F18" s="155">
        <v>0</v>
      </c>
      <c r="G18" s="419">
        <v>0</v>
      </c>
      <c r="H18" s="256">
        <v>3951</v>
      </c>
      <c r="I18" s="14">
        <v>4701</v>
      </c>
      <c r="J18" s="330">
        <v>0.84045947670708365</v>
      </c>
      <c r="K18" s="427">
        <v>0.84083493973962486</v>
      </c>
      <c r="L18" s="433">
        <v>0.48453376799999998</v>
      </c>
      <c r="M18" s="14">
        <f>Lisäosat[[#This Row],[HYTE-kerroin (sis. Kulttuurihyte)]]*Lisäosat[[#This Row],[Asukasmäärä 31.12.2024]]</f>
        <v>5370.5722845119999</v>
      </c>
      <c r="N18" s="427">
        <f>Lisäosat[[#This Row],[HYTE-kerroin (sis. Kulttuurihyte)]]/$N$7</f>
        <v>0.75258970534353464</v>
      </c>
      <c r="O18" s="439">
        <v>0</v>
      </c>
      <c r="P18" s="136">
        <v>0</v>
      </c>
      <c r="Q18" s="35">
        <v>0</v>
      </c>
      <c r="R18" s="35">
        <v>131036.59147736047</v>
      </c>
      <c r="S18" s="35">
        <v>172923.53001519502</v>
      </c>
      <c r="T18" s="35">
        <v>0</v>
      </c>
      <c r="U18" s="309">
        <f t="shared" si="1"/>
        <v>303960.12149255548</v>
      </c>
      <c r="X18" s="10"/>
      <c r="Y18" s="10"/>
      <c r="Z18" s="108"/>
    </row>
    <row r="19" spans="1:26" x14ac:dyDescent="0.25">
      <c r="A19" s="23">
        <v>51</v>
      </c>
      <c r="B19" s="193" t="s">
        <v>23</v>
      </c>
      <c r="C19" s="407">
        <v>9052</v>
      </c>
      <c r="D19" s="412">
        <v>0</v>
      </c>
      <c r="E19" s="418">
        <v>0</v>
      </c>
      <c r="F19" s="155">
        <v>0</v>
      </c>
      <c r="G19" s="419">
        <v>0</v>
      </c>
      <c r="H19" s="256">
        <v>3757</v>
      </c>
      <c r="I19" s="14">
        <v>3825</v>
      </c>
      <c r="J19" s="330">
        <v>0.98222222222222222</v>
      </c>
      <c r="K19" s="427">
        <v>0.98266101569698894</v>
      </c>
      <c r="L19" s="433">
        <v>0.675385915</v>
      </c>
      <c r="M19" s="14">
        <f>Lisäosat[[#This Row],[HYTE-kerroin (sis. Kulttuurihyte)]]*Lisäosat[[#This Row],[Asukasmäärä 31.12.2024]]</f>
        <v>6113.5933025800005</v>
      </c>
      <c r="N19" s="427">
        <f>Lisäosat[[#This Row],[HYTE-kerroin (sis. Kulttuurihyte)]]/$N$7</f>
        <v>1.0490259303517182</v>
      </c>
      <c r="O19" s="439">
        <v>0</v>
      </c>
      <c r="P19" s="136">
        <v>0</v>
      </c>
      <c r="Q19" s="35">
        <v>0</v>
      </c>
      <c r="R19" s="35">
        <v>125064.36804809335</v>
      </c>
      <c r="S19" s="35">
        <v>196847.57581760202</v>
      </c>
      <c r="T19" s="35">
        <v>0</v>
      </c>
      <c r="U19" s="309">
        <f t="shared" si="1"/>
        <v>321911.94386569539</v>
      </c>
      <c r="X19" s="10"/>
      <c r="Y19" s="10"/>
      <c r="Z19" s="108"/>
    </row>
    <row r="20" spans="1:26" x14ac:dyDescent="0.25">
      <c r="A20" s="23">
        <v>52</v>
      </c>
      <c r="B20" s="193" t="s">
        <v>24</v>
      </c>
      <c r="C20" s="407">
        <v>2272</v>
      </c>
      <c r="D20" s="412">
        <v>0.77395000000000003</v>
      </c>
      <c r="E20" s="418">
        <v>0</v>
      </c>
      <c r="F20" s="155">
        <v>0</v>
      </c>
      <c r="G20" s="419">
        <v>0</v>
      </c>
      <c r="H20" s="256">
        <v>853</v>
      </c>
      <c r="I20" s="14">
        <v>901</v>
      </c>
      <c r="J20" s="330">
        <v>0.94672586015538296</v>
      </c>
      <c r="K20" s="427">
        <v>0.94714879614729042</v>
      </c>
      <c r="L20" s="433">
        <v>0.56345621000000001</v>
      </c>
      <c r="M20" s="14">
        <f>Lisäosat[[#This Row],[HYTE-kerroin (sis. Kulttuurihyte)]]*Lisäosat[[#This Row],[Asukasmäärä 31.12.2024]]</f>
        <v>1280.1725091200001</v>
      </c>
      <c r="N20" s="427">
        <f>Lisäosat[[#This Row],[HYTE-kerroin (sis. Kulttuurihyte)]]/$N$7</f>
        <v>0.87517397354622517</v>
      </c>
      <c r="O20" s="439">
        <v>0</v>
      </c>
      <c r="P20" s="136">
        <v>118130.27939200003</v>
      </c>
      <c r="Q20" s="35">
        <v>0</v>
      </c>
      <c r="R20" s="35">
        <v>30256.024231743813</v>
      </c>
      <c r="S20" s="35">
        <v>41219.433903505298</v>
      </c>
      <c r="T20" s="35">
        <v>0</v>
      </c>
      <c r="U20" s="309">
        <f t="shared" si="1"/>
        <v>189605.73752724915</v>
      </c>
      <c r="X20" s="10"/>
      <c r="Y20" s="10"/>
      <c r="Z20" s="108"/>
    </row>
    <row r="21" spans="1:26" x14ac:dyDescent="0.25">
      <c r="A21" s="23">
        <v>61</v>
      </c>
      <c r="B21" s="193" t="s">
        <v>25</v>
      </c>
      <c r="C21" s="407">
        <v>16478</v>
      </c>
      <c r="D21" s="412">
        <v>0</v>
      </c>
      <c r="E21" s="418">
        <v>0</v>
      </c>
      <c r="F21" s="155">
        <v>0</v>
      </c>
      <c r="G21" s="419">
        <v>0</v>
      </c>
      <c r="H21" s="256">
        <v>7395</v>
      </c>
      <c r="I21" s="14">
        <v>5984</v>
      </c>
      <c r="J21" s="330">
        <v>1.2357954545454546</v>
      </c>
      <c r="K21" s="427">
        <v>1.2363475281692564</v>
      </c>
      <c r="L21" s="433">
        <v>0.53108852100000004</v>
      </c>
      <c r="M21" s="14">
        <f>Lisäosat[[#This Row],[HYTE-kerroin (sis. Kulttuurihyte)]]*Lisäosat[[#This Row],[Asukasmäärä 31.12.2024]]</f>
        <v>8751.276649038</v>
      </c>
      <c r="N21" s="427">
        <f>Lisäosat[[#This Row],[HYTE-kerroin (sis. Kulttuurihyte)]]/$N$7</f>
        <v>0.82489968693105331</v>
      </c>
      <c r="O21" s="439">
        <v>0</v>
      </c>
      <c r="P21" s="136">
        <v>0</v>
      </c>
      <c r="Q21" s="35">
        <v>0</v>
      </c>
      <c r="R21" s="35">
        <v>286437.83604257251</v>
      </c>
      <c r="S21" s="35">
        <v>281776.60966511036</v>
      </c>
      <c r="T21" s="35">
        <v>0</v>
      </c>
      <c r="U21" s="309">
        <f t="shared" si="1"/>
        <v>568214.44570768287</v>
      </c>
      <c r="X21" s="10"/>
      <c r="Y21" s="10"/>
      <c r="Z21" s="108"/>
    </row>
    <row r="22" spans="1:26" x14ac:dyDescent="0.25">
      <c r="A22" s="23">
        <v>69</v>
      </c>
      <c r="B22" s="193" t="s">
        <v>26</v>
      </c>
      <c r="C22" s="407">
        <v>6492</v>
      </c>
      <c r="D22" s="412">
        <v>0.78915000000000002</v>
      </c>
      <c r="E22" s="418">
        <v>0</v>
      </c>
      <c r="F22" s="155">
        <v>0</v>
      </c>
      <c r="G22" s="419">
        <v>0</v>
      </c>
      <c r="H22" s="256">
        <v>2615</v>
      </c>
      <c r="I22" s="14">
        <v>2520</v>
      </c>
      <c r="J22" s="330">
        <v>1.0376984126984128</v>
      </c>
      <c r="K22" s="427">
        <v>1.0381619893534366</v>
      </c>
      <c r="L22" s="433">
        <v>0.49919179499999999</v>
      </c>
      <c r="M22" s="14">
        <f>Lisäosat[[#This Row],[HYTE-kerroin (sis. Kulttuurihyte)]]*Lisäosat[[#This Row],[Asukasmäärä 31.12.2024]]</f>
        <v>3240.75313314</v>
      </c>
      <c r="N22" s="427">
        <f>Lisäosat[[#This Row],[HYTE-kerroin (sis. Kulttuurihyte)]]/$N$7</f>
        <v>0.77535691157228104</v>
      </c>
      <c r="O22" s="439">
        <v>0</v>
      </c>
      <c r="P22" s="136">
        <v>344174.009724</v>
      </c>
      <c r="Q22" s="35">
        <v>0</v>
      </c>
      <c r="R22" s="35">
        <v>94760.851746448097</v>
      </c>
      <c r="S22" s="35">
        <v>104346.88185959187</v>
      </c>
      <c r="T22" s="35">
        <v>0</v>
      </c>
      <c r="U22" s="309">
        <f t="shared" si="1"/>
        <v>543281.74333004002</v>
      </c>
      <c r="X22" s="10"/>
      <c r="Y22" s="10"/>
      <c r="Z22" s="108"/>
    </row>
    <row r="23" spans="1:26" x14ac:dyDescent="0.25">
      <c r="A23" s="23">
        <v>71</v>
      </c>
      <c r="B23" s="193" t="s">
        <v>27</v>
      </c>
      <c r="C23" s="407">
        <v>6365</v>
      </c>
      <c r="D23" s="412">
        <v>0.6731166666666667</v>
      </c>
      <c r="E23" s="418">
        <v>0</v>
      </c>
      <c r="F23" s="155">
        <v>2</v>
      </c>
      <c r="G23" s="419">
        <v>3.1421838177533385E-4</v>
      </c>
      <c r="H23" s="256">
        <v>2511</v>
      </c>
      <c r="I23" s="14">
        <v>2414</v>
      </c>
      <c r="J23" s="330">
        <v>1.040182270091135</v>
      </c>
      <c r="K23" s="427">
        <v>1.0406469563732794</v>
      </c>
      <c r="L23" s="433">
        <v>0.46199522300000001</v>
      </c>
      <c r="M23" s="14">
        <f>Lisäosat[[#This Row],[HYTE-kerroin (sis. Kulttuurihyte)]]*Lisäosat[[#This Row],[Asukasmäärä 31.12.2024]]</f>
        <v>2940.5995943950002</v>
      </c>
      <c r="N23" s="427">
        <f>Lisäosat[[#This Row],[HYTE-kerroin (sis. Kulttuurihyte)]]/$N$7</f>
        <v>0.71758228571530769</v>
      </c>
      <c r="O23" s="439">
        <v>0</v>
      </c>
      <c r="P23" s="136">
        <v>287825.15784833336</v>
      </c>
      <c r="Q23" s="35">
        <v>0</v>
      </c>
      <c r="R23" s="35">
        <v>93129.473355061898</v>
      </c>
      <c r="S23" s="35">
        <v>94682.435183020556</v>
      </c>
      <c r="T23" s="35">
        <v>0</v>
      </c>
      <c r="U23" s="309">
        <f t="shared" si="1"/>
        <v>475637.0663864158</v>
      </c>
      <c r="X23" s="10"/>
      <c r="Y23" s="10"/>
      <c r="Z23" s="108"/>
    </row>
    <row r="24" spans="1:26" x14ac:dyDescent="0.25">
      <c r="A24" s="23">
        <v>72</v>
      </c>
      <c r="B24" s="193" t="s">
        <v>28</v>
      </c>
      <c r="C24" s="407">
        <v>927</v>
      </c>
      <c r="D24" s="412">
        <v>0.99881666666666669</v>
      </c>
      <c r="E24" s="418">
        <v>0</v>
      </c>
      <c r="F24" s="155">
        <v>0</v>
      </c>
      <c r="G24" s="419">
        <v>0</v>
      </c>
      <c r="H24" s="256">
        <v>220</v>
      </c>
      <c r="I24" s="14">
        <v>324</v>
      </c>
      <c r="J24" s="330">
        <v>0.67901234567901236</v>
      </c>
      <c r="K24" s="427">
        <v>0.67931568455674196</v>
      </c>
      <c r="L24" s="433">
        <v>0.66172009099999995</v>
      </c>
      <c r="M24" s="14">
        <f>Lisäosat[[#This Row],[HYTE-kerroin (sis. Kulttuurihyte)]]*Lisäosat[[#This Row],[Asukasmäärä 31.12.2024]]</f>
        <v>613.414524357</v>
      </c>
      <c r="N24" s="427">
        <f>Lisäosat[[#This Row],[HYTE-kerroin (sis. Kulttuurihyte)]]/$N$7</f>
        <v>1.0277998381024847</v>
      </c>
      <c r="O24" s="439">
        <v>0</v>
      </c>
      <c r="P24" s="136">
        <v>62202.166899000003</v>
      </c>
      <c r="Q24" s="35">
        <v>0</v>
      </c>
      <c r="R24" s="35">
        <v>8853.9424925524436</v>
      </c>
      <c r="S24" s="35">
        <v>19750.9314268624</v>
      </c>
      <c r="T24" s="35">
        <v>0</v>
      </c>
      <c r="U24" s="309">
        <f t="shared" si="1"/>
        <v>90807.040818414855</v>
      </c>
      <c r="X24" s="10"/>
      <c r="Y24" s="10"/>
      <c r="Z24" s="108"/>
    </row>
    <row r="25" spans="1:26" x14ac:dyDescent="0.25">
      <c r="A25" s="23">
        <v>74</v>
      </c>
      <c r="B25" s="193" t="s">
        <v>29</v>
      </c>
      <c r="C25" s="407">
        <v>985</v>
      </c>
      <c r="D25" s="412">
        <v>1.4803000000000002</v>
      </c>
      <c r="E25" s="418">
        <v>0</v>
      </c>
      <c r="F25" s="155">
        <v>0</v>
      </c>
      <c r="G25" s="419">
        <v>0</v>
      </c>
      <c r="H25" s="256">
        <v>325</v>
      </c>
      <c r="I25" s="14">
        <v>369</v>
      </c>
      <c r="J25" s="330">
        <v>0.8807588075880759</v>
      </c>
      <c r="K25" s="427">
        <v>0.88115227375985383</v>
      </c>
      <c r="L25" s="433">
        <v>0.43517858700000001</v>
      </c>
      <c r="M25" s="14">
        <f>Lisäosat[[#This Row],[HYTE-kerroin (sis. Kulttuurihyte)]]*Lisäosat[[#This Row],[Asukasmäärä 31.12.2024]]</f>
        <v>428.650908195</v>
      </c>
      <c r="N25" s="427">
        <f>Lisäosat[[#This Row],[HYTE-kerroin (sis. Kulttuurihyte)]]/$N$7</f>
        <v>0.67593003045795097</v>
      </c>
      <c r="O25" s="439">
        <v>0</v>
      </c>
      <c r="P25" s="136">
        <v>146932.28353500005</v>
      </c>
      <c r="Q25" s="35">
        <v>0</v>
      </c>
      <c r="R25" s="35">
        <v>12203.165954527592</v>
      </c>
      <c r="S25" s="35">
        <v>13801.849088422423</v>
      </c>
      <c r="T25" s="35">
        <v>0</v>
      </c>
      <c r="U25" s="309">
        <f t="shared" si="1"/>
        <v>172937.29857795007</v>
      </c>
      <c r="X25" s="10"/>
      <c r="Y25" s="10"/>
      <c r="Z25" s="108"/>
    </row>
    <row r="26" spans="1:26" x14ac:dyDescent="0.25">
      <c r="A26" s="23">
        <v>75</v>
      </c>
      <c r="B26" s="193" t="s">
        <v>30</v>
      </c>
      <c r="C26" s="407">
        <v>19311</v>
      </c>
      <c r="D26" s="412">
        <v>0</v>
      </c>
      <c r="E26" s="418">
        <v>0</v>
      </c>
      <c r="F26" s="155">
        <v>0</v>
      </c>
      <c r="G26" s="419">
        <v>0</v>
      </c>
      <c r="H26" s="256">
        <v>6143</v>
      </c>
      <c r="I26" s="14">
        <v>7442</v>
      </c>
      <c r="J26" s="330">
        <v>0.82545014780972858</v>
      </c>
      <c r="K26" s="427">
        <v>0.82581890564314908</v>
      </c>
      <c r="L26" s="433">
        <v>0.60215116899999999</v>
      </c>
      <c r="M26" s="14">
        <f>Lisäosat[[#This Row],[HYTE-kerroin (sis. Kulttuurihyte)]]*Lisäosat[[#This Row],[Asukasmäärä 31.12.2024]]</f>
        <v>11628.141224559</v>
      </c>
      <c r="N26" s="427">
        <f>Lisäosat[[#This Row],[HYTE-kerroin (sis. Kulttuurihyte)]]/$N$7</f>
        <v>0.93527593075819415</v>
      </c>
      <c r="O26" s="439">
        <v>0</v>
      </c>
      <c r="P26" s="136">
        <v>0</v>
      </c>
      <c r="Q26" s="35">
        <v>0</v>
      </c>
      <c r="R26" s="35">
        <v>224220.28774946043</v>
      </c>
      <c r="S26" s="35">
        <v>374406.88283160597</v>
      </c>
      <c r="T26" s="35">
        <v>0</v>
      </c>
      <c r="U26" s="309">
        <f t="shared" si="1"/>
        <v>598627.1705810664</v>
      </c>
      <c r="X26" s="10"/>
      <c r="Y26" s="10"/>
      <c r="Z26" s="108"/>
    </row>
    <row r="27" spans="1:26" x14ac:dyDescent="0.25">
      <c r="A27" s="23">
        <v>77</v>
      </c>
      <c r="B27" s="193" t="s">
        <v>31</v>
      </c>
      <c r="C27" s="407">
        <v>4509</v>
      </c>
      <c r="D27" s="412">
        <v>0.66818333333333335</v>
      </c>
      <c r="E27" s="418">
        <v>0</v>
      </c>
      <c r="F27" s="155">
        <v>0</v>
      </c>
      <c r="G27" s="419">
        <v>0</v>
      </c>
      <c r="H27" s="256">
        <v>1280</v>
      </c>
      <c r="I27" s="14">
        <v>1613</v>
      </c>
      <c r="J27" s="330">
        <v>0.79355238685678864</v>
      </c>
      <c r="K27" s="427">
        <v>0.7939068948299951</v>
      </c>
      <c r="L27" s="433">
        <v>0.57019657199999996</v>
      </c>
      <c r="M27" s="14">
        <f>Lisäosat[[#This Row],[HYTE-kerroin (sis. Kulttuurihyte)]]*Lisäosat[[#This Row],[Asukasmäärä 31.12.2024]]</f>
        <v>2571.016343148</v>
      </c>
      <c r="N27" s="427">
        <f>Lisäosat[[#This Row],[HYTE-kerroin (sis. Kulttuurihyte)]]/$N$7</f>
        <v>0.88564326874607735</v>
      </c>
      <c r="O27" s="439">
        <v>0</v>
      </c>
      <c r="P27" s="136">
        <v>202402.50050700002</v>
      </c>
      <c r="Q27" s="35">
        <v>0</v>
      </c>
      <c r="R27" s="35">
        <v>50330.950214365577</v>
      </c>
      <c r="S27" s="35">
        <v>82782.466789627782</v>
      </c>
      <c r="T27" s="35">
        <v>0</v>
      </c>
      <c r="U27" s="309">
        <f t="shared" si="1"/>
        <v>335515.91751099337</v>
      </c>
      <c r="X27" s="10"/>
      <c r="Y27" s="10"/>
      <c r="Z27" s="108"/>
    </row>
    <row r="28" spans="1:26" x14ac:dyDescent="0.25">
      <c r="A28" s="23">
        <v>78</v>
      </c>
      <c r="B28" s="193" t="s">
        <v>32</v>
      </c>
      <c r="C28" s="407">
        <v>7702</v>
      </c>
      <c r="D28" s="412">
        <v>0.99443333333333328</v>
      </c>
      <c r="E28" s="418">
        <v>0</v>
      </c>
      <c r="F28" s="155">
        <v>1</v>
      </c>
      <c r="G28" s="419">
        <v>1.2983640612827837E-4</v>
      </c>
      <c r="H28" s="256">
        <v>3499</v>
      </c>
      <c r="I28" s="14">
        <v>3064</v>
      </c>
      <c r="J28" s="330">
        <v>1.1419712793733681</v>
      </c>
      <c r="K28" s="427">
        <v>1.142481438413169</v>
      </c>
      <c r="L28" s="433">
        <v>0.53946900200000003</v>
      </c>
      <c r="M28" s="14">
        <f>Lisäosat[[#This Row],[HYTE-kerroin (sis. Kulttuurihyte)]]*Lisäosat[[#This Row],[Asukasmäärä 31.12.2024]]</f>
        <v>4154.9902534040002</v>
      </c>
      <c r="N28" s="427">
        <f>Lisäosat[[#This Row],[HYTE-kerroin (sis. Kulttuurihyte)]]/$N$7</f>
        <v>0.83791645509658419</v>
      </c>
      <c r="O28" s="439">
        <v>0</v>
      </c>
      <c r="P28" s="136">
        <v>514540.05332933337</v>
      </c>
      <c r="Q28" s="35">
        <v>0</v>
      </c>
      <c r="R28" s="35">
        <v>123719.45206353467</v>
      </c>
      <c r="S28" s="35">
        <v>133783.80249520019</v>
      </c>
      <c r="T28" s="35">
        <v>0</v>
      </c>
      <c r="U28" s="309">
        <f t="shared" si="1"/>
        <v>772043.30788806826</v>
      </c>
      <c r="X28" s="10"/>
      <c r="Y28" s="10"/>
      <c r="Z28" s="108"/>
    </row>
    <row r="29" spans="1:26" x14ac:dyDescent="0.25">
      <c r="A29" s="23">
        <v>79</v>
      </c>
      <c r="B29" s="193" t="s">
        <v>33</v>
      </c>
      <c r="C29" s="407">
        <v>6647</v>
      </c>
      <c r="D29" s="412">
        <v>0</v>
      </c>
      <c r="E29" s="418">
        <v>0</v>
      </c>
      <c r="F29" s="155">
        <v>0</v>
      </c>
      <c r="G29" s="419">
        <v>0</v>
      </c>
      <c r="H29" s="256">
        <v>3530</v>
      </c>
      <c r="I29" s="14">
        <v>2476</v>
      </c>
      <c r="J29" s="330">
        <v>1.425686591276252</v>
      </c>
      <c r="K29" s="427">
        <v>1.4263234960002147</v>
      </c>
      <c r="L29" s="433">
        <v>0.53569454900000002</v>
      </c>
      <c r="M29" s="14">
        <f>Lisäosat[[#This Row],[HYTE-kerroin (sis. Kulttuurihyte)]]*Lisäosat[[#This Row],[Asukasmäärä 31.12.2024]]</f>
        <v>3560.7616672030003</v>
      </c>
      <c r="N29" s="427">
        <f>Lisäosat[[#This Row],[HYTE-kerroin (sis. Kulttuurihyte)]]/$N$7</f>
        <v>0.83205388233343458</v>
      </c>
      <c r="O29" s="439">
        <v>0</v>
      </c>
      <c r="P29" s="136">
        <v>0</v>
      </c>
      <c r="Q29" s="35">
        <v>0</v>
      </c>
      <c r="R29" s="35">
        <v>133299.65822746279</v>
      </c>
      <c r="S29" s="35">
        <v>114650.62649119215</v>
      </c>
      <c r="T29" s="35">
        <v>0</v>
      </c>
      <c r="U29" s="309">
        <f t="shared" si="1"/>
        <v>247950.28471865493</v>
      </c>
      <c r="X29" s="10"/>
      <c r="Y29" s="10"/>
      <c r="Z29" s="108"/>
    </row>
    <row r="30" spans="1:26" x14ac:dyDescent="0.25">
      <c r="A30" s="23">
        <v>81</v>
      </c>
      <c r="B30" s="193" t="s">
        <v>34</v>
      </c>
      <c r="C30" s="407">
        <v>2482</v>
      </c>
      <c r="D30" s="412">
        <v>1.0004999999999999</v>
      </c>
      <c r="E30" s="418">
        <v>0</v>
      </c>
      <c r="F30" s="155">
        <v>0</v>
      </c>
      <c r="G30" s="419">
        <v>0</v>
      </c>
      <c r="H30" s="256">
        <v>823</v>
      </c>
      <c r="I30" s="14">
        <v>828</v>
      </c>
      <c r="J30" s="330">
        <v>0.9939613526570048</v>
      </c>
      <c r="K30" s="427">
        <v>0.99440539041734932</v>
      </c>
      <c r="L30" s="433">
        <v>0.66686141600000004</v>
      </c>
      <c r="M30" s="14">
        <f>Lisäosat[[#This Row],[HYTE-kerroin (sis. Kulttuurihyte)]]*Lisäosat[[#This Row],[Asukasmäärä 31.12.2024]]</f>
        <v>1655.150034512</v>
      </c>
      <c r="N30" s="427">
        <f>Lisäosat[[#This Row],[HYTE-kerroin (sis. Kulttuurihyte)]]/$N$7</f>
        <v>1.0357854699043645</v>
      </c>
      <c r="O30" s="439">
        <v>0</v>
      </c>
      <c r="P30" s="136">
        <v>250236.19557000004</v>
      </c>
      <c r="Q30" s="35">
        <v>0</v>
      </c>
      <c r="R30" s="35">
        <v>34701.685356963004</v>
      </c>
      <c r="S30" s="35">
        <v>53293.088987553572</v>
      </c>
      <c r="T30" s="35">
        <v>0</v>
      </c>
      <c r="U30" s="309">
        <f t="shared" si="1"/>
        <v>338230.96991451661</v>
      </c>
      <c r="X30" s="10"/>
      <c r="Y30" s="10"/>
      <c r="Z30" s="108"/>
    </row>
    <row r="31" spans="1:26" x14ac:dyDescent="0.25">
      <c r="A31" s="23">
        <v>82</v>
      </c>
      <c r="B31" s="193" t="s">
        <v>35</v>
      </c>
      <c r="C31" s="407">
        <v>9361</v>
      </c>
      <c r="D31" s="412">
        <v>0</v>
      </c>
      <c r="E31" s="418">
        <v>0</v>
      </c>
      <c r="F31" s="155">
        <v>0</v>
      </c>
      <c r="G31" s="419">
        <v>0</v>
      </c>
      <c r="H31" s="256">
        <v>2777</v>
      </c>
      <c r="I31" s="14">
        <v>4151</v>
      </c>
      <c r="J31" s="330">
        <v>0.66899542278968926</v>
      </c>
      <c r="K31" s="427">
        <v>0.66929428675298341</v>
      </c>
      <c r="L31" s="433">
        <v>0.67468125199999995</v>
      </c>
      <c r="M31" s="14">
        <f>Lisäosat[[#This Row],[HYTE-kerroin (sis. Kulttuurihyte)]]*Lisäosat[[#This Row],[Asukasmäärä 31.12.2024]]</f>
        <v>6315.6911999719996</v>
      </c>
      <c r="N31" s="427">
        <f>Lisäosat[[#This Row],[HYTE-kerroin (sis. Kulttuurihyte)]]/$N$7</f>
        <v>1.0479314305365133</v>
      </c>
      <c r="O31" s="439">
        <v>0</v>
      </c>
      <c r="P31" s="136">
        <v>0</v>
      </c>
      <c r="Q31" s="35">
        <v>0</v>
      </c>
      <c r="R31" s="35">
        <v>88089.609285223167</v>
      </c>
      <c r="S31" s="35">
        <v>203354.79329356019</v>
      </c>
      <c r="T31" s="35">
        <v>0</v>
      </c>
      <c r="U31" s="309">
        <f t="shared" si="1"/>
        <v>291444.40257878334</v>
      </c>
      <c r="X31" s="10"/>
      <c r="Y31" s="10"/>
      <c r="Z31" s="108"/>
    </row>
    <row r="32" spans="1:26" x14ac:dyDescent="0.25">
      <c r="A32" s="23">
        <v>86</v>
      </c>
      <c r="B32" s="193" t="s">
        <v>36</v>
      </c>
      <c r="C32" s="407">
        <v>7901</v>
      </c>
      <c r="D32" s="412">
        <v>0</v>
      </c>
      <c r="E32" s="418">
        <v>0</v>
      </c>
      <c r="F32" s="155">
        <v>4</v>
      </c>
      <c r="G32" s="419">
        <v>5.0626502974307052E-4</v>
      </c>
      <c r="H32" s="256">
        <v>1744</v>
      </c>
      <c r="I32" s="14">
        <v>3537</v>
      </c>
      <c r="J32" s="330">
        <v>0.4930732258976534</v>
      </c>
      <c r="K32" s="427">
        <v>0.49329349918124554</v>
      </c>
      <c r="L32" s="433">
        <v>0.57673511899999996</v>
      </c>
      <c r="M32" s="14">
        <f>Lisäosat[[#This Row],[HYTE-kerroin (sis. Kulttuurihyte)]]*Lisäosat[[#This Row],[Asukasmäärä 31.12.2024]]</f>
        <v>4556.7841752189997</v>
      </c>
      <c r="N32" s="427">
        <f>Lisäosat[[#This Row],[HYTE-kerroin (sis. Kulttuurihyte)]]/$N$7</f>
        <v>0.89579909994937312</v>
      </c>
      <c r="O32" s="439">
        <v>0</v>
      </c>
      <c r="P32" s="136">
        <v>0</v>
      </c>
      <c r="Q32" s="35">
        <v>0</v>
      </c>
      <c r="R32" s="35">
        <v>54799.017834656152</v>
      </c>
      <c r="S32" s="35">
        <v>146720.90111675093</v>
      </c>
      <c r="T32" s="35">
        <v>0</v>
      </c>
      <c r="U32" s="309">
        <f t="shared" si="1"/>
        <v>201519.91895140707</v>
      </c>
      <c r="X32" s="10"/>
      <c r="Y32" s="10"/>
      <c r="Z32" s="108"/>
    </row>
    <row r="33" spans="1:26" x14ac:dyDescent="0.25">
      <c r="A33" s="23">
        <v>90</v>
      </c>
      <c r="B33" s="193" t="s">
        <v>37</v>
      </c>
      <c r="C33" s="407">
        <v>2929</v>
      </c>
      <c r="D33" s="412">
        <v>1.6935833333333332</v>
      </c>
      <c r="E33" s="418">
        <v>0</v>
      </c>
      <c r="F33" s="155">
        <v>0</v>
      </c>
      <c r="G33" s="419">
        <v>0</v>
      </c>
      <c r="H33" s="256">
        <v>955</v>
      </c>
      <c r="I33" s="14">
        <v>967</v>
      </c>
      <c r="J33" s="330">
        <v>0.98759048603929678</v>
      </c>
      <c r="K33" s="427">
        <v>0.98803167770775169</v>
      </c>
      <c r="L33" s="433">
        <v>0.55784007599999996</v>
      </c>
      <c r="M33" s="14">
        <f>Lisäosat[[#This Row],[HYTE-kerroin (sis. Kulttuurihyte)]]*Lisäosat[[#This Row],[Asukasmäärä 31.12.2024]]</f>
        <v>1633.9135826039999</v>
      </c>
      <c r="N33" s="427">
        <f>Lisäosat[[#This Row],[HYTE-kerroin (sis. Kulttuurihyte)]]/$N$7</f>
        <v>0.86645085678663147</v>
      </c>
      <c r="O33" s="439">
        <v>0</v>
      </c>
      <c r="P33" s="136">
        <v>999740.29526500008</v>
      </c>
      <c r="Q33" s="35">
        <v>0</v>
      </c>
      <c r="R33" s="35">
        <v>40688.86366312443</v>
      </c>
      <c r="S33" s="35">
        <v>52609.310419016343</v>
      </c>
      <c r="T33" s="35">
        <v>0</v>
      </c>
      <c r="U33" s="309">
        <f t="shared" si="1"/>
        <v>1093038.4693471408</v>
      </c>
      <c r="X33" s="10"/>
      <c r="Y33" s="10"/>
      <c r="Z33" s="108"/>
    </row>
    <row r="34" spans="1:26" x14ac:dyDescent="0.25">
      <c r="A34" s="23">
        <v>91</v>
      </c>
      <c r="B34" s="193" t="s">
        <v>38</v>
      </c>
      <c r="C34" s="407">
        <v>684018</v>
      </c>
      <c r="D34" s="412">
        <v>0</v>
      </c>
      <c r="E34" s="418">
        <v>0</v>
      </c>
      <c r="F34" s="155">
        <v>69</v>
      </c>
      <c r="G34" s="419">
        <v>1.0087453838934063E-4</v>
      </c>
      <c r="H34" s="256">
        <v>430886</v>
      </c>
      <c r="I34" s="14">
        <v>324589</v>
      </c>
      <c r="J34" s="330">
        <v>1.3274818308691916</v>
      </c>
      <c r="K34" s="427">
        <v>1.3280748640464892</v>
      </c>
      <c r="L34" s="433">
        <v>0.71839367399999998</v>
      </c>
      <c r="M34" s="14">
        <f>Lisäosat[[#This Row],[HYTE-kerroin (sis. Kulttuurihyte)]]*Lisäosat[[#This Row],[Asukasmäärä 31.12.2024]]</f>
        <v>491394.204102132</v>
      </c>
      <c r="N34" s="427">
        <f>Lisäosat[[#This Row],[HYTE-kerroin (sis. Kulttuurihyte)]]/$N$7</f>
        <v>1.1158266340609706</v>
      </c>
      <c r="O34" s="439">
        <v>1.2780767317645287</v>
      </c>
      <c r="P34" s="136">
        <v>0</v>
      </c>
      <c r="Q34" s="35">
        <v>0</v>
      </c>
      <c r="R34" s="35">
        <v>12772485.199716242</v>
      </c>
      <c r="S34" s="35">
        <v>15822079.268423636</v>
      </c>
      <c r="T34" s="35">
        <v>9607760.1140901223</v>
      </c>
      <c r="U34" s="309">
        <f t="shared" si="1"/>
        <v>38202324.582230002</v>
      </c>
      <c r="X34" s="10"/>
      <c r="Y34" s="10"/>
      <c r="Z34" s="108"/>
    </row>
    <row r="35" spans="1:26" x14ac:dyDescent="0.25">
      <c r="A35" s="23">
        <v>92</v>
      </c>
      <c r="B35" s="193" t="s">
        <v>39</v>
      </c>
      <c r="C35" s="407">
        <v>251269</v>
      </c>
      <c r="D35" s="412">
        <v>0</v>
      </c>
      <c r="E35" s="418">
        <v>0</v>
      </c>
      <c r="F35" s="155">
        <v>26</v>
      </c>
      <c r="G35" s="419">
        <v>1.0347476210754212E-4</v>
      </c>
      <c r="H35" s="256">
        <v>127410</v>
      </c>
      <c r="I35" s="14">
        <v>117611</v>
      </c>
      <c r="J35" s="330">
        <v>1.08331703667174</v>
      </c>
      <c r="K35" s="427">
        <v>1.0838009927827306</v>
      </c>
      <c r="L35" s="433">
        <v>0.65570863300000004</v>
      </c>
      <c r="M35" s="14">
        <f>Lisäosat[[#This Row],[HYTE-kerroin (sis. Kulttuurihyte)]]*Lisäosat[[#This Row],[Asukasmäärä 31.12.2024]]</f>
        <v>164759.25250527702</v>
      </c>
      <c r="N35" s="427">
        <f>Lisäosat[[#This Row],[HYTE-kerroin (sis. Kulttuurihyte)]]/$N$7</f>
        <v>1.0184626944322319</v>
      </c>
      <c r="O35" s="439">
        <v>1.6536424630491691</v>
      </c>
      <c r="P35" s="136">
        <v>0</v>
      </c>
      <c r="Q35" s="35">
        <v>0</v>
      </c>
      <c r="R35" s="35">
        <v>3828897.8186766664</v>
      </c>
      <c r="S35" s="35">
        <v>5304974.9703659732</v>
      </c>
      <c r="T35" s="35">
        <v>4566444.8776464388</v>
      </c>
      <c r="U35" s="309">
        <f t="shared" si="1"/>
        <v>13700317.666689079</v>
      </c>
      <c r="X35" s="10"/>
      <c r="Y35" s="10"/>
      <c r="Z35" s="108"/>
    </row>
    <row r="36" spans="1:26" x14ac:dyDescent="0.25">
      <c r="A36" s="23">
        <v>97</v>
      </c>
      <c r="B36" s="193" t="s">
        <v>40</v>
      </c>
      <c r="C36" s="407">
        <v>2059</v>
      </c>
      <c r="D36" s="412">
        <v>0.77800000000000002</v>
      </c>
      <c r="E36" s="418">
        <v>0</v>
      </c>
      <c r="F36" s="155">
        <v>0</v>
      </c>
      <c r="G36" s="419">
        <v>0</v>
      </c>
      <c r="H36" s="256">
        <v>497</v>
      </c>
      <c r="I36" s="14">
        <v>720</v>
      </c>
      <c r="J36" s="330">
        <v>0.69027777777777777</v>
      </c>
      <c r="K36" s="427">
        <v>0.69058614932325157</v>
      </c>
      <c r="L36" s="433">
        <v>0.456198039</v>
      </c>
      <c r="M36" s="14">
        <f>Lisäosat[[#This Row],[HYTE-kerroin (sis. Kulttuurihyte)]]*Lisäosat[[#This Row],[Asukasmäärä 31.12.2024]]</f>
        <v>939.31176230100004</v>
      </c>
      <c r="N36" s="427">
        <f>Lisäosat[[#This Row],[HYTE-kerroin (sis. Kulttuurihyte)]]/$N$7</f>
        <v>0.70857795766529186</v>
      </c>
      <c r="O36" s="439">
        <v>0</v>
      </c>
      <c r="P36" s="136">
        <v>107615.77636000002</v>
      </c>
      <c r="Q36" s="35">
        <v>0</v>
      </c>
      <c r="R36" s="35">
        <v>19992.151353279445</v>
      </c>
      <c r="S36" s="35">
        <v>30244.282567484686</v>
      </c>
      <c r="T36" s="35">
        <v>0</v>
      </c>
      <c r="U36" s="309">
        <f t="shared" si="1"/>
        <v>157852.21028076415</v>
      </c>
      <c r="X36" s="10"/>
      <c r="Y36" s="10"/>
      <c r="Z36" s="108"/>
    </row>
    <row r="37" spans="1:26" s="104" customFormat="1" x14ac:dyDescent="0.25">
      <c r="A37" s="124">
        <v>98</v>
      </c>
      <c r="B37" s="124" t="s">
        <v>41</v>
      </c>
      <c r="C37" s="408">
        <v>22849</v>
      </c>
      <c r="D37" s="412">
        <v>0</v>
      </c>
      <c r="E37" s="420">
        <v>0</v>
      </c>
      <c r="F37" s="155">
        <v>3</v>
      </c>
      <c r="G37" s="419">
        <v>1.3129677447590703E-4</v>
      </c>
      <c r="H37" s="269">
        <v>5808</v>
      </c>
      <c r="I37" s="15">
        <v>9470</v>
      </c>
      <c r="J37" s="331">
        <v>0.61330517423442454</v>
      </c>
      <c r="K37" s="427">
        <v>0.61357915939013186</v>
      </c>
      <c r="L37" s="434">
        <v>0.62022813600000004</v>
      </c>
      <c r="M37" s="14">
        <f>Lisäosat[[#This Row],[HYTE-kerroin (sis. Kulttuurihyte)]]*Lisäosat[[#This Row],[Asukasmäärä 31.12.2024]]</f>
        <v>14171.592679464002</v>
      </c>
      <c r="N37" s="427">
        <f>Lisäosat[[#This Row],[HYTE-kerroin (sis. Kulttuurihyte)]]/$N$7</f>
        <v>0.96335351825883431</v>
      </c>
      <c r="O37" s="446">
        <v>0</v>
      </c>
      <c r="P37" s="197">
        <v>0</v>
      </c>
      <c r="Q37" s="159">
        <v>0</v>
      </c>
      <c r="R37" s="159">
        <v>197116.56319344603</v>
      </c>
      <c r="S37" s="159">
        <v>456301.80588717031</v>
      </c>
      <c r="T37" s="159">
        <v>0</v>
      </c>
      <c r="U37" s="309">
        <f t="shared" si="1"/>
        <v>653418.36908061639</v>
      </c>
      <c r="V37" s="59"/>
      <c r="W37" s="59"/>
      <c r="X37" s="109"/>
      <c r="Y37" s="110"/>
      <c r="Z37" s="111"/>
    </row>
    <row r="38" spans="1:26" s="45" customFormat="1" x14ac:dyDescent="0.25">
      <c r="A38" s="127">
        <v>102</v>
      </c>
      <c r="B38" s="124" t="s">
        <v>42</v>
      </c>
      <c r="C38" s="408">
        <v>9555</v>
      </c>
      <c r="D38" s="412">
        <v>0</v>
      </c>
      <c r="E38" s="420">
        <v>0</v>
      </c>
      <c r="F38" s="155">
        <v>0</v>
      </c>
      <c r="G38" s="419">
        <v>0</v>
      </c>
      <c r="H38" s="269">
        <v>3962</v>
      </c>
      <c r="I38" s="15">
        <v>3906</v>
      </c>
      <c r="J38" s="331">
        <v>1.0143369175627239</v>
      </c>
      <c r="K38" s="427">
        <v>1.0147900578099833</v>
      </c>
      <c r="L38" s="434">
        <v>0.55929828400000003</v>
      </c>
      <c r="M38" s="14">
        <f>Lisäosat[[#This Row],[HYTE-kerroin (sis. Kulttuurihyte)]]*Lisäosat[[#This Row],[Asukasmäärä 31.12.2024]]</f>
        <v>5344.0951036200004</v>
      </c>
      <c r="N38" s="427">
        <f>Lisäosat[[#This Row],[HYTE-kerroin (sis. Kulttuurihyte)]]/$N$7</f>
        <v>0.86871578113561854</v>
      </c>
      <c r="O38" s="439">
        <v>0</v>
      </c>
      <c r="P38" s="197">
        <v>0</v>
      </c>
      <c r="Q38" s="159">
        <v>0</v>
      </c>
      <c r="R38" s="159">
        <v>136330.24517338394</v>
      </c>
      <c r="S38" s="159">
        <v>172071.00865580482</v>
      </c>
      <c r="T38" s="159">
        <v>0</v>
      </c>
      <c r="U38" s="309">
        <f t="shared" si="1"/>
        <v>308401.25382918876</v>
      </c>
      <c r="V38" s="44"/>
      <c r="W38" s="44"/>
      <c r="X38" s="110"/>
      <c r="Y38" s="110"/>
      <c r="Z38" s="111"/>
    </row>
    <row r="39" spans="1:26" s="45" customFormat="1" x14ac:dyDescent="0.25">
      <c r="A39" s="127">
        <v>103</v>
      </c>
      <c r="B39" s="124" t="s">
        <v>43</v>
      </c>
      <c r="C39" s="408">
        <v>2094</v>
      </c>
      <c r="D39" s="412">
        <v>0</v>
      </c>
      <c r="E39" s="420">
        <v>0</v>
      </c>
      <c r="F39" s="155">
        <v>0</v>
      </c>
      <c r="G39" s="419">
        <v>0</v>
      </c>
      <c r="H39" s="269">
        <v>497</v>
      </c>
      <c r="I39" s="15">
        <v>821</v>
      </c>
      <c r="J39" s="331">
        <v>0.60535931790499387</v>
      </c>
      <c r="K39" s="427">
        <v>0.60562975336509273</v>
      </c>
      <c r="L39" s="434">
        <v>0.50842494199999999</v>
      </c>
      <c r="M39" s="14">
        <f>Lisäosat[[#This Row],[HYTE-kerroin (sis. Kulttuurihyte)]]*Lisäosat[[#This Row],[Asukasmäärä 31.12.2024]]</f>
        <v>1064.6418285479999</v>
      </c>
      <c r="N39" s="427">
        <f>Lisäosat[[#This Row],[HYTE-kerroin (sis. Kulttuurihyte)]]/$N$7</f>
        <v>0.78969806143435539</v>
      </c>
      <c r="O39" s="439">
        <v>0</v>
      </c>
      <c r="P39" s="197">
        <v>0</v>
      </c>
      <c r="Q39" s="159">
        <v>0</v>
      </c>
      <c r="R39" s="159">
        <v>17830.733171863849</v>
      </c>
      <c r="S39" s="159">
        <v>34279.70306354059</v>
      </c>
      <c r="T39" s="159">
        <v>0</v>
      </c>
      <c r="U39" s="309">
        <f t="shared" si="1"/>
        <v>52110.436235404442</v>
      </c>
      <c r="V39" s="44"/>
      <c r="W39" s="44"/>
      <c r="X39" s="110"/>
      <c r="Y39" s="110"/>
      <c r="Z39" s="111"/>
    </row>
    <row r="40" spans="1:26" s="45" customFormat="1" x14ac:dyDescent="0.25">
      <c r="A40" s="127">
        <v>105</v>
      </c>
      <c r="B40" s="124" t="s">
        <v>44</v>
      </c>
      <c r="C40" s="408">
        <v>2002</v>
      </c>
      <c r="D40" s="412">
        <v>1.7368999999999999</v>
      </c>
      <c r="E40" s="420">
        <v>0</v>
      </c>
      <c r="F40" s="155">
        <v>0</v>
      </c>
      <c r="G40" s="419">
        <v>0</v>
      </c>
      <c r="H40" s="269">
        <v>509</v>
      </c>
      <c r="I40" s="15">
        <v>602</v>
      </c>
      <c r="J40" s="331">
        <v>0.845514950166113</v>
      </c>
      <c r="K40" s="427">
        <v>0.8458926716578048</v>
      </c>
      <c r="L40" s="434">
        <v>0.56433079200000003</v>
      </c>
      <c r="M40" s="14">
        <f>Lisäosat[[#This Row],[HYTE-kerroin (sis. Kulttuurihyte)]]*Lisäosat[[#This Row],[Asukasmäärä 31.12.2024]]</f>
        <v>1129.7902455840001</v>
      </c>
      <c r="N40" s="427">
        <f>Lisäosat[[#This Row],[HYTE-kerroin (sis. Kulttuurihyte)]]/$N$7</f>
        <v>0.87653239571026875</v>
      </c>
      <c r="O40" s="439">
        <v>0</v>
      </c>
      <c r="P40" s="197">
        <v>700809.76165200002</v>
      </c>
      <c r="Q40" s="159">
        <v>0</v>
      </c>
      <c r="R40" s="159">
        <v>23810.288428944492</v>
      </c>
      <c r="S40" s="159">
        <v>36377.374159273895</v>
      </c>
      <c r="T40" s="159">
        <v>0</v>
      </c>
      <c r="U40" s="309">
        <f t="shared" si="1"/>
        <v>760997.42424021848</v>
      </c>
      <c r="V40" s="44"/>
      <c r="W40" s="44"/>
      <c r="X40" s="110"/>
      <c r="Y40" s="110"/>
      <c r="Z40" s="111"/>
    </row>
    <row r="41" spans="1:26" s="45" customFormat="1" x14ac:dyDescent="0.25">
      <c r="A41" s="127">
        <v>106</v>
      </c>
      <c r="B41" s="124" t="s">
        <v>45</v>
      </c>
      <c r="C41" s="408">
        <v>47031</v>
      </c>
      <c r="D41" s="412">
        <v>0</v>
      </c>
      <c r="E41" s="420">
        <v>0</v>
      </c>
      <c r="F41" s="155">
        <v>2</v>
      </c>
      <c r="G41" s="419">
        <v>4.2525142990793309E-5</v>
      </c>
      <c r="H41" s="269">
        <v>19649</v>
      </c>
      <c r="I41" s="15">
        <v>20810</v>
      </c>
      <c r="J41" s="331">
        <v>0.94420951465641523</v>
      </c>
      <c r="K41" s="427">
        <v>0.94463132650761372</v>
      </c>
      <c r="L41" s="434">
        <v>0.59430712900000005</v>
      </c>
      <c r="M41" s="14">
        <f>Lisäosat[[#This Row],[HYTE-kerroin (sis. Kulttuurihyte)]]*Lisäosat[[#This Row],[Asukasmäärä 31.12.2024]]</f>
        <v>27950.858583999001</v>
      </c>
      <c r="N41" s="427">
        <f>Lisäosat[[#This Row],[HYTE-kerroin (sis. Kulttuurihyte)]]/$N$7</f>
        <v>0.92309237588095627</v>
      </c>
      <c r="O41" s="439">
        <v>0.10745609254440014</v>
      </c>
      <c r="P41" s="197">
        <v>0</v>
      </c>
      <c r="Q41" s="159">
        <v>0</v>
      </c>
      <c r="R41" s="159">
        <v>624643.00019273302</v>
      </c>
      <c r="S41" s="159">
        <v>899971.3395980869</v>
      </c>
      <c r="T41" s="159">
        <v>55540.904698127953</v>
      </c>
      <c r="U41" s="309">
        <f t="shared" si="1"/>
        <v>1580155.2444889478</v>
      </c>
      <c r="V41" s="44"/>
      <c r="W41" s="44"/>
      <c r="X41" s="110"/>
      <c r="Y41" s="110"/>
      <c r="Z41" s="111"/>
    </row>
    <row r="42" spans="1:26" s="45" customFormat="1" x14ac:dyDescent="0.25">
      <c r="A42" s="127">
        <v>108</v>
      </c>
      <c r="B42" s="124" t="s">
        <v>46</v>
      </c>
      <c r="C42" s="408">
        <v>10348</v>
      </c>
      <c r="D42" s="412">
        <v>0</v>
      </c>
      <c r="E42" s="420">
        <v>0</v>
      </c>
      <c r="F42" s="155">
        <v>3</v>
      </c>
      <c r="G42" s="419">
        <v>2.8991109393119443E-4</v>
      </c>
      <c r="H42" s="269">
        <v>2791</v>
      </c>
      <c r="I42" s="15">
        <v>4253</v>
      </c>
      <c r="J42" s="331">
        <v>0.65624265224547373</v>
      </c>
      <c r="K42" s="427">
        <v>0.65653581909423164</v>
      </c>
      <c r="L42" s="434">
        <v>0.63284779199999996</v>
      </c>
      <c r="M42" s="14">
        <f>Lisäosat[[#This Row],[HYTE-kerroin (sis. Kulttuurihyte)]]*Lisäosat[[#This Row],[Asukasmäärä 31.12.2024]]</f>
        <v>6548.7089516159995</v>
      </c>
      <c r="N42" s="427">
        <f>Lisäosat[[#This Row],[HYTE-kerroin (sis. Kulttuurihyte)]]/$N$7</f>
        <v>0.98295467676999237</v>
      </c>
      <c r="O42" s="439">
        <v>3.7193765088905373E-2</v>
      </c>
      <c r="P42" s="197">
        <v>0</v>
      </c>
      <c r="Q42" s="159">
        <v>0</v>
      </c>
      <c r="R42" s="159">
        <v>95521.287143178764</v>
      </c>
      <c r="S42" s="159">
        <v>210857.57885082523</v>
      </c>
      <c r="T42" s="159">
        <v>4229.8430817285207</v>
      </c>
      <c r="U42" s="309">
        <f t="shared" si="1"/>
        <v>310608.70907573251</v>
      </c>
      <c r="V42" s="44"/>
      <c r="W42" s="44"/>
      <c r="X42" s="110"/>
      <c r="Y42" s="110"/>
      <c r="Z42" s="111"/>
    </row>
    <row r="43" spans="1:26" s="45" customFormat="1" x14ac:dyDescent="0.25">
      <c r="A43" s="127">
        <v>109</v>
      </c>
      <c r="B43" s="124" t="s">
        <v>47</v>
      </c>
      <c r="C43" s="408">
        <v>68433</v>
      </c>
      <c r="D43" s="412">
        <v>0</v>
      </c>
      <c r="E43" s="420">
        <v>0</v>
      </c>
      <c r="F43" s="155">
        <v>6</v>
      </c>
      <c r="G43" s="419">
        <v>8.7676997939590548E-5</v>
      </c>
      <c r="H43" s="269">
        <v>28758</v>
      </c>
      <c r="I43" s="15">
        <v>28097</v>
      </c>
      <c r="J43" s="331">
        <v>1.0235256433071147</v>
      </c>
      <c r="K43" s="427">
        <v>1.0239828884837954</v>
      </c>
      <c r="L43" s="434">
        <v>0.64199585599999998</v>
      </c>
      <c r="M43" s="14">
        <f>Lisäosat[[#This Row],[HYTE-kerroin (sis. Kulttuurihyte)]]*Lisäosat[[#This Row],[Asukasmäärä 31.12.2024]]</f>
        <v>43933.702413647996</v>
      </c>
      <c r="N43" s="427">
        <f>Lisäosat[[#This Row],[HYTE-kerroin (sis. Kulttuurihyte)]]/$N$7</f>
        <v>0.99716367363442515</v>
      </c>
      <c r="O43" s="439">
        <v>0.22613921708204052</v>
      </c>
      <c r="P43" s="197">
        <v>0</v>
      </c>
      <c r="Q43" s="159">
        <v>0</v>
      </c>
      <c r="R43" s="159">
        <v>985243.54736701876</v>
      </c>
      <c r="S43" s="159">
        <v>1414592.4317813043</v>
      </c>
      <c r="T43" s="159">
        <v>170074.48161790232</v>
      </c>
      <c r="U43" s="309">
        <f t="shared" si="1"/>
        <v>2569910.4607662256</v>
      </c>
      <c r="V43" s="44"/>
      <c r="W43" s="44"/>
      <c r="X43" s="110"/>
      <c r="Y43" s="110"/>
      <c r="Z43" s="111"/>
    </row>
    <row r="44" spans="1:26" s="45" customFormat="1" x14ac:dyDescent="0.25">
      <c r="A44" s="127">
        <v>111</v>
      </c>
      <c r="B44" s="124" t="s">
        <v>48</v>
      </c>
      <c r="C44" s="408">
        <v>17829</v>
      </c>
      <c r="D44" s="412">
        <v>0</v>
      </c>
      <c r="E44" s="420">
        <v>0</v>
      </c>
      <c r="F44" s="155">
        <v>1</v>
      </c>
      <c r="G44" s="419">
        <v>5.6088395311010152E-5</v>
      </c>
      <c r="H44" s="269">
        <v>6076</v>
      </c>
      <c r="I44" s="15">
        <v>6266</v>
      </c>
      <c r="J44" s="331">
        <v>0.96967762527928503</v>
      </c>
      <c r="K44" s="427">
        <v>0.9701108146380405</v>
      </c>
      <c r="L44" s="434">
        <v>0.661533802</v>
      </c>
      <c r="M44" s="14">
        <f>Lisäosat[[#This Row],[HYTE-kerroin (sis. Kulttuurihyte)]]*Lisäosat[[#This Row],[Asukasmäärä 31.12.2024]]</f>
        <v>11794.486155858</v>
      </c>
      <c r="N44" s="427">
        <f>Lisäosat[[#This Row],[HYTE-kerroin (sis. Kulttuurihyte)]]/$N$7</f>
        <v>1.0275104894690605</v>
      </c>
      <c r="O44" s="439">
        <v>0</v>
      </c>
      <c r="P44" s="197">
        <v>0</v>
      </c>
      <c r="Q44" s="159">
        <v>0</v>
      </c>
      <c r="R44" s="159">
        <v>243183.24634139365</v>
      </c>
      <c r="S44" s="159">
        <v>379762.91403210064</v>
      </c>
      <c r="T44" s="159">
        <v>0</v>
      </c>
      <c r="U44" s="309">
        <f t="shared" si="1"/>
        <v>622946.16037349426</v>
      </c>
      <c r="V44" s="44"/>
      <c r="W44" s="44"/>
      <c r="X44" s="110"/>
      <c r="Y44" s="110"/>
      <c r="Z44" s="111"/>
    </row>
    <row r="45" spans="1:26" s="45" customFormat="1" x14ac:dyDescent="0.25">
      <c r="A45" s="127">
        <v>139</v>
      </c>
      <c r="B45" s="124" t="s">
        <v>49</v>
      </c>
      <c r="C45" s="408">
        <v>9806</v>
      </c>
      <c r="D45" s="412">
        <v>0</v>
      </c>
      <c r="E45" s="420">
        <v>0</v>
      </c>
      <c r="F45" s="155">
        <v>1</v>
      </c>
      <c r="G45" s="419">
        <v>1.0197838058331633E-4</v>
      </c>
      <c r="H45" s="269">
        <v>2391</v>
      </c>
      <c r="I45" s="15">
        <v>3618</v>
      </c>
      <c r="J45" s="331">
        <v>0.66086235489220568</v>
      </c>
      <c r="K45" s="427">
        <v>0.66115758552584947</v>
      </c>
      <c r="L45" s="434">
        <v>0.51627313200000002</v>
      </c>
      <c r="M45" s="14">
        <f>Lisäosat[[#This Row],[HYTE-kerroin (sis. Kulttuurihyte)]]*Lisäosat[[#This Row],[Asukasmäärä 31.12.2024]]</f>
        <v>5062.5743323920005</v>
      </c>
      <c r="N45" s="427">
        <f>Lisäosat[[#This Row],[HYTE-kerroin (sis. Kulttuurihyte)]]/$N$7</f>
        <v>0.8018880621931469</v>
      </c>
      <c r="O45" s="439">
        <v>0</v>
      </c>
      <c r="P45" s="197">
        <v>0</v>
      </c>
      <c r="Q45" s="159">
        <v>0</v>
      </c>
      <c r="R45" s="159">
        <v>91155.356648350702</v>
      </c>
      <c r="S45" s="159">
        <v>163006.50622396215</v>
      </c>
      <c r="T45" s="159">
        <v>0</v>
      </c>
      <c r="U45" s="309">
        <f t="shared" si="1"/>
        <v>254161.86287231283</v>
      </c>
      <c r="V45" s="44"/>
      <c r="W45" s="44"/>
      <c r="X45" s="110"/>
      <c r="Y45" s="110"/>
      <c r="Z45" s="111"/>
    </row>
    <row r="46" spans="1:26" s="45" customFormat="1" x14ac:dyDescent="0.25">
      <c r="A46" s="127">
        <v>140</v>
      </c>
      <c r="B46" s="124" t="s">
        <v>50</v>
      </c>
      <c r="C46" s="408">
        <v>20463</v>
      </c>
      <c r="D46" s="412">
        <v>0.25613333333333332</v>
      </c>
      <c r="E46" s="420">
        <v>0</v>
      </c>
      <c r="F46" s="155">
        <v>1</v>
      </c>
      <c r="G46" s="419">
        <v>4.8868689830425645E-5</v>
      </c>
      <c r="H46" s="269">
        <v>8667</v>
      </c>
      <c r="I46" s="15">
        <v>7893</v>
      </c>
      <c r="J46" s="331">
        <v>1.0980615735461801</v>
      </c>
      <c r="K46" s="427">
        <v>1.0985521165643111</v>
      </c>
      <c r="L46" s="434">
        <v>0.58814821299999998</v>
      </c>
      <c r="M46" s="14">
        <f>Lisäosat[[#This Row],[HYTE-kerroin (sis. Kulttuurihyte)]]*Lisäosat[[#This Row],[Asukasmäärä 31.12.2024]]</f>
        <v>12035.276882619</v>
      </c>
      <c r="N46" s="427">
        <f>Lisäosat[[#This Row],[HYTE-kerroin (sis. Kulttuurihyte)]]/$N$7</f>
        <v>0.913526196836701</v>
      </c>
      <c r="O46" s="439">
        <v>0</v>
      </c>
      <c r="P46" s="197">
        <v>352107.60495200002</v>
      </c>
      <c r="Q46" s="159">
        <v>0</v>
      </c>
      <c r="R46" s="159">
        <v>316064.18777525233</v>
      </c>
      <c r="S46" s="159">
        <v>387515.97651047294</v>
      </c>
      <c r="T46" s="159">
        <v>0</v>
      </c>
      <c r="U46" s="309">
        <f t="shared" si="1"/>
        <v>1055687.7692377253</v>
      </c>
      <c r="V46" s="44"/>
      <c r="W46" s="44"/>
      <c r="X46" s="110"/>
      <c r="Y46" s="110"/>
      <c r="Z46" s="111"/>
    </row>
    <row r="47" spans="1:26" s="45" customFormat="1" x14ac:dyDescent="0.25">
      <c r="A47" s="127">
        <v>142</v>
      </c>
      <c r="B47" s="124" t="s">
        <v>51</v>
      </c>
      <c r="C47" s="408">
        <v>6401</v>
      </c>
      <c r="D47" s="412">
        <v>0</v>
      </c>
      <c r="E47" s="420">
        <v>0</v>
      </c>
      <c r="F47" s="155">
        <v>0</v>
      </c>
      <c r="G47" s="419">
        <v>0</v>
      </c>
      <c r="H47" s="269">
        <v>1878</v>
      </c>
      <c r="I47" s="15">
        <v>2394</v>
      </c>
      <c r="J47" s="331">
        <v>0.78446115288220553</v>
      </c>
      <c r="K47" s="427">
        <v>0.78481159947901935</v>
      </c>
      <c r="L47" s="434">
        <v>0.59422381000000002</v>
      </c>
      <c r="M47" s="14">
        <f>Lisäosat[[#This Row],[HYTE-kerroin (sis. Kulttuurihyte)]]*Lisäosat[[#This Row],[Asukasmäärä 31.12.2024]]</f>
        <v>3803.6266078100002</v>
      </c>
      <c r="N47" s="427">
        <f>Lisäosat[[#This Row],[HYTE-kerroin (sis. Kulttuurihyte)]]/$N$7</f>
        <v>0.92296296277128109</v>
      </c>
      <c r="O47" s="439">
        <v>0</v>
      </c>
      <c r="P47" s="197">
        <v>0</v>
      </c>
      <c r="Q47" s="159">
        <v>0</v>
      </c>
      <c r="R47" s="159">
        <v>70631.521418608754</v>
      </c>
      <c r="S47" s="159">
        <v>122470.47521900966</v>
      </c>
      <c r="T47" s="159">
        <v>0</v>
      </c>
      <c r="U47" s="309">
        <f t="shared" si="1"/>
        <v>193101.9966376184</v>
      </c>
      <c r="V47" s="44"/>
      <c r="W47" s="44"/>
      <c r="X47" s="110"/>
      <c r="Y47" s="110"/>
      <c r="Z47" s="111"/>
    </row>
    <row r="48" spans="1:26" s="45" customFormat="1" x14ac:dyDescent="0.25">
      <c r="A48" s="127">
        <v>143</v>
      </c>
      <c r="B48" s="124" t="s">
        <v>52</v>
      </c>
      <c r="C48" s="408">
        <v>6758</v>
      </c>
      <c r="D48" s="412">
        <v>8.2533333333333334E-2</v>
      </c>
      <c r="E48" s="420">
        <v>0</v>
      </c>
      <c r="F48" s="155">
        <v>0</v>
      </c>
      <c r="G48" s="419">
        <v>0</v>
      </c>
      <c r="H48" s="269">
        <v>2164</v>
      </c>
      <c r="I48" s="15">
        <v>2437</v>
      </c>
      <c r="J48" s="331">
        <v>0.88797702092736974</v>
      </c>
      <c r="K48" s="427">
        <v>0.88837371173084612</v>
      </c>
      <c r="L48" s="434">
        <v>0.63594056700000001</v>
      </c>
      <c r="M48" s="14">
        <f>Lisäosat[[#This Row],[HYTE-kerroin (sis. Kulttuurihyte)]]*Lisäosat[[#This Row],[Asukasmäärä 31.12.2024]]</f>
        <v>4297.6863517860002</v>
      </c>
      <c r="N48" s="427">
        <f>Lisäosat[[#This Row],[HYTE-kerroin (sis. Kulttuurihyte)]]/$N$7</f>
        <v>0.98775845058239653</v>
      </c>
      <c r="O48" s="439">
        <v>0</v>
      </c>
      <c r="P48" s="197">
        <v>37470.334714666671</v>
      </c>
      <c r="Q48" s="159">
        <v>0</v>
      </c>
      <c r="R48" s="159">
        <v>84411.031386911447</v>
      </c>
      <c r="S48" s="159">
        <v>138378.38045531287</v>
      </c>
      <c r="T48" s="159">
        <v>0</v>
      </c>
      <c r="U48" s="309">
        <f t="shared" si="1"/>
        <v>260259.74655689098</v>
      </c>
      <c r="V48" s="44"/>
      <c r="W48" s="44"/>
      <c r="X48" s="110"/>
      <c r="Y48" s="110"/>
      <c r="Z48" s="111"/>
    </row>
    <row r="49" spans="1:26" s="45" customFormat="1" x14ac:dyDescent="0.25">
      <c r="A49" s="127">
        <v>145</v>
      </c>
      <c r="B49" s="124" t="s">
        <v>53</v>
      </c>
      <c r="C49" s="408">
        <v>12429</v>
      </c>
      <c r="D49" s="412">
        <v>0</v>
      </c>
      <c r="E49" s="420">
        <v>0</v>
      </c>
      <c r="F49" s="155">
        <v>0</v>
      </c>
      <c r="G49" s="419">
        <v>0</v>
      </c>
      <c r="H49" s="269">
        <v>3381</v>
      </c>
      <c r="I49" s="15">
        <v>5418</v>
      </c>
      <c r="J49" s="331">
        <v>0.62403100775193798</v>
      </c>
      <c r="K49" s="427">
        <v>0.6243097845175809</v>
      </c>
      <c r="L49" s="434">
        <v>0.51145289900000002</v>
      </c>
      <c r="M49" s="14">
        <f>Lisäosat[[#This Row],[HYTE-kerroin (sis. Kulttuurihyte)]]*Lisäosat[[#This Row],[Asukasmäärä 31.12.2024]]</f>
        <v>6356.8480816709998</v>
      </c>
      <c r="N49" s="427">
        <f>Lisäosat[[#This Row],[HYTE-kerroin (sis. Kulttuurihyte)]]/$N$7</f>
        <v>0.79440115834301683</v>
      </c>
      <c r="O49" s="439">
        <v>0.17026944542199626</v>
      </c>
      <c r="P49" s="197">
        <v>0</v>
      </c>
      <c r="Q49" s="159">
        <v>0</v>
      </c>
      <c r="R49" s="159">
        <v>109099.22114347233</v>
      </c>
      <c r="S49" s="159">
        <v>204679.97669875025</v>
      </c>
      <c r="T49" s="159">
        <v>23257.905519278407</v>
      </c>
      <c r="U49" s="309">
        <f t="shared" si="1"/>
        <v>337037.10336150101</v>
      </c>
      <c r="V49" s="44"/>
      <c r="W49" s="44"/>
      <c r="X49" s="110"/>
      <c r="Y49" s="110"/>
      <c r="Z49" s="111"/>
    </row>
    <row r="50" spans="1:26" s="45" customFormat="1" x14ac:dyDescent="0.25">
      <c r="A50" s="127">
        <v>146</v>
      </c>
      <c r="B50" s="124" t="s">
        <v>54</v>
      </c>
      <c r="C50" s="408">
        <v>4382</v>
      </c>
      <c r="D50" s="412">
        <v>1.5604</v>
      </c>
      <c r="E50" s="420">
        <v>0</v>
      </c>
      <c r="F50" s="155">
        <v>0</v>
      </c>
      <c r="G50" s="419">
        <v>0</v>
      </c>
      <c r="H50" s="269">
        <v>1255</v>
      </c>
      <c r="I50" s="15">
        <v>1304</v>
      </c>
      <c r="J50" s="331">
        <v>0.96242331288343563</v>
      </c>
      <c r="K50" s="427">
        <v>0.96285326148376482</v>
      </c>
      <c r="L50" s="434">
        <v>0.46926862499999999</v>
      </c>
      <c r="M50" s="14">
        <f>Lisäosat[[#This Row],[HYTE-kerroin (sis. Kulttuurihyte)]]*Lisäosat[[#This Row],[Asukasmäärä 31.12.2024]]</f>
        <v>2056.3351147499998</v>
      </c>
      <c r="N50" s="427">
        <f>Lisäosat[[#This Row],[HYTE-kerroin (sis. Kulttuurihyte)]]/$N$7</f>
        <v>0.72887951168702791</v>
      </c>
      <c r="O50" s="439">
        <v>0</v>
      </c>
      <c r="P50" s="197">
        <v>1378064.5761120003</v>
      </c>
      <c r="Q50" s="159">
        <v>0</v>
      </c>
      <c r="R50" s="159">
        <v>59322.275265015312</v>
      </c>
      <c r="S50" s="159">
        <v>66210.583919006298</v>
      </c>
      <c r="T50" s="159">
        <v>0</v>
      </c>
      <c r="U50" s="309">
        <f t="shared" si="1"/>
        <v>1503597.4352960219</v>
      </c>
      <c r="V50" s="44"/>
      <c r="W50" s="44"/>
      <c r="X50" s="110"/>
      <c r="Y50" s="110"/>
      <c r="Z50" s="111"/>
    </row>
    <row r="51" spans="1:26" s="45" customFormat="1" x14ac:dyDescent="0.25">
      <c r="A51" s="127">
        <v>148</v>
      </c>
      <c r="B51" s="124" t="s">
        <v>55</v>
      </c>
      <c r="C51" s="408">
        <v>7224</v>
      </c>
      <c r="D51" s="412">
        <v>1.6087666666666667</v>
      </c>
      <c r="E51" s="420">
        <v>1</v>
      </c>
      <c r="F51" s="155">
        <v>509</v>
      </c>
      <c r="G51" s="419">
        <v>7.0459579180509407E-2</v>
      </c>
      <c r="H51" s="269">
        <v>3264</v>
      </c>
      <c r="I51" s="15">
        <v>3367</v>
      </c>
      <c r="J51" s="331">
        <v>0.96940896940896937</v>
      </c>
      <c r="K51" s="427">
        <v>0.96984203874962693</v>
      </c>
      <c r="L51" s="434">
        <v>0.63568684200000003</v>
      </c>
      <c r="M51" s="14">
        <f>Lisäosat[[#This Row],[HYTE-kerroin (sis. Kulttuurihyte)]]*Lisäosat[[#This Row],[Asukasmäärä 31.12.2024]]</f>
        <v>4592.2017466080006</v>
      </c>
      <c r="N51" s="427">
        <f>Lisäosat[[#This Row],[HYTE-kerroin (sis. Kulttuurihyte)]]/$N$7</f>
        <v>0.98736435870356531</v>
      </c>
      <c r="O51" s="439">
        <v>1.0175877228944048</v>
      </c>
      <c r="P51" s="197">
        <v>2342243.5448160004</v>
      </c>
      <c r="Q51" s="159">
        <v>499939.8</v>
      </c>
      <c r="R51" s="159">
        <v>98506.31276425792</v>
      </c>
      <c r="S51" s="159">
        <v>147861.28823840155</v>
      </c>
      <c r="T51" s="159">
        <v>80788.080274979089</v>
      </c>
      <c r="U51" s="309">
        <f t="shared" si="1"/>
        <v>3169339.026093639</v>
      </c>
      <c r="V51" s="44"/>
      <c r="W51" s="44"/>
      <c r="X51" s="110"/>
      <c r="Y51" s="110"/>
      <c r="Z51" s="111"/>
    </row>
    <row r="52" spans="1:26" s="45" customFormat="1" x14ac:dyDescent="0.25">
      <c r="A52" s="127">
        <v>149</v>
      </c>
      <c r="B52" s="124" t="s">
        <v>56</v>
      </c>
      <c r="C52" s="408">
        <v>5402</v>
      </c>
      <c r="D52" s="412">
        <v>0</v>
      </c>
      <c r="E52" s="420">
        <v>0</v>
      </c>
      <c r="F52" s="155">
        <v>0</v>
      </c>
      <c r="G52" s="419">
        <v>0</v>
      </c>
      <c r="H52" s="269">
        <v>1307</v>
      </c>
      <c r="I52" s="15">
        <v>2465</v>
      </c>
      <c r="J52" s="331">
        <v>0.53022312373225156</v>
      </c>
      <c r="K52" s="427">
        <v>0.53045999319172865</v>
      </c>
      <c r="L52" s="434">
        <v>0.63952403999999996</v>
      </c>
      <c r="M52" s="14">
        <f>Lisäosat[[#This Row],[HYTE-kerroin (sis. Kulttuurihyte)]]*Lisäosat[[#This Row],[Asukasmäärä 31.12.2024]]</f>
        <v>3454.7088640799998</v>
      </c>
      <c r="N52" s="427">
        <f>Lisäosat[[#This Row],[HYTE-kerroin (sis. Kulttuurihyte)]]/$N$7</f>
        <v>0.99332438853612948</v>
      </c>
      <c r="O52" s="439">
        <v>0.30461184335238328</v>
      </c>
      <c r="P52" s="197">
        <v>0</v>
      </c>
      <c r="Q52" s="159">
        <v>0</v>
      </c>
      <c r="R52" s="159">
        <v>40289.561058097359</v>
      </c>
      <c r="S52" s="159">
        <v>111235.90193066013</v>
      </c>
      <c r="T52" s="159">
        <v>18084.189823907425</v>
      </c>
      <c r="U52" s="309">
        <f t="shared" si="1"/>
        <v>169609.65281266489</v>
      </c>
      <c r="V52" s="44"/>
      <c r="W52" s="44"/>
      <c r="X52" s="110"/>
      <c r="Y52" s="110"/>
      <c r="Z52" s="111"/>
    </row>
    <row r="53" spans="1:26" s="45" customFormat="1" x14ac:dyDescent="0.25">
      <c r="A53" s="127">
        <v>151</v>
      </c>
      <c r="B53" s="124" t="s">
        <v>57</v>
      </c>
      <c r="C53" s="408">
        <v>1794</v>
      </c>
      <c r="D53" s="412">
        <v>1.1155999999999999</v>
      </c>
      <c r="E53" s="420">
        <v>0</v>
      </c>
      <c r="F53" s="155">
        <v>0</v>
      </c>
      <c r="G53" s="419">
        <v>0</v>
      </c>
      <c r="H53" s="269">
        <v>644</v>
      </c>
      <c r="I53" s="15">
        <v>744</v>
      </c>
      <c r="J53" s="331">
        <v>0.86559139784946237</v>
      </c>
      <c r="K53" s="427">
        <v>0.86597808820180566</v>
      </c>
      <c r="L53" s="434">
        <v>0.479929141</v>
      </c>
      <c r="M53" s="14">
        <f>Lisäosat[[#This Row],[HYTE-kerroin (sis. Kulttuurihyte)]]*Lisäosat[[#This Row],[Asukasmäärä 31.12.2024]]</f>
        <v>860.99287895400005</v>
      </c>
      <c r="N53" s="427">
        <f>Lisäosat[[#This Row],[HYTE-kerroin (sis. Kulttuurihyte)]]/$N$7</f>
        <v>0.7454376860086368</v>
      </c>
      <c r="O53" s="439">
        <v>0</v>
      </c>
      <c r="P53" s="197">
        <v>201679.707528</v>
      </c>
      <c r="Q53" s="159">
        <v>0</v>
      </c>
      <c r="R53" s="159">
        <v>21843.119544690595</v>
      </c>
      <c r="S53" s="159">
        <v>27722.544276340519</v>
      </c>
      <c r="T53" s="159">
        <v>0</v>
      </c>
      <c r="U53" s="309">
        <f t="shared" si="1"/>
        <v>251245.37134903111</v>
      </c>
      <c r="V53" s="44"/>
      <c r="W53" s="44"/>
      <c r="X53" s="110"/>
      <c r="Y53" s="110"/>
      <c r="Z53" s="111"/>
    </row>
    <row r="54" spans="1:26" s="45" customFormat="1" x14ac:dyDescent="0.25">
      <c r="A54" s="127">
        <v>152</v>
      </c>
      <c r="B54" s="124" t="s">
        <v>58</v>
      </c>
      <c r="C54" s="408">
        <v>4319</v>
      </c>
      <c r="D54" s="412">
        <v>0</v>
      </c>
      <c r="E54" s="420">
        <v>0</v>
      </c>
      <c r="F54" s="155">
        <v>0</v>
      </c>
      <c r="G54" s="419">
        <v>0</v>
      </c>
      <c r="H54" s="269">
        <v>1299</v>
      </c>
      <c r="I54" s="15">
        <v>1741</v>
      </c>
      <c r="J54" s="331">
        <v>0.74612291786329699</v>
      </c>
      <c r="K54" s="427">
        <v>0.74645623741189326</v>
      </c>
      <c r="L54" s="434">
        <v>0.61863950300000004</v>
      </c>
      <c r="M54" s="14">
        <f>Lisäosat[[#This Row],[HYTE-kerroin (sis. Kulttuurihyte)]]*Lisäosat[[#This Row],[Asukasmäärä 31.12.2024]]</f>
        <v>2671.904013457</v>
      </c>
      <c r="N54" s="427">
        <f>Lisäosat[[#This Row],[HYTE-kerroin (sis. Kulttuurihyte)]]/$N$7</f>
        <v>0.96088601460825485</v>
      </c>
      <c r="O54" s="439">
        <v>0</v>
      </c>
      <c r="P54" s="197">
        <v>0</v>
      </c>
      <c r="Q54" s="159">
        <v>0</v>
      </c>
      <c r="R54" s="159">
        <v>45328.659520710455</v>
      </c>
      <c r="S54" s="159">
        <v>86030.882630738983</v>
      </c>
      <c r="T54" s="159">
        <v>0</v>
      </c>
      <c r="U54" s="309">
        <f t="shared" si="1"/>
        <v>131359.54215144942</v>
      </c>
      <c r="V54" s="44"/>
      <c r="W54" s="44"/>
      <c r="X54" s="110"/>
      <c r="Y54" s="110"/>
      <c r="Z54" s="111"/>
    </row>
    <row r="55" spans="1:26" s="45" customFormat="1" x14ac:dyDescent="0.25">
      <c r="A55" s="127">
        <v>153</v>
      </c>
      <c r="B55" s="124" t="s">
        <v>59</v>
      </c>
      <c r="C55" s="408">
        <v>24724</v>
      </c>
      <c r="D55" s="412">
        <v>0</v>
      </c>
      <c r="E55" s="420">
        <v>0</v>
      </c>
      <c r="F55" s="155">
        <v>1</v>
      </c>
      <c r="G55" s="419">
        <v>4.0446529687752792E-5</v>
      </c>
      <c r="H55" s="269">
        <v>8700</v>
      </c>
      <c r="I55" s="15">
        <v>8706</v>
      </c>
      <c r="J55" s="331">
        <v>0.99931082012405237</v>
      </c>
      <c r="K55" s="427">
        <v>0.99975724768108953</v>
      </c>
      <c r="L55" s="434">
        <v>0.59493111600000004</v>
      </c>
      <c r="M55" s="14">
        <f>Lisäosat[[#This Row],[HYTE-kerroin (sis. Kulttuurihyte)]]*Lisäosat[[#This Row],[Asukasmäärä 31.12.2024]]</f>
        <v>14709.076911984001</v>
      </c>
      <c r="N55" s="427">
        <f>Lisäosat[[#This Row],[HYTE-kerroin (sis. Kulttuurihyte)]]/$N$7</f>
        <v>0.92406156775876203</v>
      </c>
      <c r="O55" s="439">
        <v>0</v>
      </c>
      <c r="P55" s="197">
        <v>0</v>
      </c>
      <c r="Q55" s="159">
        <v>0</v>
      </c>
      <c r="R55" s="159">
        <v>347535.05457484169</v>
      </c>
      <c r="S55" s="159">
        <v>473607.90771227807</v>
      </c>
      <c r="T55" s="159">
        <v>0</v>
      </c>
      <c r="U55" s="309">
        <f t="shared" si="1"/>
        <v>821142.96228711982</v>
      </c>
      <c r="V55" s="44"/>
      <c r="W55" s="44"/>
      <c r="X55" s="110"/>
      <c r="Y55" s="110"/>
      <c r="Z55" s="111"/>
    </row>
    <row r="56" spans="1:26" s="45" customFormat="1" x14ac:dyDescent="0.25">
      <c r="A56" s="127">
        <v>165</v>
      </c>
      <c r="B56" s="124" t="s">
        <v>60</v>
      </c>
      <c r="C56" s="408">
        <v>16015</v>
      </c>
      <c r="D56" s="412">
        <v>0</v>
      </c>
      <c r="E56" s="420">
        <v>0</v>
      </c>
      <c r="F56" s="155">
        <v>0</v>
      </c>
      <c r="G56" s="419">
        <v>0</v>
      </c>
      <c r="H56" s="269">
        <v>4972</v>
      </c>
      <c r="I56" s="15">
        <v>6934</v>
      </c>
      <c r="J56" s="331">
        <v>0.71704643784251509</v>
      </c>
      <c r="K56" s="427">
        <v>0.71736676789707055</v>
      </c>
      <c r="L56" s="434">
        <v>0.64599500600000004</v>
      </c>
      <c r="M56" s="14">
        <f>Lisäosat[[#This Row],[HYTE-kerroin (sis. Kulttuurihyte)]]*Lisäosat[[#This Row],[Asukasmäärä 31.12.2024]]</f>
        <v>10345.61002109</v>
      </c>
      <c r="N56" s="427">
        <f>Lisäosat[[#This Row],[HYTE-kerroin (sis. Kulttuurihyte)]]/$N$7</f>
        <v>1.0033752512764702</v>
      </c>
      <c r="O56" s="439">
        <v>0</v>
      </c>
      <c r="P56" s="197">
        <v>0</v>
      </c>
      <c r="Q56" s="159">
        <v>0</v>
      </c>
      <c r="R56" s="159">
        <v>161530.12075747448</v>
      </c>
      <c r="S56" s="159">
        <v>333111.50287776405</v>
      </c>
      <c r="T56" s="159">
        <v>0</v>
      </c>
      <c r="U56" s="309">
        <f t="shared" si="1"/>
        <v>494641.6236352385</v>
      </c>
      <c r="V56" s="44"/>
      <c r="W56" s="44"/>
      <c r="X56" s="110"/>
      <c r="Y56" s="110"/>
      <c r="Z56" s="111"/>
    </row>
    <row r="57" spans="1:26" s="45" customFormat="1" x14ac:dyDescent="0.25">
      <c r="A57" s="127">
        <v>167</v>
      </c>
      <c r="B57" s="124" t="s">
        <v>61</v>
      </c>
      <c r="C57" s="408">
        <v>78741</v>
      </c>
      <c r="D57" s="412">
        <v>0</v>
      </c>
      <c r="E57" s="420">
        <v>0</v>
      </c>
      <c r="F57" s="155">
        <v>4</v>
      </c>
      <c r="G57" s="419">
        <v>5.0799456445816032E-5</v>
      </c>
      <c r="H57" s="269">
        <v>35348</v>
      </c>
      <c r="I57" s="15">
        <v>31225</v>
      </c>
      <c r="J57" s="331">
        <v>1.1320416333066454</v>
      </c>
      <c r="K57" s="427">
        <v>1.1325473564216604</v>
      </c>
      <c r="L57" s="434">
        <v>0.62576912399999995</v>
      </c>
      <c r="M57" s="14">
        <f>Lisäosat[[#This Row],[HYTE-kerroin (sis. Kulttuurihyte)]]*Lisäosat[[#This Row],[Asukasmäärä 31.12.2024]]</f>
        <v>49273.686592883998</v>
      </c>
      <c r="N57" s="427">
        <f>Lisäosat[[#This Row],[HYTE-kerroin (sis. Kulttuurihyte)]]/$N$7</f>
        <v>0.97195991641235158</v>
      </c>
      <c r="O57" s="439">
        <v>0.634752287398895</v>
      </c>
      <c r="P57" s="197">
        <v>0</v>
      </c>
      <c r="Q57" s="159">
        <v>0</v>
      </c>
      <c r="R57" s="159">
        <v>1253841.4341714913</v>
      </c>
      <c r="S57" s="159">
        <v>1586531.0754826039</v>
      </c>
      <c r="T57" s="159">
        <v>549291.5181842196</v>
      </c>
      <c r="U57" s="309">
        <f t="shared" si="1"/>
        <v>3389664.0278383149</v>
      </c>
      <c r="V57" s="44"/>
      <c r="W57" s="44"/>
      <c r="X57" s="110"/>
      <c r="Y57" s="110"/>
      <c r="Z57" s="111"/>
    </row>
    <row r="58" spans="1:26" s="45" customFormat="1" x14ac:dyDescent="0.25">
      <c r="A58" s="127">
        <v>169</v>
      </c>
      <c r="B58" s="124" t="s">
        <v>62</v>
      </c>
      <c r="C58" s="408">
        <v>4848</v>
      </c>
      <c r="D58" s="412">
        <v>0</v>
      </c>
      <c r="E58" s="420">
        <v>0</v>
      </c>
      <c r="F58" s="155">
        <v>0</v>
      </c>
      <c r="G58" s="419">
        <v>0</v>
      </c>
      <c r="H58" s="269">
        <v>1532</v>
      </c>
      <c r="I58" s="15">
        <v>2022</v>
      </c>
      <c r="J58" s="331">
        <v>0.75766567754698322</v>
      </c>
      <c r="K58" s="427">
        <v>0.75800415365538376</v>
      </c>
      <c r="L58" s="434">
        <v>0.48625576700000001</v>
      </c>
      <c r="M58" s="14">
        <f>Lisäosat[[#This Row],[HYTE-kerroin (sis. Kulttuurihyte)]]*Lisäosat[[#This Row],[Asukasmäärä 31.12.2024]]</f>
        <v>2357.367958416</v>
      </c>
      <c r="N58" s="427">
        <f>Lisäosat[[#This Row],[HYTE-kerroin (sis. Kulttuurihyte)]]/$N$7</f>
        <v>0.75526435632887501</v>
      </c>
      <c r="O58" s="439">
        <v>0</v>
      </c>
      <c r="P58" s="197">
        <v>0</v>
      </c>
      <c r="Q58" s="159">
        <v>0</v>
      </c>
      <c r="R58" s="159">
        <v>51667.746165113487</v>
      </c>
      <c r="S58" s="159">
        <v>75903.342757269871</v>
      </c>
      <c r="T58" s="159">
        <v>0</v>
      </c>
      <c r="U58" s="309">
        <f t="shared" si="1"/>
        <v>127571.08892238335</v>
      </c>
      <c r="V58" s="44"/>
      <c r="W58" s="44"/>
      <c r="X58" s="110"/>
      <c r="Y58" s="110"/>
      <c r="Z58" s="111"/>
    </row>
    <row r="59" spans="1:26" s="45" customFormat="1" x14ac:dyDescent="0.25">
      <c r="A59" s="127">
        <v>171</v>
      </c>
      <c r="B59" s="124" t="s">
        <v>63</v>
      </c>
      <c r="C59" s="408">
        <v>4552</v>
      </c>
      <c r="D59" s="412">
        <v>9.4850000000000004E-2</v>
      </c>
      <c r="E59" s="420">
        <v>0</v>
      </c>
      <c r="F59" s="155">
        <v>0</v>
      </c>
      <c r="G59" s="419">
        <v>0</v>
      </c>
      <c r="H59" s="269">
        <v>1287</v>
      </c>
      <c r="I59" s="15">
        <v>1735</v>
      </c>
      <c r="J59" s="331">
        <v>0.74178674351585017</v>
      </c>
      <c r="K59" s="427">
        <v>0.74211812594169957</v>
      </c>
      <c r="L59" s="434">
        <v>0.63063812399999997</v>
      </c>
      <c r="M59" s="14">
        <f>Lisäosat[[#This Row],[HYTE-kerroin (sis. Kulttuurihyte)]]*Lisäosat[[#This Row],[Asukasmäärä 31.12.2024]]</f>
        <v>2870.664740448</v>
      </c>
      <c r="N59" s="427">
        <f>Lisäosat[[#This Row],[HYTE-kerroin (sis. Kulttuurihyte)]]/$N$7</f>
        <v>0.97952256636024482</v>
      </c>
      <c r="O59" s="439">
        <v>0</v>
      </c>
      <c r="P59" s="197">
        <v>29005.448696000003</v>
      </c>
      <c r="Q59" s="159">
        <v>0</v>
      </c>
      <c r="R59" s="159">
        <v>47496.391232569826</v>
      </c>
      <c r="S59" s="159">
        <v>92430.648748549123</v>
      </c>
      <c r="T59" s="159">
        <v>0</v>
      </c>
      <c r="U59" s="309">
        <f t="shared" si="1"/>
        <v>168932.48867711896</v>
      </c>
      <c r="V59" s="44"/>
      <c r="W59" s="44"/>
      <c r="X59" s="110"/>
      <c r="Y59" s="110"/>
      <c r="Z59" s="111"/>
    </row>
    <row r="60" spans="1:26" s="45" customFormat="1" x14ac:dyDescent="0.25">
      <c r="A60" s="127">
        <v>172</v>
      </c>
      <c r="B60" s="124" t="s">
        <v>64</v>
      </c>
      <c r="C60" s="408">
        <v>4099</v>
      </c>
      <c r="D60" s="412">
        <v>1.4112166666666668</v>
      </c>
      <c r="E60" s="420">
        <v>0</v>
      </c>
      <c r="F60" s="155">
        <v>0</v>
      </c>
      <c r="G60" s="419">
        <v>0</v>
      </c>
      <c r="H60" s="269">
        <v>1288</v>
      </c>
      <c r="I60" s="15">
        <v>1369</v>
      </c>
      <c r="J60" s="331">
        <v>0.94083272461650835</v>
      </c>
      <c r="K60" s="427">
        <v>0.94125302793592902</v>
      </c>
      <c r="L60" s="434">
        <v>0.52693752500000002</v>
      </c>
      <c r="M60" s="14">
        <f>Lisäosat[[#This Row],[HYTE-kerroin (sis. Kulttuurihyte)]]*Lisäosat[[#This Row],[Asukasmäärä 31.12.2024]]</f>
        <v>2159.9169149750001</v>
      </c>
      <c r="N60" s="427">
        <f>Lisäosat[[#This Row],[HYTE-kerroin (sis. Kulttuurihyte)]]/$N$7</f>
        <v>0.81845225836602875</v>
      </c>
      <c r="O60" s="439">
        <v>0</v>
      </c>
      <c r="P60" s="197">
        <v>582911.83604650013</v>
      </c>
      <c r="Q60" s="159">
        <v>0</v>
      </c>
      <c r="R60" s="159">
        <v>54246.238030821791</v>
      </c>
      <c r="S60" s="159">
        <v>69545.746279987958</v>
      </c>
      <c r="T60" s="159">
        <v>0</v>
      </c>
      <c r="U60" s="309">
        <f t="shared" si="1"/>
        <v>706703.82035730989</v>
      </c>
      <c r="V60" s="44"/>
      <c r="W60" s="44"/>
      <c r="X60" s="110"/>
      <c r="Y60" s="110"/>
      <c r="Z60" s="111"/>
    </row>
    <row r="61" spans="1:26" s="45" customFormat="1" x14ac:dyDescent="0.25">
      <c r="A61" s="127">
        <v>176</v>
      </c>
      <c r="B61" s="124" t="s">
        <v>65</v>
      </c>
      <c r="C61" s="408">
        <v>4160</v>
      </c>
      <c r="D61" s="412">
        <v>1.5198833333333333</v>
      </c>
      <c r="E61" s="420">
        <v>0</v>
      </c>
      <c r="F61" s="155">
        <v>0</v>
      </c>
      <c r="G61" s="419">
        <v>0</v>
      </c>
      <c r="H61" s="269">
        <v>1319</v>
      </c>
      <c r="I61" s="15">
        <v>1365</v>
      </c>
      <c r="J61" s="331">
        <v>0.96630036630036631</v>
      </c>
      <c r="K61" s="427">
        <v>0.96673204691785231</v>
      </c>
      <c r="L61" s="434">
        <v>0.35425858599999999</v>
      </c>
      <c r="M61" s="14">
        <f>Lisäosat[[#This Row],[HYTE-kerroin (sis. Kulttuurihyte)]]*Lisäosat[[#This Row],[Asukasmäärä 31.12.2024]]</f>
        <v>1473.71571776</v>
      </c>
      <c r="N61" s="427">
        <f>Lisäosat[[#This Row],[HYTE-kerroin (sis. Kulttuurihyte)]]/$N$7</f>
        <v>0.550243104734771</v>
      </c>
      <c r="O61" s="439">
        <v>0</v>
      </c>
      <c r="P61" s="197">
        <v>1274279.9139200002</v>
      </c>
      <c r="Q61" s="159">
        <v>0</v>
      </c>
      <c r="R61" s="159">
        <v>56543.770731406417</v>
      </c>
      <c r="S61" s="159">
        <v>47451.204574391501</v>
      </c>
      <c r="T61" s="159">
        <v>0</v>
      </c>
      <c r="U61" s="309">
        <f t="shared" si="1"/>
        <v>1378274.8892257982</v>
      </c>
      <c r="V61" s="44"/>
      <c r="W61" s="44"/>
      <c r="X61" s="110"/>
      <c r="Y61" s="110"/>
      <c r="Z61" s="111"/>
    </row>
    <row r="62" spans="1:26" s="45" customFormat="1" x14ac:dyDescent="0.25">
      <c r="A62" s="127">
        <v>177</v>
      </c>
      <c r="B62" s="124" t="s">
        <v>66</v>
      </c>
      <c r="C62" s="408">
        <v>1668</v>
      </c>
      <c r="D62" s="412">
        <v>0.62613333333333332</v>
      </c>
      <c r="E62" s="420">
        <v>0</v>
      </c>
      <c r="F62" s="155">
        <v>0</v>
      </c>
      <c r="G62" s="419">
        <v>0</v>
      </c>
      <c r="H62" s="269">
        <v>656</v>
      </c>
      <c r="I62" s="15">
        <v>673</v>
      </c>
      <c r="J62" s="331">
        <v>0.97473997028231796</v>
      </c>
      <c r="K62" s="427">
        <v>0.97517542116998623</v>
      </c>
      <c r="L62" s="434">
        <v>0.67713184100000001</v>
      </c>
      <c r="M62" s="14">
        <f>Lisäosat[[#This Row],[HYTE-kerroin (sis. Kulttuurihyte)]]*Lisäosat[[#This Row],[Asukasmäärä 31.12.2024]]</f>
        <v>1129.455910788</v>
      </c>
      <c r="N62" s="427">
        <f>Lisäosat[[#This Row],[HYTE-kerroin (sis. Kulttuurihyte)]]/$N$7</f>
        <v>1.0517377453389691</v>
      </c>
      <c r="O62" s="439">
        <v>0</v>
      </c>
      <c r="P62" s="197">
        <v>70162.147072000007</v>
      </c>
      <c r="Q62" s="159">
        <v>0</v>
      </c>
      <c r="R62" s="159">
        <v>22869.891991312212</v>
      </c>
      <c r="S62" s="159">
        <v>36366.609132742553</v>
      </c>
      <c r="T62" s="159">
        <v>0</v>
      </c>
      <c r="U62" s="309">
        <f t="shared" si="1"/>
        <v>129398.64819605477</v>
      </c>
      <c r="V62" s="44"/>
      <c r="W62" s="44"/>
      <c r="X62" s="110"/>
      <c r="Y62" s="110"/>
      <c r="Z62" s="111"/>
    </row>
    <row r="63" spans="1:26" s="45" customFormat="1" x14ac:dyDescent="0.25">
      <c r="A63" s="127">
        <v>178</v>
      </c>
      <c r="B63" s="124" t="s">
        <v>67</v>
      </c>
      <c r="C63" s="408">
        <v>5674</v>
      </c>
      <c r="D63" s="412">
        <v>0.82289999999999996</v>
      </c>
      <c r="E63" s="420">
        <v>0</v>
      </c>
      <c r="F63" s="155">
        <v>0</v>
      </c>
      <c r="G63" s="419">
        <v>0</v>
      </c>
      <c r="H63" s="269">
        <v>1753</v>
      </c>
      <c r="I63" s="15">
        <v>2131</v>
      </c>
      <c r="J63" s="331">
        <v>0.82261848897231349</v>
      </c>
      <c r="K63" s="427">
        <v>0.82298598180338267</v>
      </c>
      <c r="L63" s="434">
        <v>0.62599767399999995</v>
      </c>
      <c r="M63" s="14">
        <f>Lisäosat[[#This Row],[HYTE-kerroin (sis. Kulttuurihyte)]]*Lisäosat[[#This Row],[Asukasmäärä 31.12.2024]]</f>
        <v>3551.9108022759997</v>
      </c>
      <c r="N63" s="427">
        <f>Lisäosat[[#This Row],[HYTE-kerroin (sis. Kulttuurihyte)]]/$N$7</f>
        <v>0.97231490586513269</v>
      </c>
      <c r="O63" s="439">
        <v>0</v>
      </c>
      <c r="P63" s="197">
        <v>313672.462428</v>
      </c>
      <c r="Q63" s="159">
        <v>0</v>
      </c>
      <c r="R63" s="159">
        <v>65654.891798178651</v>
      </c>
      <c r="S63" s="159">
        <v>114365.64330396676</v>
      </c>
      <c r="T63" s="159">
        <v>0</v>
      </c>
      <c r="U63" s="309">
        <f t="shared" si="1"/>
        <v>493692.99753014545</v>
      </c>
      <c r="V63" s="44"/>
      <c r="W63" s="44"/>
      <c r="X63" s="110"/>
      <c r="Y63" s="110"/>
      <c r="Z63" s="111"/>
    </row>
    <row r="64" spans="1:26" s="45" customFormat="1" x14ac:dyDescent="0.25">
      <c r="A64" s="127">
        <v>179</v>
      </c>
      <c r="B64" s="124" t="s">
        <v>68</v>
      </c>
      <c r="C64" s="408">
        <v>149194</v>
      </c>
      <c r="D64" s="412">
        <v>0</v>
      </c>
      <c r="E64" s="420">
        <v>0</v>
      </c>
      <c r="F64" s="155">
        <v>16</v>
      </c>
      <c r="G64" s="419">
        <v>1.0724291861603014E-4</v>
      </c>
      <c r="H64" s="269">
        <v>66792</v>
      </c>
      <c r="I64" s="15">
        <v>62937</v>
      </c>
      <c r="J64" s="331">
        <v>1.0612517279183946</v>
      </c>
      <c r="K64" s="427">
        <v>1.0617258266740122</v>
      </c>
      <c r="L64" s="434">
        <v>0.679135987</v>
      </c>
      <c r="M64" s="14">
        <f>Lisäosat[[#This Row],[HYTE-kerroin (sis. Kulttuurihyte)]]*Lisäosat[[#This Row],[Asukasmäärä 31.12.2024]]</f>
        <v>101323.014444478</v>
      </c>
      <c r="N64" s="427">
        <f>Lisäosat[[#This Row],[HYTE-kerroin (sis. Kulttuurihyte)]]/$N$7</f>
        <v>1.0548506339490473</v>
      </c>
      <c r="O64" s="439">
        <v>1.0776879626118359</v>
      </c>
      <c r="P64" s="197">
        <v>0</v>
      </c>
      <c r="Q64" s="159">
        <v>0</v>
      </c>
      <c r="R64" s="159">
        <v>2227147.9091663244</v>
      </c>
      <c r="S64" s="159">
        <v>3262433.2010293012</v>
      </c>
      <c r="T64" s="159">
        <v>1767022.5110540735</v>
      </c>
      <c r="U64" s="309">
        <f t="shared" si="1"/>
        <v>7256603.621249699</v>
      </c>
      <c r="V64" s="44"/>
      <c r="W64" s="44"/>
      <c r="X64" s="110"/>
      <c r="Y64" s="110"/>
      <c r="Z64" s="111"/>
    </row>
    <row r="65" spans="1:26" s="45" customFormat="1" x14ac:dyDescent="0.25">
      <c r="A65" s="127">
        <v>181</v>
      </c>
      <c r="B65" s="124" t="s">
        <v>69</v>
      </c>
      <c r="C65" s="408">
        <v>1658</v>
      </c>
      <c r="D65" s="412">
        <v>0.38423333333333332</v>
      </c>
      <c r="E65" s="420">
        <v>0</v>
      </c>
      <c r="F65" s="155">
        <v>0</v>
      </c>
      <c r="G65" s="419">
        <v>0</v>
      </c>
      <c r="H65" s="269">
        <v>445</v>
      </c>
      <c r="I65" s="15">
        <v>656</v>
      </c>
      <c r="J65" s="331">
        <v>0.67835365853658536</v>
      </c>
      <c r="K65" s="427">
        <v>0.67865670315542581</v>
      </c>
      <c r="L65" s="434">
        <v>0.62964379400000003</v>
      </c>
      <c r="M65" s="14">
        <f>Lisäosat[[#This Row],[HYTE-kerroin (sis. Kulttuurihyte)]]*Lisäosat[[#This Row],[Asukasmäärä 31.12.2024]]</f>
        <v>1043.9494104520002</v>
      </c>
      <c r="N65" s="427">
        <f>Lisäosat[[#This Row],[HYTE-kerroin (sis. Kulttuurihyte)]]/$N$7</f>
        <v>0.9779781486722825</v>
      </c>
      <c r="O65" s="439">
        <v>0</v>
      </c>
      <c r="P65" s="197">
        <v>42797.614662666667</v>
      </c>
      <c r="Q65" s="159">
        <v>0</v>
      </c>
      <c r="R65" s="159">
        <v>15820.492162473645</v>
      </c>
      <c r="S65" s="159">
        <v>33613.441482436894</v>
      </c>
      <c r="T65" s="159">
        <v>0</v>
      </c>
      <c r="U65" s="309">
        <f t="shared" si="1"/>
        <v>92231.548307577206</v>
      </c>
      <c r="V65" s="44"/>
      <c r="W65" s="44"/>
      <c r="X65" s="110"/>
      <c r="Y65" s="110"/>
      <c r="Z65" s="111"/>
    </row>
    <row r="66" spans="1:26" s="45" customFormat="1" x14ac:dyDescent="0.25">
      <c r="A66" s="127">
        <v>182</v>
      </c>
      <c r="B66" s="124" t="s">
        <v>70</v>
      </c>
      <c r="C66" s="408">
        <v>19116</v>
      </c>
      <c r="D66" s="412">
        <v>0.24018333333333333</v>
      </c>
      <c r="E66" s="420">
        <v>0</v>
      </c>
      <c r="F66" s="155">
        <v>1</v>
      </c>
      <c r="G66" s="419">
        <v>5.2312199204854574E-5</v>
      </c>
      <c r="H66" s="269">
        <v>6706</v>
      </c>
      <c r="I66" s="15">
        <v>6957</v>
      </c>
      <c r="J66" s="331">
        <v>0.96392123041540889</v>
      </c>
      <c r="K66" s="427">
        <v>0.96435184818858299</v>
      </c>
      <c r="L66" s="434">
        <v>0.62127446200000003</v>
      </c>
      <c r="M66" s="14">
        <f>Lisäosat[[#This Row],[HYTE-kerroin (sis. Kulttuurihyte)]]*Lisäosat[[#This Row],[Asukasmäärä 31.12.2024]]</f>
        <v>11876.282615592001</v>
      </c>
      <c r="N66" s="427">
        <f>Lisäosat[[#This Row],[HYTE-kerroin (sis. Kulttuurihyte)]]/$N$7</f>
        <v>0.96497869740637565</v>
      </c>
      <c r="O66" s="439">
        <v>0</v>
      </c>
      <c r="P66" s="197">
        <v>308446.53022800008</v>
      </c>
      <c r="Q66" s="159">
        <v>0</v>
      </c>
      <c r="R66" s="159">
        <v>259189.77201541973</v>
      </c>
      <c r="S66" s="159">
        <v>382396.62452152831</v>
      </c>
      <c r="T66" s="159">
        <v>0</v>
      </c>
      <c r="U66" s="309">
        <f t="shared" si="1"/>
        <v>950032.92676494806</v>
      </c>
      <c r="V66" s="44"/>
      <c r="W66" s="44"/>
      <c r="X66" s="110"/>
      <c r="Y66" s="110"/>
      <c r="Z66" s="111"/>
    </row>
    <row r="67" spans="1:26" s="45" customFormat="1" x14ac:dyDescent="0.25">
      <c r="A67" s="127">
        <v>186</v>
      </c>
      <c r="B67" s="124" t="s">
        <v>71</v>
      </c>
      <c r="C67" s="408">
        <v>46871</v>
      </c>
      <c r="D67" s="412">
        <v>0</v>
      </c>
      <c r="E67" s="420">
        <v>0</v>
      </c>
      <c r="F67" s="155">
        <v>4</v>
      </c>
      <c r="G67" s="419">
        <v>8.5340615732542514E-5</v>
      </c>
      <c r="H67" s="269">
        <v>14078</v>
      </c>
      <c r="I67" s="15">
        <v>21616</v>
      </c>
      <c r="J67" s="331">
        <v>0.65127683197631381</v>
      </c>
      <c r="K67" s="427">
        <v>0.65156778041717822</v>
      </c>
      <c r="L67" s="434">
        <v>0.72577782599999996</v>
      </c>
      <c r="M67" s="14">
        <f>Lisäosat[[#This Row],[HYTE-kerroin (sis. Kulttuurihyte)]]*Lisäosat[[#This Row],[Asukasmäärä 31.12.2024]]</f>
        <v>34017.932482445998</v>
      </c>
      <c r="N67" s="427">
        <f>Lisäosat[[#This Row],[HYTE-kerroin (sis. Kulttuurihyte)]]/$N$7</f>
        <v>1.1272958796428223</v>
      </c>
      <c r="O67" s="439">
        <v>1.1991825043699518</v>
      </c>
      <c r="P67" s="197">
        <v>0</v>
      </c>
      <c r="Q67" s="159">
        <v>0</v>
      </c>
      <c r="R67" s="159">
        <v>429387.24610922585</v>
      </c>
      <c r="S67" s="159">
        <v>1095321.0676723337</v>
      </c>
      <c r="T67" s="159">
        <v>617713.64595394093</v>
      </c>
      <c r="U67" s="309">
        <f t="shared" si="1"/>
        <v>2142421.9597355006</v>
      </c>
      <c r="V67" s="44"/>
      <c r="W67" s="44"/>
      <c r="X67" s="110"/>
      <c r="Y67" s="110"/>
      <c r="Z67" s="111"/>
    </row>
    <row r="68" spans="1:26" s="45" customFormat="1" x14ac:dyDescent="0.25">
      <c r="A68" s="127">
        <v>202</v>
      </c>
      <c r="B68" s="124" t="s">
        <v>72</v>
      </c>
      <c r="C68" s="408">
        <v>36551</v>
      </c>
      <c r="D68" s="412">
        <v>0</v>
      </c>
      <c r="E68" s="420">
        <v>0</v>
      </c>
      <c r="F68" s="155">
        <v>0</v>
      </c>
      <c r="G68" s="419">
        <v>0</v>
      </c>
      <c r="H68" s="269">
        <v>10651</v>
      </c>
      <c r="I68" s="15">
        <v>16738</v>
      </c>
      <c r="J68" s="331">
        <v>0.63633647986617281</v>
      </c>
      <c r="K68" s="427">
        <v>0.63662075392229178</v>
      </c>
      <c r="L68" s="434">
        <v>0.66453221799999995</v>
      </c>
      <c r="M68" s="14">
        <f>Lisäosat[[#This Row],[HYTE-kerroin (sis. Kulttuurihyte)]]*Lisäosat[[#This Row],[Asukasmäärä 31.12.2024]]</f>
        <v>24289.317100117998</v>
      </c>
      <c r="N68" s="427">
        <f>Lisäosat[[#This Row],[HYTE-kerroin (sis. Kulttuurihyte)]]/$N$7</f>
        <v>1.0321677025736327</v>
      </c>
      <c r="O68" s="439">
        <v>0.98062771826196526</v>
      </c>
      <c r="P68" s="197">
        <v>0</v>
      </c>
      <c r="Q68" s="159">
        <v>0</v>
      </c>
      <c r="R68" s="159">
        <v>327163.89998318849</v>
      </c>
      <c r="S68" s="159">
        <v>782075.76997401821</v>
      </c>
      <c r="T68" s="159">
        <v>393913.73179482209</v>
      </c>
      <c r="U68" s="309">
        <f t="shared" si="1"/>
        <v>1503153.4017520286</v>
      </c>
      <c r="V68" s="44"/>
      <c r="W68" s="44"/>
      <c r="X68" s="110"/>
      <c r="Y68" s="110"/>
      <c r="Z68" s="111"/>
    </row>
    <row r="69" spans="1:26" s="45" customFormat="1" x14ac:dyDescent="0.25">
      <c r="A69" s="127">
        <v>204</v>
      </c>
      <c r="B69" s="124" t="s">
        <v>73</v>
      </c>
      <c r="C69" s="408">
        <v>2589</v>
      </c>
      <c r="D69" s="412">
        <v>1.1962833333333334</v>
      </c>
      <c r="E69" s="420">
        <v>0</v>
      </c>
      <c r="F69" s="155">
        <v>0</v>
      </c>
      <c r="G69" s="419">
        <v>0</v>
      </c>
      <c r="H69" s="269">
        <v>718</v>
      </c>
      <c r="I69" s="15">
        <v>843</v>
      </c>
      <c r="J69" s="331">
        <v>0.85172004744958485</v>
      </c>
      <c r="K69" s="427">
        <v>0.85210054097813015</v>
      </c>
      <c r="L69" s="434">
        <v>0.62301730700000002</v>
      </c>
      <c r="M69" s="14">
        <f>Lisäosat[[#This Row],[HYTE-kerroin (sis. Kulttuurihyte)]]*Lisäosat[[#This Row],[Asukasmäärä 31.12.2024]]</f>
        <v>1612.991807823</v>
      </c>
      <c r="N69" s="427">
        <f>Lisäosat[[#This Row],[HYTE-kerroin (sis. Kulttuurihyte)]]/$N$7</f>
        <v>0.96768572690903243</v>
      </c>
      <c r="O69" s="439">
        <v>0</v>
      </c>
      <c r="P69" s="197">
        <v>312102.58171350003</v>
      </c>
      <c r="Q69" s="159">
        <v>0</v>
      </c>
      <c r="R69" s="159">
        <v>31017.601506328847</v>
      </c>
      <c r="S69" s="159">
        <v>51935.663932635965</v>
      </c>
      <c r="T69" s="159">
        <v>0</v>
      </c>
      <c r="U69" s="309">
        <f t="shared" si="1"/>
        <v>395055.84715246485</v>
      </c>
      <c r="V69" s="44"/>
      <c r="W69" s="44"/>
      <c r="X69" s="110"/>
      <c r="Y69" s="110"/>
      <c r="Z69" s="111"/>
    </row>
    <row r="70" spans="1:26" s="45" customFormat="1" x14ac:dyDescent="0.25">
      <c r="A70" s="127">
        <v>205</v>
      </c>
      <c r="B70" s="124" t="s">
        <v>74</v>
      </c>
      <c r="C70" s="408">
        <v>36433</v>
      </c>
      <c r="D70" s="412">
        <v>0.18211666666666668</v>
      </c>
      <c r="E70" s="420">
        <v>0</v>
      </c>
      <c r="F70" s="155">
        <v>3</v>
      </c>
      <c r="G70" s="419">
        <v>8.2342930859385726E-5</v>
      </c>
      <c r="H70" s="269">
        <v>15599</v>
      </c>
      <c r="I70" s="15">
        <v>14949</v>
      </c>
      <c r="J70" s="331">
        <v>1.0434811693089838</v>
      </c>
      <c r="K70" s="427">
        <v>1.0439473293263155</v>
      </c>
      <c r="L70" s="434">
        <v>0.54285373400000003</v>
      </c>
      <c r="M70" s="14">
        <f>Lisäosat[[#This Row],[HYTE-kerroin (sis. Kulttuurihyte)]]*Lisäosat[[#This Row],[Asukasmäärä 31.12.2024]]</f>
        <v>19777.790090822</v>
      </c>
      <c r="N70" s="427">
        <f>Lisäosat[[#This Row],[HYTE-kerroin (sis. Kulttuurihyte)]]/$N$7</f>
        <v>0.84317370366578359</v>
      </c>
      <c r="O70" s="439">
        <v>0</v>
      </c>
      <c r="P70" s="197">
        <v>445743.09678966674</v>
      </c>
      <c r="Q70" s="159">
        <v>0</v>
      </c>
      <c r="R70" s="159">
        <v>534759.91067379992</v>
      </c>
      <c r="S70" s="159">
        <v>636812.0746214384</v>
      </c>
      <c r="T70" s="159">
        <v>0</v>
      </c>
      <c r="U70" s="309">
        <f t="shared" si="1"/>
        <v>1617315.0820849049</v>
      </c>
      <c r="V70" s="44"/>
      <c r="W70" s="44"/>
      <c r="X70" s="110"/>
      <c r="Y70" s="110"/>
      <c r="Z70" s="111"/>
    </row>
    <row r="71" spans="1:26" s="45" customFormat="1" x14ac:dyDescent="0.25">
      <c r="A71" s="127">
        <v>208</v>
      </c>
      <c r="B71" s="124" t="s">
        <v>75</v>
      </c>
      <c r="C71" s="408">
        <v>12271</v>
      </c>
      <c r="D71" s="412">
        <v>0.45220000000000005</v>
      </c>
      <c r="E71" s="420">
        <v>0</v>
      </c>
      <c r="F71" s="155">
        <v>3</v>
      </c>
      <c r="G71" s="419">
        <v>2.4447885257925189E-4</v>
      </c>
      <c r="H71" s="269">
        <v>4303</v>
      </c>
      <c r="I71" s="15">
        <v>4775</v>
      </c>
      <c r="J71" s="331">
        <v>0.90115183246073294</v>
      </c>
      <c r="K71" s="427">
        <v>0.90155440891941174</v>
      </c>
      <c r="L71" s="434">
        <v>0.67312033299999996</v>
      </c>
      <c r="M71" s="14">
        <f>Lisäosat[[#This Row],[HYTE-kerroin (sis. Kulttuurihyte)]]*Lisäosat[[#This Row],[Asukasmäärä 31.12.2024]]</f>
        <v>8259.8596062429988</v>
      </c>
      <c r="N71" s="427">
        <f>Lisäosat[[#This Row],[HYTE-kerroin (sis. Kulttuurihyte)]]/$N$7</f>
        <v>1.045506972948915</v>
      </c>
      <c r="O71" s="439">
        <v>0</v>
      </c>
      <c r="P71" s="197">
        <v>372778.20571600005</v>
      </c>
      <c r="Q71" s="159">
        <v>0</v>
      </c>
      <c r="R71" s="159">
        <v>155545.41657501244</v>
      </c>
      <c r="S71" s="159">
        <v>265953.79502861371</v>
      </c>
      <c r="T71" s="159">
        <v>0</v>
      </c>
      <c r="U71" s="309">
        <f t="shared" si="1"/>
        <v>794277.41731962608</v>
      </c>
      <c r="V71" s="44"/>
      <c r="W71" s="44"/>
      <c r="X71" s="110"/>
      <c r="Y71" s="110"/>
      <c r="Z71" s="111"/>
    </row>
    <row r="72" spans="1:26" s="45" customFormat="1" x14ac:dyDescent="0.25">
      <c r="A72" s="127">
        <v>211</v>
      </c>
      <c r="B72" s="124" t="s">
        <v>76</v>
      </c>
      <c r="C72" s="408">
        <v>33951</v>
      </c>
      <c r="D72" s="412">
        <v>0</v>
      </c>
      <c r="E72" s="420">
        <v>0</v>
      </c>
      <c r="F72" s="155">
        <v>2</v>
      </c>
      <c r="G72" s="419">
        <v>5.8908426850460955E-5</v>
      </c>
      <c r="H72" s="269">
        <v>8812</v>
      </c>
      <c r="I72" s="15">
        <v>15210</v>
      </c>
      <c r="J72" s="331">
        <v>0.57935568704799478</v>
      </c>
      <c r="K72" s="427">
        <v>0.57961450576467022</v>
      </c>
      <c r="L72" s="434">
        <v>0.65348317300000003</v>
      </c>
      <c r="M72" s="14">
        <f>Lisäosat[[#This Row],[HYTE-kerroin (sis. Kulttuurihyte)]]*Lisäosat[[#This Row],[Asukasmäärä 31.12.2024]]</f>
        <v>22186.407206522999</v>
      </c>
      <c r="N72" s="427">
        <f>Lisäosat[[#This Row],[HYTE-kerroin (sis. Kulttuurihyte)]]/$N$7</f>
        <v>1.0150060555016427</v>
      </c>
      <c r="O72" s="439">
        <v>1.3401917097943878</v>
      </c>
      <c r="P72" s="197">
        <v>0</v>
      </c>
      <c r="Q72" s="159">
        <v>0</v>
      </c>
      <c r="R72" s="159">
        <v>276679.59871814144</v>
      </c>
      <c r="S72" s="159">
        <v>714365.55533767084</v>
      </c>
      <c r="T72" s="159">
        <v>500054.32764412957</v>
      </c>
      <c r="U72" s="309">
        <f t="shared" si="1"/>
        <v>1491099.4816999419</v>
      </c>
      <c r="V72" s="44"/>
      <c r="W72" s="44"/>
      <c r="X72" s="110"/>
      <c r="Y72" s="110"/>
      <c r="Z72" s="111"/>
    </row>
    <row r="73" spans="1:26" s="45" customFormat="1" x14ac:dyDescent="0.25">
      <c r="A73" s="127">
        <v>213</v>
      </c>
      <c r="B73" s="124" t="s">
        <v>77</v>
      </c>
      <c r="C73" s="408">
        <v>5062</v>
      </c>
      <c r="D73" s="412">
        <v>1.0241166666666668</v>
      </c>
      <c r="E73" s="420">
        <v>0</v>
      </c>
      <c r="F73" s="155">
        <v>0</v>
      </c>
      <c r="G73" s="419">
        <v>0</v>
      </c>
      <c r="H73" s="269">
        <v>1555</v>
      </c>
      <c r="I73" s="15">
        <v>1803</v>
      </c>
      <c r="J73" s="331">
        <v>0.86245146977260123</v>
      </c>
      <c r="K73" s="427">
        <v>0.86283675740779953</v>
      </c>
      <c r="L73" s="434">
        <v>0.50894224300000002</v>
      </c>
      <c r="M73" s="14">
        <f>Lisäosat[[#This Row],[HYTE-kerroin (sis. Kulttuurihyte)]]*Lisäosat[[#This Row],[Asukasmäärä 31.12.2024]]</f>
        <v>2576.2656340660001</v>
      </c>
      <c r="N73" s="427">
        <f>Lisäosat[[#This Row],[HYTE-kerroin (sis. Kulttuurihyte)]]/$N$7</f>
        <v>0.79050154600627875</v>
      </c>
      <c r="O73" s="439">
        <v>0</v>
      </c>
      <c r="P73" s="197">
        <v>522399.59716300003</v>
      </c>
      <c r="Q73" s="159">
        <v>0</v>
      </c>
      <c r="R73" s="159">
        <v>61409.576103935833</v>
      </c>
      <c r="S73" s="159">
        <v>82951.485260570829</v>
      </c>
      <c r="T73" s="159">
        <v>0</v>
      </c>
      <c r="U73" s="309">
        <f t="shared" ref="U73:U136" si="2">SUM(P73:T73)</f>
        <v>666760.65852750675</v>
      </c>
      <c r="V73" s="44"/>
      <c r="W73" s="44"/>
      <c r="X73" s="110"/>
      <c r="Y73" s="110"/>
      <c r="Z73" s="111"/>
    </row>
    <row r="74" spans="1:26" s="45" customFormat="1" x14ac:dyDescent="0.25">
      <c r="A74" s="127">
        <v>214</v>
      </c>
      <c r="B74" s="124" t="s">
        <v>78</v>
      </c>
      <c r="C74" s="408">
        <v>12478</v>
      </c>
      <c r="D74" s="412">
        <v>0.30081666666666668</v>
      </c>
      <c r="E74" s="420">
        <v>0</v>
      </c>
      <c r="F74" s="155">
        <v>0</v>
      </c>
      <c r="G74" s="419">
        <v>0</v>
      </c>
      <c r="H74" s="269">
        <v>5300</v>
      </c>
      <c r="I74" s="15">
        <v>4790</v>
      </c>
      <c r="J74" s="331">
        <v>1.1064718162839249</v>
      </c>
      <c r="K74" s="427">
        <v>1.1069661164555298</v>
      </c>
      <c r="L74" s="434">
        <v>0.64217000700000004</v>
      </c>
      <c r="M74" s="14">
        <f>Lisäosat[[#This Row],[HYTE-kerroin (sis. Kulttuurihyte)]]*Lisäosat[[#This Row],[Asukasmäärä 31.12.2024]]</f>
        <v>8012.9973473460004</v>
      </c>
      <c r="N74" s="427">
        <f>Lisäosat[[#This Row],[HYTE-kerroin (sis. Kulttuurihyte)]]/$N$7</f>
        <v>0.99743416922922412</v>
      </c>
      <c r="O74" s="439">
        <v>0</v>
      </c>
      <c r="P74" s="197">
        <v>252166.20083266671</v>
      </c>
      <c r="Q74" s="159">
        <v>0</v>
      </c>
      <c r="R74" s="159">
        <v>194206.88820791736</v>
      </c>
      <c r="S74" s="159">
        <v>258005.23927430404</v>
      </c>
      <c r="T74" s="159">
        <v>0</v>
      </c>
      <c r="U74" s="309">
        <f t="shared" si="2"/>
        <v>704378.32831488806</v>
      </c>
      <c r="V74" s="44"/>
      <c r="W74" s="44"/>
      <c r="X74" s="110"/>
      <c r="Y74" s="110"/>
      <c r="Z74" s="111"/>
    </row>
    <row r="75" spans="1:26" s="45" customFormat="1" x14ac:dyDescent="0.25">
      <c r="A75" s="127">
        <v>216</v>
      </c>
      <c r="B75" s="124" t="s">
        <v>79</v>
      </c>
      <c r="C75" s="408">
        <v>1186</v>
      </c>
      <c r="D75" s="412">
        <v>1.5251000000000001</v>
      </c>
      <c r="E75" s="420">
        <v>0</v>
      </c>
      <c r="F75" s="155">
        <v>0</v>
      </c>
      <c r="G75" s="419">
        <v>0</v>
      </c>
      <c r="H75" s="269">
        <v>348</v>
      </c>
      <c r="I75" s="15">
        <v>403</v>
      </c>
      <c r="J75" s="331">
        <v>0.8635235732009926</v>
      </c>
      <c r="K75" s="427">
        <v>0.86390933978278561</v>
      </c>
      <c r="L75" s="434">
        <v>0.69849943999999997</v>
      </c>
      <c r="M75" s="14">
        <f>Lisäosat[[#This Row],[HYTE-kerroin (sis. Kulttuurihyte)]]*Lisäosat[[#This Row],[Asukasmäärä 31.12.2024]]</f>
        <v>828.42033584000001</v>
      </c>
      <c r="N75" s="427">
        <f>Lisäosat[[#This Row],[HYTE-kerroin (sis. Kulttuurihyte)]]/$N$7</f>
        <v>1.0849264229861146</v>
      </c>
      <c r="O75" s="439">
        <v>0</v>
      </c>
      <c r="P75" s="197">
        <v>364539.22364400007</v>
      </c>
      <c r="Q75" s="159">
        <v>0</v>
      </c>
      <c r="R75" s="159">
        <v>14405.826466372317</v>
      </c>
      <c r="S75" s="159">
        <v>26673.762351723559</v>
      </c>
      <c r="T75" s="159">
        <v>0</v>
      </c>
      <c r="U75" s="309">
        <f t="shared" si="2"/>
        <v>405618.81246209593</v>
      </c>
      <c r="V75" s="44"/>
      <c r="W75" s="44"/>
      <c r="X75" s="110"/>
      <c r="Y75" s="110"/>
      <c r="Z75" s="111"/>
    </row>
    <row r="76" spans="1:26" s="45" customFormat="1" x14ac:dyDescent="0.25">
      <c r="A76" s="127">
        <v>217</v>
      </c>
      <c r="B76" s="124" t="s">
        <v>80</v>
      </c>
      <c r="C76" s="408">
        <v>5264</v>
      </c>
      <c r="D76" s="412">
        <v>0.19186666666666666</v>
      </c>
      <c r="E76" s="420">
        <v>0</v>
      </c>
      <c r="F76" s="155">
        <v>0</v>
      </c>
      <c r="G76" s="419">
        <v>0</v>
      </c>
      <c r="H76" s="269">
        <v>1998</v>
      </c>
      <c r="I76" s="15">
        <v>2097</v>
      </c>
      <c r="J76" s="331">
        <v>0.9527896995708155</v>
      </c>
      <c r="K76" s="427">
        <v>0.95321534449468082</v>
      </c>
      <c r="L76" s="434">
        <v>0.62048741799999996</v>
      </c>
      <c r="M76" s="14">
        <f>Lisäosat[[#This Row],[HYTE-kerroin (sis. Kulttuurihyte)]]*Lisäosat[[#This Row],[Asukasmäärä 31.12.2024]]</f>
        <v>3266.2457683519997</v>
      </c>
      <c r="N76" s="427">
        <f>Lisäosat[[#This Row],[HYTE-kerroin (sis. Kulttuurihyte)]]/$N$7</f>
        <v>0.9637562414060491</v>
      </c>
      <c r="O76" s="439">
        <v>0</v>
      </c>
      <c r="P76" s="197">
        <v>67850.868437333338</v>
      </c>
      <c r="Q76" s="159">
        <v>0</v>
      </c>
      <c r="R76" s="159">
        <v>70549.221562285195</v>
      </c>
      <c r="S76" s="159">
        <v>105167.7024792047</v>
      </c>
      <c r="T76" s="159">
        <v>0</v>
      </c>
      <c r="U76" s="309">
        <f t="shared" si="2"/>
        <v>243567.79247882322</v>
      </c>
      <c r="V76" s="44"/>
      <c r="W76" s="44"/>
      <c r="X76" s="110"/>
      <c r="Y76" s="110"/>
      <c r="Z76" s="111"/>
    </row>
    <row r="77" spans="1:26" s="45" customFormat="1" x14ac:dyDescent="0.25">
      <c r="A77" s="127">
        <v>218</v>
      </c>
      <c r="B77" s="124" t="s">
        <v>81</v>
      </c>
      <c r="C77" s="408">
        <v>1159</v>
      </c>
      <c r="D77" s="412">
        <v>0.60636666666666672</v>
      </c>
      <c r="E77" s="420">
        <v>0</v>
      </c>
      <c r="F77" s="155">
        <v>0</v>
      </c>
      <c r="G77" s="419">
        <v>0</v>
      </c>
      <c r="H77" s="269">
        <v>329</v>
      </c>
      <c r="I77" s="15">
        <v>452</v>
      </c>
      <c r="J77" s="331">
        <v>0.72787610619469023</v>
      </c>
      <c r="K77" s="427">
        <v>0.72820127424588155</v>
      </c>
      <c r="L77" s="434">
        <v>0.55073989599999995</v>
      </c>
      <c r="M77" s="14">
        <f>Lisäosat[[#This Row],[HYTE-kerroin (sis. Kulttuurihyte)]]*Lisäosat[[#This Row],[Asukasmäärä 31.12.2024]]</f>
        <v>638.30753946399989</v>
      </c>
      <c r="N77" s="427">
        <f>Lisäosat[[#This Row],[HYTE-kerroin (sis. Kulttuurihyte)]]/$N$7</f>
        <v>0.85542268346417683</v>
      </c>
      <c r="O77" s="439">
        <v>0</v>
      </c>
      <c r="P77" s="197">
        <v>47212.690980666674</v>
      </c>
      <c r="Q77" s="159">
        <v>0</v>
      </c>
      <c r="R77" s="159">
        <v>11866.432992524733</v>
      </c>
      <c r="S77" s="159">
        <v>20552.445272498157</v>
      </c>
      <c r="T77" s="159">
        <v>0</v>
      </c>
      <c r="U77" s="309">
        <f t="shared" si="2"/>
        <v>79631.569245689563</v>
      </c>
      <c r="V77" s="44"/>
      <c r="W77" s="44"/>
      <c r="X77" s="110"/>
      <c r="Y77" s="110"/>
      <c r="Z77" s="111"/>
    </row>
    <row r="78" spans="1:26" s="45" customFormat="1" x14ac:dyDescent="0.25">
      <c r="A78" s="127">
        <v>224</v>
      </c>
      <c r="B78" s="124" t="s">
        <v>82</v>
      </c>
      <c r="C78" s="408">
        <v>8440</v>
      </c>
      <c r="D78" s="412">
        <v>0</v>
      </c>
      <c r="E78" s="420">
        <v>0</v>
      </c>
      <c r="F78" s="155">
        <v>0</v>
      </c>
      <c r="G78" s="419">
        <v>0</v>
      </c>
      <c r="H78" s="269">
        <v>2612</v>
      </c>
      <c r="I78" s="15">
        <v>3396</v>
      </c>
      <c r="J78" s="331">
        <v>0.76914016489988224</v>
      </c>
      <c r="K78" s="427">
        <v>0.76948376706841748</v>
      </c>
      <c r="L78" s="434">
        <v>0.58748947500000004</v>
      </c>
      <c r="M78" s="14">
        <f>Lisäosat[[#This Row],[HYTE-kerroin (sis. Kulttuurihyte)]]*Lisäosat[[#This Row],[Asukasmäärä 31.12.2024]]</f>
        <v>4958.411169</v>
      </c>
      <c r="N78" s="427">
        <f>Lisäosat[[#This Row],[HYTE-kerroin (sis. Kulttuurihyte)]]/$N$7</f>
        <v>0.91250302885531376</v>
      </c>
      <c r="O78" s="439">
        <v>0</v>
      </c>
      <c r="P78" s="197">
        <v>0</v>
      </c>
      <c r="Q78" s="159">
        <v>0</v>
      </c>
      <c r="R78" s="159">
        <v>91311.868496447656</v>
      </c>
      <c r="S78" s="159">
        <v>159652.62493216034</v>
      </c>
      <c r="T78" s="159">
        <v>0</v>
      </c>
      <c r="U78" s="309">
        <f t="shared" si="2"/>
        <v>250964.493428608</v>
      </c>
      <c r="V78" s="44"/>
      <c r="W78" s="44"/>
      <c r="X78" s="110"/>
      <c r="Y78" s="110"/>
      <c r="Z78" s="111"/>
    </row>
    <row r="79" spans="1:26" s="45" customFormat="1" x14ac:dyDescent="0.25">
      <c r="A79" s="127">
        <v>226</v>
      </c>
      <c r="B79" s="124" t="s">
        <v>83</v>
      </c>
      <c r="C79" s="408">
        <v>3573</v>
      </c>
      <c r="D79" s="412">
        <v>1.3321833333333335</v>
      </c>
      <c r="E79" s="420">
        <v>0</v>
      </c>
      <c r="F79" s="155">
        <v>0</v>
      </c>
      <c r="G79" s="419">
        <v>0</v>
      </c>
      <c r="H79" s="269">
        <v>1230</v>
      </c>
      <c r="I79" s="15">
        <v>1264</v>
      </c>
      <c r="J79" s="331">
        <v>0.97310126582278478</v>
      </c>
      <c r="K79" s="427">
        <v>0.97353598464309843</v>
      </c>
      <c r="L79" s="434">
        <v>0.60073360399999998</v>
      </c>
      <c r="M79" s="14">
        <f>Lisäosat[[#This Row],[HYTE-kerroin (sis. Kulttuurihyte)]]*Lisäosat[[#This Row],[Asukasmäärä 31.12.2024]]</f>
        <v>2146.4211670919999</v>
      </c>
      <c r="N79" s="427">
        <f>Lisäosat[[#This Row],[HYTE-kerroin (sis. Kulttuurihyte)]]/$N$7</f>
        <v>0.9330741341113703</v>
      </c>
      <c r="O79" s="439">
        <v>0</v>
      </c>
      <c r="P79" s="197">
        <v>479654.22110850003</v>
      </c>
      <c r="Q79" s="159">
        <v>0</v>
      </c>
      <c r="R79" s="159">
        <v>48906.923668204858</v>
      </c>
      <c r="S79" s="159">
        <v>69111.205556859873</v>
      </c>
      <c r="T79" s="159">
        <v>0</v>
      </c>
      <c r="U79" s="309">
        <f t="shared" si="2"/>
        <v>597672.35033356468</v>
      </c>
      <c r="V79" s="44"/>
      <c r="W79" s="44"/>
      <c r="X79" s="110"/>
      <c r="Y79" s="110"/>
      <c r="Z79" s="111"/>
    </row>
    <row r="80" spans="1:26" s="45" customFormat="1" x14ac:dyDescent="0.25">
      <c r="A80" s="127">
        <v>230</v>
      </c>
      <c r="B80" s="124" t="s">
        <v>84</v>
      </c>
      <c r="C80" s="408">
        <v>2170</v>
      </c>
      <c r="D80" s="412">
        <v>1.0844166666666666</v>
      </c>
      <c r="E80" s="420">
        <v>0</v>
      </c>
      <c r="F80" s="155">
        <v>0</v>
      </c>
      <c r="G80" s="419">
        <v>0</v>
      </c>
      <c r="H80" s="269">
        <v>666</v>
      </c>
      <c r="I80" s="15">
        <v>842</v>
      </c>
      <c r="J80" s="331">
        <v>0.79097387173396672</v>
      </c>
      <c r="K80" s="427">
        <v>0.79132722779309006</v>
      </c>
      <c r="L80" s="434">
        <v>0.57546676799999996</v>
      </c>
      <c r="M80" s="14">
        <f>Lisäosat[[#This Row],[HYTE-kerroin (sis. Kulttuurihyte)]]*Lisäosat[[#This Row],[Asukasmäärä 31.12.2024]]</f>
        <v>1248.76288656</v>
      </c>
      <c r="N80" s="427">
        <f>Lisäosat[[#This Row],[HYTE-kerroin (sis. Kulttuurihyte)]]/$N$7</f>
        <v>0.89382906613872204</v>
      </c>
      <c r="O80" s="439">
        <v>0</v>
      </c>
      <c r="P80" s="197">
        <v>237130.36847499997</v>
      </c>
      <c r="Q80" s="159">
        <v>0</v>
      </c>
      <c r="R80" s="159">
        <v>24143.551985412738</v>
      </c>
      <c r="S80" s="159">
        <v>40208.096094090884</v>
      </c>
      <c r="T80" s="159">
        <v>0</v>
      </c>
      <c r="U80" s="309">
        <f t="shared" si="2"/>
        <v>301482.01655450359</v>
      </c>
      <c r="V80" s="44"/>
      <c r="W80" s="44"/>
      <c r="X80" s="110"/>
      <c r="Y80" s="110"/>
      <c r="Z80" s="111"/>
    </row>
    <row r="81" spans="1:26" s="45" customFormat="1" x14ac:dyDescent="0.25">
      <c r="A81" s="127">
        <v>231</v>
      </c>
      <c r="B81" s="124" t="s">
        <v>85</v>
      </c>
      <c r="C81" s="408">
        <v>1241</v>
      </c>
      <c r="D81" s="412">
        <v>0.82343333333333335</v>
      </c>
      <c r="E81" s="420">
        <v>0</v>
      </c>
      <c r="F81" s="155">
        <v>0</v>
      </c>
      <c r="G81" s="419">
        <v>0</v>
      </c>
      <c r="H81" s="269">
        <v>396</v>
      </c>
      <c r="I81" s="15">
        <v>414</v>
      </c>
      <c r="J81" s="331">
        <v>0.95652173913043481</v>
      </c>
      <c r="K81" s="427">
        <v>0.95694905128862784</v>
      </c>
      <c r="L81" s="434">
        <v>0.58223237100000003</v>
      </c>
      <c r="M81" s="14">
        <f>Lisäosat[[#This Row],[HYTE-kerroin (sis. Kulttuurihyte)]]*Lisäosat[[#This Row],[Asukasmäärä 31.12.2024]]</f>
        <v>722.55037241100001</v>
      </c>
      <c r="N81" s="427">
        <f>Lisäosat[[#This Row],[HYTE-kerroin (sis. Kulttuurihyte)]]/$N$7</f>
        <v>0.90433756627743966</v>
      </c>
      <c r="O81" s="439">
        <v>0</v>
      </c>
      <c r="P81" s="197">
        <v>68649.949904666675</v>
      </c>
      <c r="Q81" s="159">
        <v>0</v>
      </c>
      <c r="R81" s="159">
        <v>16697.287243447572</v>
      </c>
      <c r="S81" s="159">
        <v>23264.924926423773</v>
      </c>
      <c r="T81" s="159">
        <v>0</v>
      </c>
      <c r="U81" s="309">
        <f t="shared" si="2"/>
        <v>108612.16207453802</v>
      </c>
      <c r="V81" s="44"/>
      <c r="W81" s="44"/>
      <c r="X81" s="110"/>
      <c r="Y81" s="110"/>
      <c r="Z81" s="111"/>
    </row>
    <row r="82" spans="1:26" s="45" customFormat="1" x14ac:dyDescent="0.25">
      <c r="A82" s="127">
        <v>232</v>
      </c>
      <c r="B82" s="124" t="s">
        <v>86</v>
      </c>
      <c r="C82" s="408">
        <v>12518</v>
      </c>
      <c r="D82" s="412">
        <v>9.5499999999999995E-3</v>
      </c>
      <c r="E82" s="420">
        <v>0</v>
      </c>
      <c r="F82" s="155">
        <v>0</v>
      </c>
      <c r="G82" s="419">
        <v>0</v>
      </c>
      <c r="H82" s="269">
        <v>5201</v>
      </c>
      <c r="I82" s="15">
        <v>4918</v>
      </c>
      <c r="J82" s="331">
        <v>1.057543716958113</v>
      </c>
      <c r="K82" s="427">
        <v>1.0580161592138297</v>
      </c>
      <c r="L82" s="434">
        <v>0.66798152899999996</v>
      </c>
      <c r="M82" s="14">
        <f>Lisäosat[[#This Row],[HYTE-kerroin (sis. Kulttuurihyte)]]*Lisäosat[[#This Row],[Asukasmäärä 31.12.2024]]</f>
        <v>8361.7927800220004</v>
      </c>
      <c r="N82" s="427">
        <f>Lisäosat[[#This Row],[HYTE-kerroin (sis. Kulttuurihyte)]]/$N$7</f>
        <v>1.0375252568259261</v>
      </c>
      <c r="O82" s="439">
        <v>0</v>
      </c>
      <c r="P82" s="197">
        <v>8031.160742</v>
      </c>
      <c r="Q82" s="159">
        <v>0</v>
      </c>
      <c r="R82" s="159">
        <v>186214.10271140441</v>
      </c>
      <c r="S82" s="159">
        <v>269235.87434935011</v>
      </c>
      <c r="T82" s="159">
        <v>0</v>
      </c>
      <c r="U82" s="309">
        <f t="shared" si="2"/>
        <v>463481.13780275453</v>
      </c>
      <c r="V82" s="44"/>
      <c r="W82" s="44"/>
      <c r="X82" s="110"/>
      <c r="Y82" s="110"/>
      <c r="Z82" s="111"/>
    </row>
    <row r="83" spans="1:26" s="45" customFormat="1" x14ac:dyDescent="0.25">
      <c r="A83" s="127">
        <v>233</v>
      </c>
      <c r="B83" s="124" t="s">
        <v>87</v>
      </c>
      <c r="C83" s="408">
        <v>15050</v>
      </c>
      <c r="D83" s="412">
        <v>0</v>
      </c>
      <c r="E83" s="420">
        <v>0</v>
      </c>
      <c r="F83" s="155">
        <v>0</v>
      </c>
      <c r="G83" s="419">
        <v>0</v>
      </c>
      <c r="H83" s="269">
        <v>6118</v>
      </c>
      <c r="I83" s="15">
        <v>5987</v>
      </c>
      <c r="J83" s="331">
        <v>1.0218807416068147</v>
      </c>
      <c r="K83" s="427">
        <v>1.0223372519476135</v>
      </c>
      <c r="L83" s="434">
        <v>0.52607178300000002</v>
      </c>
      <c r="M83" s="14">
        <f>Lisäosat[[#This Row],[HYTE-kerroin (sis. Kulttuurihyte)]]*Lisäosat[[#This Row],[Asukasmäärä 31.12.2024]]</f>
        <v>7917.3803341500006</v>
      </c>
      <c r="N83" s="427">
        <f>Lisäosat[[#This Row],[HYTE-kerroin (sis. Kulttuurihyte)]]/$N$7</f>
        <v>0.81710756670630624</v>
      </c>
      <c r="O83" s="439">
        <v>0</v>
      </c>
      <c r="P83" s="197">
        <v>0</v>
      </c>
      <c r="Q83" s="159">
        <v>0</v>
      </c>
      <c r="R83" s="159">
        <v>216329.62952387088</v>
      </c>
      <c r="S83" s="159">
        <v>254926.52986021701</v>
      </c>
      <c r="T83" s="159">
        <v>0</v>
      </c>
      <c r="U83" s="309">
        <f t="shared" si="2"/>
        <v>471256.15938408789</v>
      </c>
      <c r="V83" s="44"/>
      <c r="W83" s="44"/>
      <c r="X83" s="110"/>
      <c r="Y83" s="110"/>
      <c r="Z83" s="111"/>
    </row>
    <row r="84" spans="1:26" s="45" customFormat="1" x14ac:dyDescent="0.25">
      <c r="A84" s="127">
        <v>235</v>
      </c>
      <c r="B84" s="124" t="s">
        <v>88</v>
      </c>
      <c r="C84" s="408">
        <v>10253</v>
      </c>
      <c r="D84" s="412">
        <v>0</v>
      </c>
      <c r="E84" s="420">
        <v>0</v>
      </c>
      <c r="F84" s="155">
        <v>3</v>
      </c>
      <c r="G84" s="419">
        <v>2.92597288598459E-4</v>
      </c>
      <c r="H84" s="269">
        <v>2574</v>
      </c>
      <c r="I84" s="15">
        <v>4451</v>
      </c>
      <c r="J84" s="331">
        <v>0.57829701190743654</v>
      </c>
      <c r="K84" s="427">
        <v>0.5785553576764092</v>
      </c>
      <c r="L84" s="434">
        <v>0.70107067999999995</v>
      </c>
      <c r="M84" s="14">
        <f>Lisäosat[[#This Row],[HYTE-kerroin (sis. Kulttuurihyte)]]*Lisäosat[[#This Row],[Asukasmäärä 31.12.2024]]</f>
        <v>7188.0776820399997</v>
      </c>
      <c r="N84" s="427">
        <f>Lisäosat[[#This Row],[HYTE-kerroin (sis. Kulttuurihyte)]]/$N$7</f>
        <v>1.0889201358741862</v>
      </c>
      <c r="O84" s="439">
        <v>0</v>
      </c>
      <c r="P84" s="197">
        <v>0</v>
      </c>
      <c r="Q84" s="159">
        <v>0</v>
      </c>
      <c r="R84" s="159">
        <v>83402.908836522503</v>
      </c>
      <c r="S84" s="159">
        <v>231444.19271413679</v>
      </c>
      <c r="T84" s="159">
        <v>0</v>
      </c>
      <c r="U84" s="309">
        <f t="shared" si="2"/>
        <v>314847.10155065928</v>
      </c>
      <c r="V84" s="44"/>
      <c r="W84" s="44"/>
      <c r="X84" s="110"/>
      <c r="Y84" s="110"/>
      <c r="Z84" s="111"/>
    </row>
    <row r="85" spans="1:26" s="45" customFormat="1" x14ac:dyDescent="0.25">
      <c r="A85" s="127">
        <v>236</v>
      </c>
      <c r="B85" s="124" t="s">
        <v>89</v>
      </c>
      <c r="C85" s="408">
        <v>4118</v>
      </c>
      <c r="D85" s="412">
        <v>0.37173333333333336</v>
      </c>
      <c r="E85" s="420">
        <v>0</v>
      </c>
      <c r="F85" s="155">
        <v>1</v>
      </c>
      <c r="G85" s="419">
        <v>2.4283632831471587E-4</v>
      </c>
      <c r="H85" s="269">
        <v>1535</v>
      </c>
      <c r="I85" s="15">
        <v>1698</v>
      </c>
      <c r="J85" s="331">
        <v>0.90400471142520611</v>
      </c>
      <c r="K85" s="427">
        <v>0.90440856236601896</v>
      </c>
      <c r="L85" s="434">
        <v>0.50879705500000005</v>
      </c>
      <c r="M85" s="14">
        <f>Lisäosat[[#This Row],[HYTE-kerroin (sis. Kulttuurihyte)]]*Lisäosat[[#This Row],[Asukasmäärä 31.12.2024]]</f>
        <v>2095.2262724900002</v>
      </c>
      <c r="N85" s="427">
        <f>Lisäosat[[#This Row],[HYTE-kerroin (sis. Kulttuurihyte)]]/$N$7</f>
        <v>0.7902760364518252</v>
      </c>
      <c r="O85" s="439">
        <v>0</v>
      </c>
      <c r="P85" s="197">
        <v>102839.00068266668</v>
      </c>
      <c r="Q85" s="159">
        <v>0</v>
      </c>
      <c r="R85" s="159">
        <v>52364.423705115121</v>
      </c>
      <c r="S85" s="159">
        <v>67462.814766391617</v>
      </c>
      <c r="T85" s="159">
        <v>0</v>
      </c>
      <c r="U85" s="309">
        <f t="shared" si="2"/>
        <v>222666.23915417341</v>
      </c>
      <c r="V85" s="44"/>
      <c r="W85" s="44"/>
      <c r="X85" s="110"/>
      <c r="Y85" s="110"/>
      <c r="Z85" s="111"/>
    </row>
    <row r="86" spans="1:26" s="45" customFormat="1" x14ac:dyDescent="0.25">
      <c r="A86" s="127">
        <v>239</v>
      </c>
      <c r="B86" s="124" t="s">
        <v>90</v>
      </c>
      <c r="C86" s="408">
        <v>1985</v>
      </c>
      <c r="D86" s="412">
        <v>1.5529000000000002</v>
      </c>
      <c r="E86" s="420">
        <v>0</v>
      </c>
      <c r="F86" s="155">
        <v>0</v>
      </c>
      <c r="G86" s="419">
        <v>0</v>
      </c>
      <c r="H86" s="269">
        <v>912</v>
      </c>
      <c r="I86" s="15">
        <v>705</v>
      </c>
      <c r="J86" s="331">
        <v>1.2936170212765958</v>
      </c>
      <c r="K86" s="427">
        <v>1.2941949258433436</v>
      </c>
      <c r="L86" s="434">
        <v>0.53264718</v>
      </c>
      <c r="M86" s="14">
        <f>Lisäosat[[#This Row],[HYTE-kerroin (sis. Kulttuurihyte)]]*Lisäosat[[#This Row],[Asukasmäärä 31.12.2024]]</f>
        <v>1057.3046523</v>
      </c>
      <c r="N86" s="427">
        <f>Lisäosat[[#This Row],[HYTE-kerroin (sis. Kulttuurihyte)]]/$N$7</f>
        <v>0.82732063423134761</v>
      </c>
      <c r="O86" s="439">
        <v>0</v>
      </c>
      <c r="P86" s="197">
        <v>621248.36001000018</v>
      </c>
      <c r="Q86" s="159">
        <v>0</v>
      </c>
      <c r="R86" s="159">
        <v>36119.815604854462</v>
      </c>
      <c r="S86" s="159">
        <v>34043.458144017437</v>
      </c>
      <c r="T86" s="159">
        <v>0</v>
      </c>
      <c r="U86" s="309">
        <f t="shared" si="2"/>
        <v>691411.63375887205</v>
      </c>
      <c r="V86" s="44"/>
      <c r="W86" s="44"/>
      <c r="X86" s="110"/>
      <c r="Y86" s="110"/>
      <c r="Z86" s="111"/>
    </row>
    <row r="87" spans="1:26" s="45" customFormat="1" x14ac:dyDescent="0.25">
      <c r="A87" s="127">
        <v>240</v>
      </c>
      <c r="B87" s="124" t="s">
        <v>91</v>
      </c>
      <c r="C87" s="408">
        <v>19402</v>
      </c>
      <c r="D87" s="412">
        <v>0.11808333333333333</v>
      </c>
      <c r="E87" s="420">
        <v>0</v>
      </c>
      <c r="F87" s="155">
        <v>4</v>
      </c>
      <c r="G87" s="419">
        <v>2.0616431295742706E-4</v>
      </c>
      <c r="H87" s="269">
        <v>8006</v>
      </c>
      <c r="I87" s="15">
        <v>6784</v>
      </c>
      <c r="J87" s="331">
        <v>1.180129716981132</v>
      </c>
      <c r="K87" s="427">
        <v>1.1806569227472754</v>
      </c>
      <c r="L87" s="434">
        <v>0.62995712100000001</v>
      </c>
      <c r="M87" s="14">
        <f>Lisäosat[[#This Row],[HYTE-kerroin (sis. Kulttuurihyte)]]*Lisäosat[[#This Row],[Asukasmäärä 31.12.2024]]</f>
        <v>12222.428061642</v>
      </c>
      <c r="N87" s="427">
        <f>Lisäosat[[#This Row],[HYTE-kerroin (sis. Kulttuurihyte)]]/$N$7</f>
        <v>0.97846481583601708</v>
      </c>
      <c r="O87" s="439">
        <v>0</v>
      </c>
      <c r="P87" s="197">
        <v>153912.92934333335</v>
      </c>
      <c r="Q87" s="159">
        <v>0</v>
      </c>
      <c r="R87" s="159">
        <v>322073.90494890552</v>
      </c>
      <c r="S87" s="159">
        <v>393541.93441750883</v>
      </c>
      <c r="T87" s="159">
        <v>0</v>
      </c>
      <c r="U87" s="309">
        <f t="shared" si="2"/>
        <v>869528.7687097477</v>
      </c>
      <c r="V87" s="44"/>
      <c r="W87" s="44"/>
      <c r="X87" s="110"/>
      <c r="Y87" s="110"/>
      <c r="Z87" s="111"/>
    </row>
    <row r="88" spans="1:26" s="45" customFormat="1" x14ac:dyDescent="0.25">
      <c r="A88" s="127">
        <v>241</v>
      </c>
      <c r="B88" s="124" t="s">
        <v>92</v>
      </c>
      <c r="C88" s="408">
        <v>7604</v>
      </c>
      <c r="D88" s="412">
        <v>9.1749999999999998E-2</v>
      </c>
      <c r="E88" s="420">
        <v>0</v>
      </c>
      <c r="F88" s="155">
        <v>1</v>
      </c>
      <c r="G88" s="419">
        <v>1.3150973172014729E-4</v>
      </c>
      <c r="H88" s="269">
        <v>2809</v>
      </c>
      <c r="I88" s="15">
        <v>3185</v>
      </c>
      <c r="J88" s="331">
        <v>0.88194662480376762</v>
      </c>
      <c r="K88" s="427">
        <v>0.88234062161558979</v>
      </c>
      <c r="L88" s="434">
        <v>0.62674073100000005</v>
      </c>
      <c r="M88" s="14">
        <f>Lisäosat[[#This Row],[HYTE-kerroin (sis. Kulttuurihyte)]]*Lisäosat[[#This Row],[Asukasmäärä 31.12.2024]]</f>
        <v>4765.7365185240005</v>
      </c>
      <c r="N88" s="427">
        <f>Lisäosat[[#This Row],[HYTE-kerroin (sis. Kulttuurihyte)]]/$N$7</f>
        <v>0.97346904018066616</v>
      </c>
      <c r="O88" s="439">
        <v>0</v>
      </c>
      <c r="P88" s="197">
        <v>46869.269060000006</v>
      </c>
      <c r="Q88" s="159">
        <v>0</v>
      </c>
      <c r="R88" s="159">
        <v>94333.012299915121</v>
      </c>
      <c r="S88" s="159">
        <v>153448.82039519536</v>
      </c>
      <c r="T88" s="159">
        <v>0</v>
      </c>
      <c r="U88" s="309">
        <f t="shared" si="2"/>
        <v>294651.10175511049</v>
      </c>
      <c r="V88" s="44"/>
      <c r="W88" s="44"/>
      <c r="X88" s="110"/>
      <c r="Y88" s="110"/>
      <c r="Z88" s="111"/>
    </row>
    <row r="89" spans="1:26" s="45" customFormat="1" x14ac:dyDescent="0.25">
      <c r="A89" s="127">
        <v>244</v>
      </c>
      <c r="B89" s="124" t="s">
        <v>93</v>
      </c>
      <c r="C89" s="408">
        <v>19657</v>
      </c>
      <c r="D89" s="412">
        <v>0</v>
      </c>
      <c r="E89" s="420">
        <v>0</v>
      </c>
      <c r="F89" s="155">
        <v>12</v>
      </c>
      <c r="G89" s="419">
        <v>6.1046955283105251E-4</v>
      </c>
      <c r="H89" s="269">
        <v>7038</v>
      </c>
      <c r="I89" s="15">
        <v>8545</v>
      </c>
      <c r="J89" s="331">
        <v>0.82363955529549449</v>
      </c>
      <c r="K89" s="427">
        <v>0.8240075042730749</v>
      </c>
      <c r="L89" s="434">
        <v>0.69388311899999999</v>
      </c>
      <c r="M89" s="14">
        <f>Lisäosat[[#This Row],[HYTE-kerroin (sis. Kulttuurihyte)]]*Lisäosat[[#This Row],[Asukasmäärä 31.12.2024]]</f>
        <v>13639.660470183</v>
      </c>
      <c r="N89" s="427">
        <f>Lisäosat[[#This Row],[HYTE-kerroin (sis. Kulttuurihyte)]]/$N$7</f>
        <v>1.0777562402442564</v>
      </c>
      <c r="O89" s="439">
        <v>0.93471999028578168</v>
      </c>
      <c r="P89" s="197">
        <v>0</v>
      </c>
      <c r="Q89" s="159">
        <v>0</v>
      </c>
      <c r="R89" s="159">
        <v>227737.0680916314</v>
      </c>
      <c r="S89" s="159">
        <v>439174.47001219838</v>
      </c>
      <c r="T89" s="159">
        <v>201927.96143103324</v>
      </c>
      <c r="U89" s="309">
        <f t="shared" si="2"/>
        <v>868839.49953486305</v>
      </c>
      <c r="V89" s="44"/>
      <c r="W89" s="44"/>
      <c r="X89" s="110"/>
      <c r="Y89" s="110"/>
      <c r="Z89" s="111"/>
    </row>
    <row r="90" spans="1:26" s="45" customFormat="1" x14ac:dyDescent="0.25">
      <c r="A90" s="127">
        <v>245</v>
      </c>
      <c r="B90" s="124" t="s">
        <v>94</v>
      </c>
      <c r="C90" s="408">
        <v>38461</v>
      </c>
      <c r="D90" s="412">
        <v>0</v>
      </c>
      <c r="E90" s="420">
        <v>0</v>
      </c>
      <c r="F90" s="155">
        <v>0</v>
      </c>
      <c r="G90" s="419">
        <v>0</v>
      </c>
      <c r="H90" s="269">
        <v>12255</v>
      </c>
      <c r="I90" s="15">
        <v>17292</v>
      </c>
      <c r="J90" s="331">
        <v>0.70870922970159611</v>
      </c>
      <c r="K90" s="427">
        <v>0.7090258352298201</v>
      </c>
      <c r="L90" s="434">
        <v>0.63189740299999997</v>
      </c>
      <c r="M90" s="14">
        <f>Lisäosat[[#This Row],[HYTE-kerroin (sis. Kulttuurihyte)]]*Lisäosat[[#This Row],[Asukasmäärä 31.12.2024]]</f>
        <v>24303.406016782999</v>
      </c>
      <c r="N90" s="427">
        <f>Lisäosat[[#This Row],[HYTE-kerroin (sis. Kulttuurihyte)]]/$N$7</f>
        <v>0.98147850931849756</v>
      </c>
      <c r="O90" s="439">
        <v>1.0889288487909561</v>
      </c>
      <c r="P90" s="197">
        <v>0</v>
      </c>
      <c r="Q90" s="159">
        <v>0</v>
      </c>
      <c r="R90" s="159">
        <v>383413.98764176405</v>
      </c>
      <c r="S90" s="159">
        <v>782529.40974921081</v>
      </c>
      <c r="T90" s="159">
        <v>460275.40406230511</v>
      </c>
      <c r="U90" s="309">
        <f t="shared" si="2"/>
        <v>1626218.80145328</v>
      </c>
      <c r="V90" s="44"/>
      <c r="W90" s="44"/>
      <c r="X90" s="110"/>
      <c r="Y90" s="110"/>
      <c r="Z90" s="111"/>
    </row>
    <row r="91" spans="1:26" s="45" customFormat="1" x14ac:dyDescent="0.25">
      <c r="A91" s="127">
        <v>249</v>
      </c>
      <c r="B91" s="124" t="s">
        <v>95</v>
      </c>
      <c r="C91" s="408">
        <v>9128</v>
      </c>
      <c r="D91" s="412">
        <v>0.77045000000000008</v>
      </c>
      <c r="E91" s="420">
        <v>0</v>
      </c>
      <c r="F91" s="155">
        <v>0</v>
      </c>
      <c r="G91" s="419">
        <v>0</v>
      </c>
      <c r="H91" s="269">
        <v>3143</v>
      </c>
      <c r="I91" s="15">
        <v>3202</v>
      </c>
      <c r="J91" s="331">
        <v>0.98157401623985008</v>
      </c>
      <c r="K91" s="427">
        <v>0.98201252013803331</v>
      </c>
      <c r="L91" s="434">
        <v>0.49442956999999998</v>
      </c>
      <c r="M91" s="14">
        <f>Lisäosat[[#This Row],[HYTE-kerroin (sis. Kulttuurihyte)]]*Lisäosat[[#This Row],[Asukasmäärä 31.12.2024]]</f>
        <v>4513.1531149599996</v>
      </c>
      <c r="N91" s="427">
        <f>Lisäosat[[#This Row],[HYTE-kerroin (sis. Kulttuurihyte)]]/$N$7</f>
        <v>0.76796010716724805</v>
      </c>
      <c r="O91" s="439">
        <v>0</v>
      </c>
      <c r="P91" s="197">
        <v>472454.60936800012</v>
      </c>
      <c r="Q91" s="159">
        <v>0</v>
      </c>
      <c r="R91" s="159">
        <v>126031.17259050877</v>
      </c>
      <c r="S91" s="159">
        <v>145316.05326095535</v>
      </c>
      <c r="T91" s="159">
        <v>0</v>
      </c>
      <c r="U91" s="309">
        <f t="shared" si="2"/>
        <v>743801.83521946426</v>
      </c>
      <c r="V91" s="44"/>
      <c r="W91" s="44"/>
      <c r="X91" s="110"/>
      <c r="Y91" s="110"/>
      <c r="Z91" s="111"/>
    </row>
    <row r="92" spans="1:26" s="45" customFormat="1" x14ac:dyDescent="0.25">
      <c r="A92" s="127">
        <v>250</v>
      </c>
      <c r="B92" s="124" t="s">
        <v>96</v>
      </c>
      <c r="C92" s="408">
        <v>1703</v>
      </c>
      <c r="D92" s="412">
        <v>1.2127166666666667</v>
      </c>
      <c r="E92" s="420">
        <v>0</v>
      </c>
      <c r="F92" s="155">
        <v>0</v>
      </c>
      <c r="G92" s="419">
        <v>0</v>
      </c>
      <c r="H92" s="269">
        <v>544</v>
      </c>
      <c r="I92" s="15">
        <v>652</v>
      </c>
      <c r="J92" s="331">
        <v>0.83435582822085885</v>
      </c>
      <c r="K92" s="427">
        <v>0.83472856453731947</v>
      </c>
      <c r="L92" s="434">
        <v>0.47862321299999999</v>
      </c>
      <c r="M92" s="14">
        <f>Lisäosat[[#This Row],[HYTE-kerroin (sis. Kulttuurihyte)]]*Lisäosat[[#This Row],[Asukasmäärä 31.12.2024]]</f>
        <v>815.09533173900002</v>
      </c>
      <c r="N92" s="427">
        <f>Lisäosat[[#This Row],[HYTE-kerroin (sis. Kulttuurihyte)]]/$N$7</f>
        <v>0.74340928668204986</v>
      </c>
      <c r="O92" s="439">
        <v>0</v>
      </c>
      <c r="P92" s="197">
        <v>208115.89582550002</v>
      </c>
      <c r="Q92" s="159">
        <v>0</v>
      </c>
      <c r="R92" s="159">
        <v>19986.891000423195</v>
      </c>
      <c r="S92" s="159">
        <v>26244.71929550088</v>
      </c>
      <c r="T92" s="159">
        <v>0</v>
      </c>
      <c r="U92" s="309">
        <f t="shared" si="2"/>
        <v>254347.50612142408</v>
      </c>
      <c r="V92" s="44"/>
      <c r="W92" s="44"/>
      <c r="X92" s="110"/>
      <c r="Y92" s="110"/>
      <c r="Z92" s="111"/>
    </row>
    <row r="93" spans="1:26" s="45" customFormat="1" x14ac:dyDescent="0.25">
      <c r="A93" s="127">
        <v>256</v>
      </c>
      <c r="B93" s="124" t="s">
        <v>97</v>
      </c>
      <c r="C93" s="408">
        <v>1492</v>
      </c>
      <c r="D93" s="412">
        <v>1.6751833333333332</v>
      </c>
      <c r="E93" s="420">
        <v>0</v>
      </c>
      <c r="F93" s="155">
        <v>1</v>
      </c>
      <c r="G93" s="419">
        <v>6.7024128686327079E-4</v>
      </c>
      <c r="H93" s="269">
        <v>431</v>
      </c>
      <c r="I93" s="15">
        <v>485</v>
      </c>
      <c r="J93" s="331">
        <v>0.88865979381443294</v>
      </c>
      <c r="K93" s="427">
        <v>0.88905678963675416</v>
      </c>
      <c r="L93" s="434">
        <v>0.62369268</v>
      </c>
      <c r="M93" s="14">
        <f>Lisäosat[[#This Row],[HYTE-kerroin (sis. Kulttuurihyte)]]*Lisäosat[[#This Row],[Asukasmäärä 31.12.2024]]</f>
        <v>930.54947856000001</v>
      </c>
      <c r="N93" s="427">
        <f>Lisäosat[[#This Row],[HYTE-kerroin (sis. Kulttuurihyte)]]/$N$7</f>
        <v>0.96873473277949007</v>
      </c>
      <c r="O93" s="439">
        <v>0</v>
      </c>
      <c r="P93" s="197">
        <v>503723.74190800003</v>
      </c>
      <c r="Q93" s="159">
        <v>0</v>
      </c>
      <c r="R93" s="159">
        <v>18650.206585740802</v>
      </c>
      <c r="S93" s="159">
        <v>29962.151547694091</v>
      </c>
      <c r="T93" s="159">
        <v>0</v>
      </c>
      <c r="U93" s="309">
        <f t="shared" si="2"/>
        <v>552336.10004143487</v>
      </c>
      <c r="V93" s="44"/>
      <c r="W93" s="44"/>
      <c r="X93" s="110"/>
      <c r="Y93" s="110"/>
      <c r="Z93" s="111"/>
    </row>
    <row r="94" spans="1:26" s="45" customFormat="1" x14ac:dyDescent="0.25">
      <c r="A94" s="127">
        <v>257</v>
      </c>
      <c r="B94" s="124" t="s">
        <v>98</v>
      </c>
      <c r="C94" s="408">
        <v>41635</v>
      </c>
      <c r="D94" s="412">
        <v>0</v>
      </c>
      <c r="E94" s="420">
        <v>0</v>
      </c>
      <c r="F94" s="155">
        <v>9</v>
      </c>
      <c r="G94" s="419">
        <v>2.1616428485649093E-4</v>
      </c>
      <c r="H94" s="269">
        <v>10713</v>
      </c>
      <c r="I94" s="15">
        <v>19771</v>
      </c>
      <c r="J94" s="331">
        <v>0.5418542309443124</v>
      </c>
      <c r="K94" s="427">
        <v>0.54209629643156554</v>
      </c>
      <c r="L94" s="434">
        <v>0.64111231400000002</v>
      </c>
      <c r="M94" s="14">
        <f>Lisäosat[[#This Row],[HYTE-kerroin (sis. Kulttuurihyte)]]*Lisäosat[[#This Row],[Asukasmäärä 31.12.2024]]</f>
        <v>26692.711193390001</v>
      </c>
      <c r="N94" s="427">
        <f>Lisäosat[[#This Row],[HYTE-kerroin (sis. Kulttuurihyte)]]/$N$7</f>
        <v>0.99579133457912405</v>
      </c>
      <c r="O94" s="439">
        <v>0.98146499980238389</v>
      </c>
      <c r="P94" s="197">
        <v>0</v>
      </c>
      <c r="Q94" s="159">
        <v>0</v>
      </c>
      <c r="R94" s="159">
        <v>317336.72098511091</v>
      </c>
      <c r="S94" s="159">
        <v>859461.07802113402</v>
      </c>
      <c r="T94" s="159">
        <v>449087.61498182709</v>
      </c>
      <c r="U94" s="309">
        <f t="shared" si="2"/>
        <v>1625885.413988072</v>
      </c>
      <c r="V94" s="44"/>
      <c r="W94" s="44"/>
      <c r="X94" s="110"/>
      <c r="Y94" s="110"/>
      <c r="Z94" s="111"/>
    </row>
    <row r="95" spans="1:26" s="45" customFormat="1" x14ac:dyDescent="0.25">
      <c r="A95" s="127">
        <v>260</v>
      </c>
      <c r="B95" s="124" t="s">
        <v>99</v>
      </c>
      <c r="C95" s="408">
        <v>9566</v>
      </c>
      <c r="D95" s="412">
        <v>1.2096</v>
      </c>
      <c r="E95" s="420">
        <v>0</v>
      </c>
      <c r="F95" s="155">
        <v>1</v>
      </c>
      <c r="G95" s="419">
        <v>1.0453690152623876E-4</v>
      </c>
      <c r="H95" s="269">
        <v>3020</v>
      </c>
      <c r="I95" s="15">
        <v>3026</v>
      </c>
      <c r="J95" s="331">
        <v>0.99801718440185061</v>
      </c>
      <c r="K95" s="427">
        <v>0.99846303404596659</v>
      </c>
      <c r="L95" s="434">
        <v>0.56377100199999997</v>
      </c>
      <c r="M95" s="14">
        <f>Lisäosat[[#This Row],[HYTE-kerroin (sis. Kulttuurihyte)]]*Lisäosat[[#This Row],[Asukasmäärä 31.12.2024]]</f>
        <v>5393.0334051319996</v>
      </c>
      <c r="N95" s="427">
        <f>Lisäosat[[#This Row],[HYTE-kerroin (sis. Kulttuurihyte)]]/$N$7</f>
        <v>0.8756629161838092</v>
      </c>
      <c r="O95" s="439">
        <v>0</v>
      </c>
      <c r="P95" s="197">
        <v>1166013.0558720003</v>
      </c>
      <c r="Q95" s="159">
        <v>0</v>
      </c>
      <c r="R95" s="159">
        <v>134291.24121459306</v>
      </c>
      <c r="S95" s="159">
        <v>173646.74088732284</v>
      </c>
      <c r="T95" s="159">
        <v>0</v>
      </c>
      <c r="U95" s="309">
        <f t="shared" si="2"/>
        <v>1473951.0379739162</v>
      </c>
      <c r="V95" s="44"/>
      <c r="W95" s="44"/>
      <c r="X95" s="110"/>
      <c r="Y95" s="110"/>
      <c r="Z95" s="111"/>
    </row>
    <row r="96" spans="1:26" s="45" customFormat="1" x14ac:dyDescent="0.25">
      <c r="A96" s="127">
        <v>261</v>
      </c>
      <c r="B96" s="124" t="s">
        <v>100</v>
      </c>
      <c r="C96" s="408">
        <v>6837</v>
      </c>
      <c r="D96" s="412">
        <v>1.62395</v>
      </c>
      <c r="E96" s="420">
        <v>0</v>
      </c>
      <c r="F96" s="155">
        <v>26</v>
      </c>
      <c r="G96" s="419">
        <v>3.8028375018282871E-3</v>
      </c>
      <c r="H96" s="269">
        <v>4037</v>
      </c>
      <c r="I96" s="15">
        <v>3526</v>
      </c>
      <c r="J96" s="331">
        <v>1.1449234259784458</v>
      </c>
      <c r="K96" s="427">
        <v>1.1454349038467537</v>
      </c>
      <c r="L96" s="434">
        <v>0.52025480199999996</v>
      </c>
      <c r="M96" s="14">
        <f>Lisäosat[[#This Row],[HYTE-kerroin (sis. Kulttuurihyte)]]*Lisäosat[[#This Row],[Asukasmäärä 31.12.2024]]</f>
        <v>3556.9820812739999</v>
      </c>
      <c r="N96" s="427">
        <f>Lisäosat[[#This Row],[HYTE-kerroin (sis. Kulttuurihyte)]]/$N$7</f>
        <v>0.80807248947144372</v>
      </c>
      <c r="O96" s="439">
        <v>1.5849809783923769</v>
      </c>
      <c r="P96" s="197">
        <v>2237687.7670710003</v>
      </c>
      <c r="Q96" s="159">
        <v>0</v>
      </c>
      <c r="R96" s="159">
        <v>110108.61843265958</v>
      </c>
      <c r="S96" s="159">
        <v>114528.93008600207</v>
      </c>
      <c r="T96" s="159">
        <v>119093.29929246281</v>
      </c>
      <c r="U96" s="309">
        <f t="shared" si="2"/>
        <v>2581418.6148821251</v>
      </c>
      <c r="V96" s="44"/>
      <c r="W96" s="44"/>
      <c r="X96" s="110"/>
      <c r="Y96" s="110"/>
      <c r="Z96" s="111"/>
    </row>
    <row r="97" spans="1:26" s="45" customFormat="1" x14ac:dyDescent="0.25">
      <c r="A97" s="127">
        <v>263</v>
      </c>
      <c r="B97" s="124" t="s">
        <v>101</v>
      </c>
      <c r="C97" s="408">
        <v>7354</v>
      </c>
      <c r="D97" s="412">
        <v>0.83309999999999995</v>
      </c>
      <c r="E97" s="420">
        <v>0</v>
      </c>
      <c r="F97" s="155">
        <v>0</v>
      </c>
      <c r="G97" s="419">
        <v>0</v>
      </c>
      <c r="H97" s="269">
        <v>2231</v>
      </c>
      <c r="I97" s="15">
        <v>2709</v>
      </c>
      <c r="J97" s="331">
        <v>0.82355112587670731</v>
      </c>
      <c r="K97" s="427">
        <v>0.82391903534973254</v>
      </c>
      <c r="L97" s="434">
        <v>0.61570498399999996</v>
      </c>
      <c r="M97" s="14">
        <f>Lisäosat[[#This Row],[HYTE-kerroin (sis. Kulttuurihyte)]]*Lisäosat[[#This Row],[Asukasmäärä 31.12.2024]]</f>
        <v>4527.8944523359996</v>
      </c>
      <c r="N97" s="427">
        <f>Lisäosat[[#This Row],[HYTE-kerroin (sis. Kulttuurihyte)]]/$N$7</f>
        <v>0.95632804788768755</v>
      </c>
      <c r="O97" s="439">
        <v>0</v>
      </c>
      <c r="P97" s="197">
        <v>411586.15693200007</v>
      </c>
      <c r="Q97" s="159">
        <v>0</v>
      </c>
      <c r="R97" s="159">
        <v>85190.954238624778</v>
      </c>
      <c r="S97" s="159">
        <v>145790.69990216231</v>
      </c>
      <c r="T97" s="159">
        <v>0</v>
      </c>
      <c r="U97" s="309">
        <f t="shared" si="2"/>
        <v>642567.81107278715</v>
      </c>
      <c r="V97" s="44"/>
      <c r="W97" s="44"/>
      <c r="X97" s="110"/>
      <c r="Y97" s="110"/>
      <c r="Z97" s="111"/>
    </row>
    <row r="98" spans="1:26" s="45" customFormat="1" x14ac:dyDescent="0.25">
      <c r="A98" s="127">
        <v>265</v>
      </c>
      <c r="B98" s="124" t="s">
        <v>102</v>
      </c>
      <c r="C98" s="408">
        <v>1011</v>
      </c>
      <c r="D98" s="412">
        <v>1.7096</v>
      </c>
      <c r="E98" s="420">
        <v>0</v>
      </c>
      <c r="F98" s="155">
        <v>0</v>
      </c>
      <c r="G98" s="419">
        <v>0</v>
      </c>
      <c r="H98" s="269">
        <v>237</v>
      </c>
      <c r="I98" s="15">
        <v>335</v>
      </c>
      <c r="J98" s="331">
        <v>0.70746268656716416</v>
      </c>
      <c r="K98" s="427">
        <v>0.70777873522039492</v>
      </c>
      <c r="L98" s="434">
        <v>0.52286302200000001</v>
      </c>
      <c r="M98" s="14">
        <f>Lisäosat[[#This Row],[HYTE-kerroin (sis. Kulttuurihyte)]]*Lisäosat[[#This Row],[Asukasmäärä 31.12.2024]]</f>
        <v>528.61451524200004</v>
      </c>
      <c r="N98" s="427">
        <f>Lisäosat[[#This Row],[HYTE-kerroin (sis. Kulttuurihyte)]]/$N$7</f>
        <v>0.81212364060044229</v>
      </c>
      <c r="O98" s="439">
        <v>0</v>
      </c>
      <c r="P98" s="197">
        <v>348342.86462400004</v>
      </c>
      <c r="Q98" s="159">
        <v>0</v>
      </c>
      <c r="R98" s="159">
        <v>10060.834076387939</v>
      </c>
      <c r="S98" s="159">
        <v>17020.511623413287</v>
      </c>
      <c r="T98" s="159">
        <v>0</v>
      </c>
      <c r="U98" s="309">
        <f t="shared" si="2"/>
        <v>375424.21032380126</v>
      </c>
      <c r="V98" s="44"/>
      <c r="W98" s="44"/>
      <c r="X98" s="110"/>
      <c r="Y98" s="110"/>
      <c r="Z98" s="111"/>
    </row>
    <row r="99" spans="1:26" s="45" customFormat="1" x14ac:dyDescent="0.25">
      <c r="A99" s="127">
        <v>271</v>
      </c>
      <c r="B99" s="124" t="s">
        <v>103</v>
      </c>
      <c r="C99" s="408">
        <v>6668</v>
      </c>
      <c r="D99" s="412">
        <v>0</v>
      </c>
      <c r="E99" s="420">
        <v>0</v>
      </c>
      <c r="F99" s="155">
        <v>0</v>
      </c>
      <c r="G99" s="419">
        <v>0</v>
      </c>
      <c r="H99" s="269">
        <v>2274</v>
      </c>
      <c r="I99" s="15">
        <v>2602</v>
      </c>
      <c r="J99" s="331">
        <v>0.87394312067640278</v>
      </c>
      <c r="K99" s="427">
        <v>0.87433354203930214</v>
      </c>
      <c r="L99" s="434">
        <v>0.55222765299999999</v>
      </c>
      <c r="M99" s="14">
        <f>Lisäosat[[#This Row],[HYTE-kerroin (sis. Kulttuurihyte)]]*Lisäosat[[#This Row],[Asukasmäärä 31.12.2024]]</f>
        <v>3682.2539902039998</v>
      </c>
      <c r="N99" s="427">
        <f>Lisäosat[[#This Row],[HYTE-kerroin (sis. Kulttuurihyte)]]/$N$7</f>
        <v>0.85773350404304882</v>
      </c>
      <c r="O99" s="439">
        <v>0</v>
      </c>
      <c r="P99" s="197">
        <v>0</v>
      </c>
      <c r="Q99" s="159">
        <v>0</v>
      </c>
      <c r="R99" s="159">
        <v>81970.588179952028</v>
      </c>
      <c r="S99" s="159">
        <v>118562.47801280109</v>
      </c>
      <c r="T99" s="159">
        <v>0</v>
      </c>
      <c r="U99" s="309">
        <f t="shared" si="2"/>
        <v>200533.06619275312</v>
      </c>
      <c r="V99" s="44"/>
      <c r="W99" s="44"/>
      <c r="X99" s="110"/>
      <c r="Y99" s="110"/>
      <c r="Z99" s="111"/>
    </row>
    <row r="100" spans="1:26" s="45" customFormat="1" x14ac:dyDescent="0.25">
      <c r="A100" s="127">
        <v>272</v>
      </c>
      <c r="B100" s="124" t="s">
        <v>104</v>
      </c>
      <c r="C100" s="408">
        <v>48367</v>
      </c>
      <c r="D100" s="412">
        <v>0</v>
      </c>
      <c r="E100" s="420">
        <v>0</v>
      </c>
      <c r="F100" s="155">
        <v>1</v>
      </c>
      <c r="G100" s="419">
        <v>2.0675253788740258E-5</v>
      </c>
      <c r="H100" s="269">
        <v>21321</v>
      </c>
      <c r="I100" s="15">
        <v>20271</v>
      </c>
      <c r="J100" s="331">
        <v>1.0517981352671304</v>
      </c>
      <c r="K100" s="427">
        <v>1.0522680107678932</v>
      </c>
      <c r="L100" s="434">
        <v>0.624808315</v>
      </c>
      <c r="M100" s="14">
        <f>Lisäosat[[#This Row],[HYTE-kerroin (sis. Kulttuurihyte)]]*Lisäosat[[#This Row],[Asukasmäärä 31.12.2024]]</f>
        <v>30220.103771605001</v>
      </c>
      <c r="N100" s="427">
        <f>Lisäosat[[#This Row],[HYTE-kerroin (sis. Kulttuurihyte)]]/$N$7</f>
        <v>0.97046756436187209</v>
      </c>
      <c r="O100" s="439">
        <v>0.31785300525417615</v>
      </c>
      <c r="P100" s="197">
        <v>0</v>
      </c>
      <c r="Q100" s="159">
        <v>0</v>
      </c>
      <c r="R100" s="159">
        <v>715584.35908795835</v>
      </c>
      <c r="S100" s="159">
        <v>973037.2751302215</v>
      </c>
      <c r="T100" s="159">
        <v>168955.82339336484</v>
      </c>
      <c r="U100" s="309">
        <f t="shared" si="2"/>
        <v>1857577.4576115448</v>
      </c>
      <c r="V100" s="44"/>
      <c r="W100" s="44"/>
      <c r="X100" s="110"/>
      <c r="Y100" s="110"/>
      <c r="Z100" s="111"/>
    </row>
    <row r="101" spans="1:26" s="45" customFormat="1" x14ac:dyDescent="0.25">
      <c r="A101" s="127">
        <v>273</v>
      </c>
      <c r="B101" s="124" t="s">
        <v>105</v>
      </c>
      <c r="C101" s="408">
        <v>3987</v>
      </c>
      <c r="D101" s="412">
        <v>1.8112166666666667</v>
      </c>
      <c r="E101" s="420">
        <v>0</v>
      </c>
      <c r="F101" s="155">
        <v>3</v>
      </c>
      <c r="G101" s="419">
        <v>7.5244544770504136E-4</v>
      </c>
      <c r="H101" s="269">
        <v>1703</v>
      </c>
      <c r="I101" s="15">
        <v>1784</v>
      </c>
      <c r="J101" s="331">
        <v>0.95459641255605376</v>
      </c>
      <c r="K101" s="427">
        <v>0.95502286460263608</v>
      </c>
      <c r="L101" s="434">
        <v>0.51611434199999995</v>
      </c>
      <c r="M101" s="14">
        <f>Lisäosat[[#This Row],[HYTE-kerroin (sis. Kulttuurihyte)]]*Lisäosat[[#This Row],[Asukasmäärä 31.12.2024]]</f>
        <v>2057.7478815539998</v>
      </c>
      <c r="N101" s="427">
        <f>Lisäosat[[#This Row],[HYTE-kerroin (sis. Kulttuurihyte)]]/$N$7</f>
        <v>0.80164142567944252</v>
      </c>
      <c r="O101" s="439">
        <v>0</v>
      </c>
      <c r="P101" s="197">
        <v>1455385.0041090001</v>
      </c>
      <c r="Q101" s="159">
        <v>0</v>
      </c>
      <c r="R101" s="159">
        <v>53535.926826060189</v>
      </c>
      <c r="S101" s="159">
        <v>66256.072669533023</v>
      </c>
      <c r="T101" s="159">
        <v>0</v>
      </c>
      <c r="U101" s="309">
        <f t="shared" si="2"/>
        <v>1575177.0036045935</v>
      </c>
      <c r="V101" s="44"/>
      <c r="W101" s="44"/>
      <c r="X101" s="110"/>
      <c r="Y101" s="110"/>
      <c r="Z101" s="111"/>
    </row>
    <row r="102" spans="1:26" s="45" customFormat="1" x14ac:dyDescent="0.25">
      <c r="A102" s="127">
        <v>275</v>
      </c>
      <c r="B102" s="124" t="s">
        <v>106</v>
      </c>
      <c r="C102" s="408">
        <v>2441</v>
      </c>
      <c r="D102" s="412">
        <v>0.98441666666666672</v>
      </c>
      <c r="E102" s="420">
        <v>0</v>
      </c>
      <c r="F102" s="155">
        <v>0</v>
      </c>
      <c r="G102" s="419">
        <v>0</v>
      </c>
      <c r="H102" s="269">
        <v>762</v>
      </c>
      <c r="I102" s="15">
        <v>869</v>
      </c>
      <c r="J102" s="331">
        <v>0.87686996547756046</v>
      </c>
      <c r="K102" s="427">
        <v>0.87726169436575441</v>
      </c>
      <c r="L102" s="434">
        <v>0.71174004700000004</v>
      </c>
      <c r="M102" s="14">
        <f>Lisäosat[[#This Row],[HYTE-kerroin (sis. Kulttuurihyte)]]*Lisäosat[[#This Row],[Asukasmäärä 31.12.2024]]</f>
        <v>1737.357454727</v>
      </c>
      <c r="N102" s="427">
        <f>Lisäosat[[#This Row],[HYTE-kerroin (sis. Kulttuurihyte)]]/$N$7</f>
        <v>1.1054920577855856</v>
      </c>
      <c r="O102" s="439">
        <v>0</v>
      </c>
      <c r="P102" s="197">
        <v>161430.92557833338</v>
      </c>
      <c r="Q102" s="159">
        <v>0</v>
      </c>
      <c r="R102" s="159">
        <v>30108.024891012101</v>
      </c>
      <c r="S102" s="159">
        <v>55940.031723622153</v>
      </c>
      <c r="T102" s="159">
        <v>0</v>
      </c>
      <c r="U102" s="309">
        <f t="shared" si="2"/>
        <v>247478.98219296764</v>
      </c>
      <c r="V102" s="44"/>
      <c r="W102" s="44"/>
      <c r="X102" s="110"/>
      <c r="Y102" s="110"/>
      <c r="Z102" s="111"/>
    </row>
    <row r="103" spans="1:26" s="45" customFormat="1" x14ac:dyDescent="0.25">
      <c r="A103" s="127">
        <v>276</v>
      </c>
      <c r="B103" s="124" t="s">
        <v>107</v>
      </c>
      <c r="C103" s="408">
        <v>15071</v>
      </c>
      <c r="D103" s="412">
        <v>0</v>
      </c>
      <c r="E103" s="420">
        <v>0</v>
      </c>
      <c r="F103" s="155">
        <v>1</v>
      </c>
      <c r="G103" s="419">
        <v>6.6352597704200117E-5</v>
      </c>
      <c r="H103" s="269">
        <v>3817</v>
      </c>
      <c r="I103" s="15">
        <v>6731</v>
      </c>
      <c r="J103" s="331">
        <v>0.56707770019313619</v>
      </c>
      <c r="K103" s="427">
        <v>0.5673310338979749</v>
      </c>
      <c r="L103" s="434">
        <v>0.73102880800000003</v>
      </c>
      <c r="M103" s="14">
        <f>Lisäosat[[#This Row],[HYTE-kerroin (sis. Kulttuurihyte)]]*Lisäosat[[#This Row],[Asukasmäärä 31.12.2024]]</f>
        <v>11017.335165368</v>
      </c>
      <c r="N103" s="427">
        <f>Lisäosat[[#This Row],[HYTE-kerroin (sis. Kulttuurihyte)]]/$N$7</f>
        <v>1.1354518333804866</v>
      </c>
      <c r="O103" s="439">
        <v>8.1150127379692183E-2</v>
      </c>
      <c r="P103" s="197">
        <v>0</v>
      </c>
      <c r="Q103" s="159">
        <v>0</v>
      </c>
      <c r="R103" s="159">
        <v>120216.4589269819</v>
      </c>
      <c r="S103" s="159">
        <v>354739.93966158672</v>
      </c>
      <c r="T103" s="159">
        <v>13440.919131435357</v>
      </c>
      <c r="U103" s="309">
        <f t="shared" si="2"/>
        <v>488397.31772000395</v>
      </c>
      <c r="V103" s="44"/>
      <c r="W103" s="44"/>
      <c r="X103" s="110"/>
      <c r="Y103" s="110"/>
      <c r="Z103" s="111"/>
    </row>
    <row r="104" spans="1:26" s="45" customFormat="1" x14ac:dyDescent="0.25">
      <c r="A104" s="127">
        <v>280</v>
      </c>
      <c r="B104" s="124" t="s">
        <v>108</v>
      </c>
      <c r="C104" s="408">
        <v>1986</v>
      </c>
      <c r="D104" s="412">
        <v>1.3017666666666665</v>
      </c>
      <c r="E104" s="420">
        <v>0</v>
      </c>
      <c r="F104" s="155">
        <v>0</v>
      </c>
      <c r="G104" s="419">
        <v>0</v>
      </c>
      <c r="H104" s="269">
        <v>595</v>
      </c>
      <c r="I104" s="15">
        <v>866</v>
      </c>
      <c r="J104" s="331">
        <v>0.68706697459584298</v>
      </c>
      <c r="K104" s="427">
        <v>0.68737391176175056</v>
      </c>
      <c r="L104" s="434">
        <v>0.54345563500000005</v>
      </c>
      <c r="M104" s="14">
        <f>Lisäosat[[#This Row],[HYTE-kerroin (sis. Kulttuurihyte)]]*Lisäosat[[#This Row],[Asukasmäärä 31.12.2024]]</f>
        <v>1079.30289111</v>
      </c>
      <c r="N104" s="427">
        <f>Lisäosat[[#This Row],[HYTE-kerroin (sis. Kulttuurihyte)]]/$N$7</f>
        <v>0.84410859102792923</v>
      </c>
      <c r="O104" s="439">
        <v>0</v>
      </c>
      <c r="P104" s="197">
        <v>260521.54762200001</v>
      </c>
      <c r="Q104" s="159">
        <v>0</v>
      </c>
      <c r="R104" s="159">
        <v>19193.651717949244</v>
      </c>
      <c r="S104" s="159">
        <v>34751.764988729825</v>
      </c>
      <c r="T104" s="159">
        <v>0</v>
      </c>
      <c r="U104" s="309">
        <f t="shared" si="2"/>
        <v>314466.96432867908</v>
      </c>
      <c r="V104" s="44"/>
      <c r="W104" s="44"/>
      <c r="X104" s="110"/>
      <c r="Y104" s="110"/>
      <c r="Z104" s="111"/>
    </row>
    <row r="105" spans="1:26" s="45" customFormat="1" x14ac:dyDescent="0.25">
      <c r="A105" s="127">
        <v>284</v>
      </c>
      <c r="B105" s="124" t="s">
        <v>109</v>
      </c>
      <c r="C105" s="408">
        <v>2186</v>
      </c>
      <c r="D105" s="412">
        <v>7.1333333333333335E-3</v>
      </c>
      <c r="E105" s="420">
        <v>0</v>
      </c>
      <c r="F105" s="155">
        <v>0</v>
      </c>
      <c r="G105" s="419">
        <v>0</v>
      </c>
      <c r="H105" s="269">
        <v>856</v>
      </c>
      <c r="I105" s="15">
        <v>860</v>
      </c>
      <c r="J105" s="331">
        <v>0.99534883720930234</v>
      </c>
      <c r="K105" s="427">
        <v>0.99579349480816626</v>
      </c>
      <c r="L105" s="434">
        <v>0.63744475899999997</v>
      </c>
      <c r="M105" s="14">
        <f>Lisäosat[[#This Row],[HYTE-kerroin (sis. Kulttuurihyte)]]*Lisäosat[[#This Row],[Asukasmäärä 31.12.2024]]</f>
        <v>1393.4542431739999</v>
      </c>
      <c r="N105" s="427">
        <f>Lisäosat[[#This Row],[HYTE-kerroin (sis. Kulttuurihyte)]]/$N$7</f>
        <v>0.99009479840544456</v>
      </c>
      <c r="O105" s="439">
        <v>0</v>
      </c>
      <c r="P105" s="197">
        <v>1047.5690906666669</v>
      </c>
      <c r="Q105" s="159">
        <v>0</v>
      </c>
      <c r="R105" s="159">
        <v>30605.872389888158</v>
      </c>
      <c r="S105" s="159">
        <v>44866.91806368548</v>
      </c>
      <c r="T105" s="159">
        <v>0</v>
      </c>
      <c r="U105" s="309">
        <f t="shared" si="2"/>
        <v>76520.359544240302</v>
      </c>
      <c r="V105" s="44"/>
      <c r="W105" s="44"/>
      <c r="X105" s="110"/>
      <c r="Y105" s="110"/>
      <c r="Z105" s="111"/>
    </row>
    <row r="106" spans="1:26" s="45" customFormat="1" x14ac:dyDescent="0.25">
      <c r="A106" s="127">
        <v>285</v>
      </c>
      <c r="B106" s="124" t="s">
        <v>110</v>
      </c>
      <c r="C106" s="408">
        <v>50210</v>
      </c>
      <c r="D106" s="412">
        <v>0</v>
      </c>
      <c r="E106" s="420">
        <v>0</v>
      </c>
      <c r="F106" s="155">
        <v>2</v>
      </c>
      <c r="G106" s="419">
        <v>3.9832702648874727E-5</v>
      </c>
      <c r="H106" s="269">
        <v>21513</v>
      </c>
      <c r="I106" s="15">
        <v>19161</v>
      </c>
      <c r="J106" s="331">
        <v>1.1227493345858777</v>
      </c>
      <c r="K106" s="427">
        <v>1.1232509065017526</v>
      </c>
      <c r="L106" s="434">
        <v>0.64259284400000005</v>
      </c>
      <c r="M106" s="14">
        <f>Lisäosat[[#This Row],[HYTE-kerroin (sis. Kulttuurihyte)]]*Lisäosat[[#This Row],[Asukasmäärä 31.12.2024]]</f>
        <v>32264.586697240004</v>
      </c>
      <c r="N106" s="427">
        <f>Lisäosat[[#This Row],[HYTE-kerroin (sis. Kulttuurihyte)]]/$N$7</f>
        <v>0.99809093000474625</v>
      </c>
      <c r="O106" s="439">
        <v>0</v>
      </c>
      <c r="P106" s="197">
        <v>0</v>
      </c>
      <c r="Q106" s="159">
        <v>0</v>
      </c>
      <c r="R106" s="159">
        <v>792961.89789726923</v>
      </c>
      <c r="S106" s="159">
        <v>1038866.2381955091</v>
      </c>
      <c r="T106" s="159">
        <v>0</v>
      </c>
      <c r="U106" s="309">
        <f t="shared" si="2"/>
        <v>1831828.1360927783</v>
      </c>
      <c r="V106" s="44"/>
      <c r="W106" s="44"/>
      <c r="X106" s="110"/>
      <c r="Y106" s="110"/>
      <c r="Z106" s="111"/>
    </row>
    <row r="107" spans="1:26" s="45" customFormat="1" x14ac:dyDescent="0.25">
      <c r="A107" s="127">
        <v>286</v>
      </c>
      <c r="B107" s="124" t="s">
        <v>111</v>
      </c>
      <c r="C107" s="408">
        <v>78386</v>
      </c>
      <c r="D107" s="412">
        <v>0</v>
      </c>
      <c r="E107" s="420">
        <v>0</v>
      </c>
      <c r="F107" s="155">
        <v>2</v>
      </c>
      <c r="G107" s="419">
        <v>2.5514760288827087E-5</v>
      </c>
      <c r="H107" s="269">
        <v>29271</v>
      </c>
      <c r="I107" s="15">
        <v>30734</v>
      </c>
      <c r="J107" s="331">
        <v>0.95239799570508232</v>
      </c>
      <c r="K107" s="427">
        <v>0.95282346564094955</v>
      </c>
      <c r="L107" s="434">
        <v>0.60971215499999998</v>
      </c>
      <c r="M107" s="14">
        <f>Lisäosat[[#This Row],[HYTE-kerroin (sis. Kulttuurihyte)]]*Lisäosat[[#This Row],[Asukasmäärä 31.12.2024]]</f>
        <v>47792.896981829996</v>
      </c>
      <c r="N107" s="427">
        <f>Lisäosat[[#This Row],[HYTE-kerroin (sis. Kulttuurihyte)]]/$N$7</f>
        <v>0.94701983923609945</v>
      </c>
      <c r="O107" s="439">
        <v>0</v>
      </c>
      <c r="P107" s="197">
        <v>0</v>
      </c>
      <c r="Q107" s="159">
        <v>0</v>
      </c>
      <c r="R107" s="159">
        <v>1050113.5636989044</v>
      </c>
      <c r="S107" s="159">
        <v>1538852.1032636215</v>
      </c>
      <c r="T107" s="159">
        <v>0</v>
      </c>
      <c r="U107" s="309">
        <f t="shared" si="2"/>
        <v>2588965.6669625258</v>
      </c>
      <c r="V107" s="44"/>
      <c r="W107" s="44"/>
      <c r="X107" s="110"/>
      <c r="Y107" s="110"/>
      <c r="Z107" s="111"/>
    </row>
    <row r="108" spans="1:26" s="45" customFormat="1" x14ac:dyDescent="0.25">
      <c r="A108" s="127">
        <v>287</v>
      </c>
      <c r="B108" s="124" t="s">
        <v>112</v>
      </c>
      <c r="C108" s="408">
        <v>6121</v>
      </c>
      <c r="D108" s="412">
        <v>0.94283333333333341</v>
      </c>
      <c r="E108" s="420">
        <v>0</v>
      </c>
      <c r="F108" s="155">
        <v>0</v>
      </c>
      <c r="G108" s="419">
        <v>0</v>
      </c>
      <c r="H108" s="269">
        <v>2355</v>
      </c>
      <c r="I108" s="15">
        <v>2414</v>
      </c>
      <c r="J108" s="331">
        <v>0.97555923777961884</v>
      </c>
      <c r="K108" s="427">
        <v>0.97599505466311143</v>
      </c>
      <c r="L108" s="434">
        <v>0.59189514899999995</v>
      </c>
      <c r="M108" s="14">
        <f>Lisäosat[[#This Row],[HYTE-kerroin (sis. Kulttuurihyte)]]*Lisäosat[[#This Row],[Asukasmäärä 31.12.2024]]</f>
        <v>3622.9902070289995</v>
      </c>
      <c r="N108" s="427">
        <f>Lisäosat[[#This Row],[HYTE-kerroin (sis. Kulttuurihyte)]]/$N$7</f>
        <v>0.91934602952208999</v>
      </c>
      <c r="O108" s="439">
        <v>0</v>
      </c>
      <c r="P108" s="197">
        <v>387701.34474333341</v>
      </c>
      <c r="Q108" s="159">
        <v>0</v>
      </c>
      <c r="R108" s="159">
        <v>83995.364158076249</v>
      </c>
      <c r="S108" s="159">
        <v>116654.2823781887</v>
      </c>
      <c r="T108" s="159">
        <v>0</v>
      </c>
      <c r="U108" s="309">
        <f t="shared" si="2"/>
        <v>588350.99127959833</v>
      </c>
      <c r="V108" s="44"/>
      <c r="W108" s="44"/>
      <c r="X108" s="110"/>
      <c r="Y108" s="110"/>
      <c r="Z108" s="111"/>
    </row>
    <row r="109" spans="1:26" s="45" customFormat="1" x14ac:dyDescent="0.25">
      <c r="A109" s="127">
        <v>288</v>
      </c>
      <c r="B109" s="124" t="s">
        <v>113</v>
      </c>
      <c r="C109" s="408">
        <v>6342</v>
      </c>
      <c r="D109" s="412">
        <v>0</v>
      </c>
      <c r="E109" s="420">
        <v>0</v>
      </c>
      <c r="F109" s="155">
        <v>0</v>
      </c>
      <c r="G109" s="419">
        <v>0</v>
      </c>
      <c r="H109" s="269">
        <v>2178</v>
      </c>
      <c r="I109" s="15">
        <v>2807</v>
      </c>
      <c r="J109" s="331">
        <v>0.77591734948343427</v>
      </c>
      <c r="K109" s="427">
        <v>0.77626397926049362</v>
      </c>
      <c r="L109" s="434">
        <v>0.655901399</v>
      </c>
      <c r="M109" s="14">
        <f>Lisäosat[[#This Row],[HYTE-kerroin (sis. Kulttuurihyte)]]*Lisäosat[[#This Row],[Asukasmäärä 31.12.2024]]</f>
        <v>4159.7266724580004</v>
      </c>
      <c r="N109" s="427">
        <f>Lisäosat[[#This Row],[HYTE-kerroin (sis. Kulttuurihyte)]]/$N$7</f>
        <v>1.0187621033005529</v>
      </c>
      <c r="O109" s="439">
        <v>0</v>
      </c>
      <c r="P109" s="197">
        <v>0</v>
      </c>
      <c r="Q109" s="159">
        <v>0</v>
      </c>
      <c r="R109" s="159">
        <v>69218.310159968911</v>
      </c>
      <c r="S109" s="159">
        <v>133936.30734180857</v>
      </c>
      <c r="T109" s="159">
        <v>0</v>
      </c>
      <c r="U109" s="309">
        <f t="shared" si="2"/>
        <v>203154.61750177748</v>
      </c>
      <c r="V109" s="44"/>
      <c r="W109" s="44"/>
      <c r="X109" s="110"/>
      <c r="Y109" s="110"/>
      <c r="Z109" s="111"/>
    </row>
    <row r="110" spans="1:26" s="45" customFormat="1" x14ac:dyDescent="0.25">
      <c r="A110" s="127">
        <v>290</v>
      </c>
      <c r="B110" s="124" t="s">
        <v>114</v>
      </c>
      <c r="C110" s="408">
        <v>7483</v>
      </c>
      <c r="D110" s="412">
        <v>1.4461833333333334</v>
      </c>
      <c r="E110" s="420">
        <v>0</v>
      </c>
      <c r="F110" s="155">
        <v>0</v>
      </c>
      <c r="G110" s="419">
        <v>0</v>
      </c>
      <c r="H110" s="269">
        <v>2565</v>
      </c>
      <c r="I110" s="15">
        <v>2559</v>
      </c>
      <c r="J110" s="331">
        <v>1.0023446658851114</v>
      </c>
      <c r="K110" s="427">
        <v>1.0027924487685638</v>
      </c>
      <c r="L110" s="434">
        <v>0.63964880800000001</v>
      </c>
      <c r="M110" s="14">
        <f>Lisäosat[[#This Row],[HYTE-kerroin (sis. Kulttuurihyte)]]*Lisäosat[[#This Row],[Asukasmäärä 31.12.2024]]</f>
        <v>4786.4920302640003</v>
      </c>
      <c r="N110" s="427">
        <f>Lisäosat[[#This Row],[HYTE-kerroin (sis. Kulttuurihyte)]]/$N$7</f>
        <v>0.99351818124689129</v>
      </c>
      <c r="O110" s="439">
        <v>0</v>
      </c>
      <c r="P110" s="197">
        <v>1090511.7665435001</v>
      </c>
      <c r="Q110" s="159">
        <v>0</v>
      </c>
      <c r="R110" s="159">
        <v>105504.7762715404</v>
      </c>
      <c r="S110" s="159">
        <v>154117.11348710721</v>
      </c>
      <c r="T110" s="159">
        <v>0</v>
      </c>
      <c r="U110" s="309">
        <f t="shared" si="2"/>
        <v>1350133.6563021478</v>
      </c>
      <c r="V110" s="44"/>
      <c r="W110" s="44"/>
      <c r="X110" s="110"/>
      <c r="Y110" s="110"/>
      <c r="Z110" s="111"/>
    </row>
    <row r="111" spans="1:26" s="45" customFormat="1" x14ac:dyDescent="0.25">
      <c r="A111" s="127">
        <v>291</v>
      </c>
      <c r="B111" s="124" t="s">
        <v>115</v>
      </c>
      <c r="C111" s="408">
        <v>2038</v>
      </c>
      <c r="D111" s="412">
        <v>1.3818166666666667</v>
      </c>
      <c r="E111" s="420">
        <v>0</v>
      </c>
      <c r="F111" s="155">
        <v>2</v>
      </c>
      <c r="G111" s="419">
        <v>9.813542688910696E-4</v>
      </c>
      <c r="H111" s="269">
        <v>552</v>
      </c>
      <c r="I111" s="15">
        <v>667</v>
      </c>
      <c r="J111" s="331">
        <v>0.82758620689655171</v>
      </c>
      <c r="K111" s="427">
        <v>0.82795591898326426</v>
      </c>
      <c r="L111" s="434">
        <v>0.57328487699999997</v>
      </c>
      <c r="M111" s="14">
        <f>Lisäosat[[#This Row],[HYTE-kerroin (sis. Kulttuurihyte)]]*Lisäosat[[#This Row],[Asukasmäärä 31.12.2024]]</f>
        <v>1168.354579326</v>
      </c>
      <c r="N111" s="427">
        <f>Lisäosat[[#This Row],[HYTE-kerroin (sis. Kulttuurihyte)]]/$N$7</f>
        <v>0.89044009964509729</v>
      </c>
      <c r="O111" s="439">
        <v>0</v>
      </c>
      <c r="P111" s="197">
        <v>283782.66628900007</v>
      </c>
      <c r="Q111" s="159">
        <v>0</v>
      </c>
      <c r="R111" s="159">
        <v>23724.48073020377</v>
      </c>
      <c r="S111" s="159">
        <v>37619.081815380167</v>
      </c>
      <c r="T111" s="159">
        <v>0</v>
      </c>
      <c r="U111" s="309">
        <f t="shared" si="2"/>
        <v>345126.22883458401</v>
      </c>
      <c r="V111" s="44"/>
      <c r="W111" s="44"/>
      <c r="X111" s="110"/>
      <c r="Y111" s="110"/>
      <c r="Z111" s="111"/>
    </row>
    <row r="112" spans="1:26" s="45" customFormat="1" x14ac:dyDescent="0.25">
      <c r="A112" s="127">
        <v>297</v>
      </c>
      <c r="B112" s="124" t="s">
        <v>116</v>
      </c>
      <c r="C112" s="408">
        <v>125666</v>
      </c>
      <c r="D112" s="412">
        <v>0</v>
      </c>
      <c r="E112" s="420">
        <v>0</v>
      </c>
      <c r="F112" s="155">
        <v>0</v>
      </c>
      <c r="G112" s="419">
        <v>0</v>
      </c>
      <c r="H112" s="269">
        <v>55391</v>
      </c>
      <c r="I112" s="15">
        <v>53782</v>
      </c>
      <c r="J112" s="331">
        <v>1.0299170726265294</v>
      </c>
      <c r="K112" s="427">
        <v>1.0303771730811873</v>
      </c>
      <c r="L112" s="434">
        <v>0.68882916000000005</v>
      </c>
      <c r="M112" s="14">
        <f>Lisäosat[[#This Row],[HYTE-kerroin (sis. Kulttuurihyte)]]*Lisäosat[[#This Row],[Asukasmäärä 31.12.2024]]</f>
        <v>86562.405220560002</v>
      </c>
      <c r="N112" s="427">
        <f>Lisäosat[[#This Row],[HYTE-kerroin (sis. Kulttuurihyte)]]/$N$7</f>
        <v>1.069906307451485</v>
      </c>
      <c r="O112" s="439">
        <v>1.1183691940382712</v>
      </c>
      <c r="P112" s="197">
        <v>0</v>
      </c>
      <c r="Q112" s="159">
        <v>0</v>
      </c>
      <c r="R112" s="159">
        <v>1820536.2923238319</v>
      </c>
      <c r="S112" s="159">
        <v>2787166.0382474712</v>
      </c>
      <c r="T112" s="159">
        <v>1544545.4046867674</v>
      </c>
      <c r="U112" s="309">
        <f t="shared" si="2"/>
        <v>6152247.7352580708</v>
      </c>
      <c r="V112" s="44"/>
      <c r="W112" s="44"/>
      <c r="X112" s="110"/>
      <c r="Y112" s="110"/>
      <c r="Z112" s="111"/>
    </row>
    <row r="113" spans="1:26" s="45" customFormat="1" x14ac:dyDescent="0.25">
      <c r="A113" s="127">
        <v>300</v>
      </c>
      <c r="B113" s="124" t="s">
        <v>117</v>
      </c>
      <c r="C113" s="408">
        <v>3335</v>
      </c>
      <c r="D113" s="412">
        <v>0.40506666666666669</v>
      </c>
      <c r="E113" s="420">
        <v>0</v>
      </c>
      <c r="F113" s="155">
        <v>0</v>
      </c>
      <c r="G113" s="419">
        <v>0</v>
      </c>
      <c r="H113" s="269">
        <v>1295</v>
      </c>
      <c r="I113" s="15">
        <v>1343</v>
      </c>
      <c r="J113" s="331">
        <v>0.96425912137006697</v>
      </c>
      <c r="K113" s="427">
        <v>0.96468989009110473</v>
      </c>
      <c r="L113" s="434">
        <v>0.53381173000000004</v>
      </c>
      <c r="M113" s="14">
        <f>Lisäosat[[#This Row],[HYTE-kerroin (sis. Kulttuurihyte)]]*Lisäosat[[#This Row],[Asukasmäärä 31.12.2024]]</f>
        <v>1780.2621195500001</v>
      </c>
      <c r="N113" s="427">
        <f>Lisäosat[[#This Row],[HYTE-kerroin (sis. Kulttuurihyte)]]/$N$7</f>
        <v>0.82912944178871451</v>
      </c>
      <c r="O113" s="439">
        <v>0</v>
      </c>
      <c r="P113" s="197">
        <v>90753.282853333338</v>
      </c>
      <c r="Q113" s="159">
        <v>0</v>
      </c>
      <c r="R113" s="159">
        <v>45234.40541536091</v>
      </c>
      <c r="S113" s="159">
        <v>57321.490849813978</v>
      </c>
      <c r="T113" s="159">
        <v>0</v>
      </c>
      <c r="U113" s="309">
        <f t="shared" si="2"/>
        <v>193309.17911850821</v>
      </c>
      <c r="V113" s="44"/>
      <c r="W113" s="44"/>
      <c r="X113" s="110"/>
      <c r="Y113" s="110"/>
      <c r="Z113" s="111"/>
    </row>
    <row r="114" spans="1:26" s="45" customFormat="1" x14ac:dyDescent="0.25">
      <c r="A114" s="127">
        <v>301</v>
      </c>
      <c r="B114" s="124" t="s">
        <v>118</v>
      </c>
      <c r="C114" s="408">
        <v>19509</v>
      </c>
      <c r="D114" s="412">
        <v>0</v>
      </c>
      <c r="E114" s="420">
        <v>0</v>
      </c>
      <c r="F114" s="155">
        <v>0</v>
      </c>
      <c r="G114" s="419">
        <v>0</v>
      </c>
      <c r="H114" s="269">
        <v>6780</v>
      </c>
      <c r="I114" s="15">
        <v>7691</v>
      </c>
      <c r="J114" s="331">
        <v>0.8815498634767911</v>
      </c>
      <c r="K114" s="427">
        <v>0.88194368304126802</v>
      </c>
      <c r="L114" s="434">
        <v>0.64737515999999995</v>
      </c>
      <c r="M114" s="14">
        <f>Lisäosat[[#This Row],[HYTE-kerroin (sis. Kulttuurihyte)]]*Lisäosat[[#This Row],[Asukasmäärä 31.12.2024]]</f>
        <v>12629.641996439999</v>
      </c>
      <c r="N114" s="427">
        <f>Lisäosat[[#This Row],[HYTE-kerroin (sis. Kulttuurihyte)]]/$N$7</f>
        <v>1.0055189402426201</v>
      </c>
      <c r="O114" s="439">
        <v>0</v>
      </c>
      <c r="P114" s="197">
        <v>0</v>
      </c>
      <c r="Q114" s="159">
        <v>0</v>
      </c>
      <c r="R114" s="159">
        <v>241914.10073307651</v>
      </c>
      <c r="S114" s="159">
        <v>406653.54847765662</v>
      </c>
      <c r="T114" s="159">
        <v>0</v>
      </c>
      <c r="U114" s="309">
        <f t="shared" si="2"/>
        <v>648567.64921073313</v>
      </c>
      <c r="V114" s="44"/>
      <c r="W114" s="44"/>
      <c r="X114" s="110"/>
      <c r="Y114" s="110"/>
      <c r="Z114" s="111"/>
    </row>
    <row r="115" spans="1:26" s="104" customFormat="1" x14ac:dyDescent="0.25">
      <c r="A115" s="124">
        <v>304</v>
      </c>
      <c r="B115" s="124" t="s">
        <v>119</v>
      </c>
      <c r="C115" s="408">
        <v>970</v>
      </c>
      <c r="D115" s="412">
        <v>1.30155</v>
      </c>
      <c r="E115" s="420">
        <v>0</v>
      </c>
      <c r="F115" s="155">
        <v>0</v>
      </c>
      <c r="G115" s="419">
        <v>0</v>
      </c>
      <c r="H115" s="269">
        <v>298</v>
      </c>
      <c r="I115" s="15">
        <v>363</v>
      </c>
      <c r="J115" s="331">
        <v>0.82093663911845727</v>
      </c>
      <c r="K115" s="427">
        <v>0.82130338060759511</v>
      </c>
      <c r="L115" s="434">
        <v>0.52003732700000005</v>
      </c>
      <c r="M115" s="14">
        <f>Lisäosat[[#This Row],[HYTE-kerroin (sis. Kulttuurihyte)]]*Lisäosat[[#This Row],[Asukasmäärä 31.12.2024]]</f>
        <v>504.43620719000006</v>
      </c>
      <c r="N115" s="427">
        <f>Lisäosat[[#This Row],[HYTE-kerroin (sis. Kulttuurihyte)]]/$N$7</f>
        <v>0.8077347019796759</v>
      </c>
      <c r="O115" s="438">
        <v>0</v>
      </c>
      <c r="P115" s="197">
        <v>127222.47769500002</v>
      </c>
      <c r="Q115" s="159">
        <v>0</v>
      </c>
      <c r="R115" s="159">
        <v>11201.099765402503</v>
      </c>
      <c r="S115" s="159">
        <v>16242.010160877522</v>
      </c>
      <c r="T115" s="159">
        <v>0</v>
      </c>
      <c r="U115" s="309">
        <f t="shared" si="2"/>
        <v>154665.58762128005</v>
      </c>
      <c r="V115" s="59"/>
      <c r="W115" s="59"/>
      <c r="X115" s="109"/>
      <c r="Y115" s="110"/>
      <c r="Z115" s="111"/>
    </row>
    <row r="116" spans="1:26" s="45" customFormat="1" x14ac:dyDescent="0.25">
      <c r="A116" s="127">
        <v>305</v>
      </c>
      <c r="B116" s="124" t="s">
        <v>120</v>
      </c>
      <c r="C116" s="408">
        <v>14876</v>
      </c>
      <c r="D116" s="412">
        <v>0.90171666666666672</v>
      </c>
      <c r="E116" s="420">
        <v>0</v>
      </c>
      <c r="F116" s="155">
        <v>6</v>
      </c>
      <c r="G116" s="419">
        <v>4.0333422963162143E-4</v>
      </c>
      <c r="H116" s="269">
        <v>5985</v>
      </c>
      <c r="I116" s="15">
        <v>5772</v>
      </c>
      <c r="J116" s="331">
        <v>1.0369022869022868</v>
      </c>
      <c r="K116" s="427">
        <v>1.0373655078997044</v>
      </c>
      <c r="L116" s="434">
        <v>0.55360271599999999</v>
      </c>
      <c r="M116" s="14">
        <f>Lisäosat[[#This Row],[HYTE-kerroin (sis. Kulttuurihyte)]]*Lisäosat[[#This Row],[Asukasmäärä 31.12.2024]]</f>
        <v>8235.3940032160008</v>
      </c>
      <c r="N116" s="427">
        <f>Lisäosat[[#This Row],[HYTE-kerroin (sis. Kulttuurihyte)]]/$N$7</f>
        <v>0.85986928554341846</v>
      </c>
      <c r="O116" s="439">
        <v>0</v>
      </c>
      <c r="P116" s="197">
        <v>901148.29661733354</v>
      </c>
      <c r="Q116" s="159">
        <v>0</v>
      </c>
      <c r="R116" s="159">
        <v>216971.80109495498</v>
      </c>
      <c r="S116" s="159">
        <v>265166.04314385093</v>
      </c>
      <c r="T116" s="159">
        <v>0</v>
      </c>
      <c r="U116" s="309">
        <f t="shared" si="2"/>
        <v>1383286.1408561396</v>
      </c>
      <c r="V116" s="44"/>
      <c r="W116" s="44"/>
      <c r="X116" s="110"/>
      <c r="Y116" s="110"/>
      <c r="Z116" s="111"/>
    </row>
    <row r="117" spans="1:26" s="45" customFormat="1" x14ac:dyDescent="0.25">
      <c r="A117" s="127">
        <v>309</v>
      </c>
      <c r="B117" s="124" t="s">
        <v>121</v>
      </c>
      <c r="C117" s="408">
        <v>6444</v>
      </c>
      <c r="D117" s="412">
        <v>0.377</v>
      </c>
      <c r="E117" s="420">
        <v>0</v>
      </c>
      <c r="F117" s="155">
        <v>0</v>
      </c>
      <c r="G117" s="419">
        <v>0</v>
      </c>
      <c r="H117" s="269">
        <v>2353</v>
      </c>
      <c r="I117" s="15">
        <v>2111</v>
      </c>
      <c r="J117" s="331">
        <v>1.1146376125059214</v>
      </c>
      <c r="K117" s="427">
        <v>1.1151355606280793</v>
      </c>
      <c r="L117" s="434">
        <v>0.66996074999999999</v>
      </c>
      <c r="M117" s="14">
        <f>Lisäosat[[#This Row],[HYTE-kerroin (sis. Kulttuurihyte)]]*Lisäosat[[#This Row],[Asukasmäärä 31.12.2024]]</f>
        <v>4317.227073</v>
      </c>
      <c r="N117" s="427">
        <f>Lisäosat[[#This Row],[HYTE-kerroin (sis. Kulttuurihyte)]]/$N$7</f>
        <v>1.0405994313160718</v>
      </c>
      <c r="O117" s="439">
        <v>0</v>
      </c>
      <c r="P117" s="197">
        <v>163206.28584</v>
      </c>
      <c r="Q117" s="159">
        <v>0</v>
      </c>
      <c r="R117" s="159">
        <v>101034.22575078404</v>
      </c>
      <c r="S117" s="159">
        <v>139007.55930485789</v>
      </c>
      <c r="T117" s="159">
        <v>0</v>
      </c>
      <c r="U117" s="309">
        <f t="shared" si="2"/>
        <v>403248.07089564193</v>
      </c>
      <c r="V117" s="44"/>
      <c r="W117" s="44"/>
      <c r="X117" s="110"/>
      <c r="Y117" s="110"/>
      <c r="Z117" s="111"/>
    </row>
    <row r="118" spans="1:26" s="45" customFormat="1" x14ac:dyDescent="0.25">
      <c r="A118" s="127">
        <v>312</v>
      </c>
      <c r="B118" s="124" t="s">
        <v>122</v>
      </c>
      <c r="C118" s="408">
        <v>1155</v>
      </c>
      <c r="D118" s="412">
        <v>1.3499166666666667</v>
      </c>
      <c r="E118" s="420">
        <v>0</v>
      </c>
      <c r="F118" s="155">
        <v>0</v>
      </c>
      <c r="G118" s="419">
        <v>0</v>
      </c>
      <c r="H118" s="269">
        <v>397</v>
      </c>
      <c r="I118" s="15">
        <v>374</v>
      </c>
      <c r="J118" s="331">
        <v>1.0614973262032086</v>
      </c>
      <c r="K118" s="427">
        <v>1.0619715346762835</v>
      </c>
      <c r="L118" s="434">
        <v>0.50445068599999998</v>
      </c>
      <c r="M118" s="14">
        <f>Lisäosat[[#This Row],[HYTE-kerroin (sis. Kulttuurihyte)]]*Lisäosat[[#This Row],[Asukasmäärä 31.12.2024]]</f>
        <v>582.64054233000002</v>
      </c>
      <c r="N118" s="427">
        <f>Lisäosat[[#This Row],[HYTE-kerroin (sis. Kulttuurihyte)]]/$N$7</f>
        <v>0.78352514976228427</v>
      </c>
      <c r="O118" s="439">
        <v>0</v>
      </c>
      <c r="P118" s="197">
        <v>157115.92338749999</v>
      </c>
      <c r="Q118" s="159">
        <v>0</v>
      </c>
      <c r="R118" s="159">
        <v>17245.674343068571</v>
      </c>
      <c r="S118" s="159">
        <v>18760.060189530835</v>
      </c>
      <c r="T118" s="159">
        <v>0</v>
      </c>
      <c r="U118" s="309">
        <f t="shared" si="2"/>
        <v>193121.65792009939</v>
      </c>
      <c r="V118" s="44"/>
      <c r="W118" s="44"/>
      <c r="X118" s="110"/>
      <c r="Y118" s="110"/>
      <c r="Z118" s="111"/>
    </row>
    <row r="119" spans="1:26" s="45" customFormat="1" x14ac:dyDescent="0.25">
      <c r="A119" s="127">
        <v>316</v>
      </c>
      <c r="B119" s="124" t="s">
        <v>123</v>
      </c>
      <c r="C119" s="408">
        <v>4093</v>
      </c>
      <c r="D119" s="412">
        <v>0</v>
      </c>
      <c r="E119" s="420">
        <v>0</v>
      </c>
      <c r="F119" s="155">
        <v>0</v>
      </c>
      <c r="G119" s="419">
        <v>0</v>
      </c>
      <c r="H119" s="269">
        <v>1566</v>
      </c>
      <c r="I119" s="15">
        <v>1693</v>
      </c>
      <c r="J119" s="331">
        <v>0.92498523331364446</v>
      </c>
      <c r="K119" s="427">
        <v>0.925398456997095</v>
      </c>
      <c r="L119" s="434">
        <v>0.63935995099999998</v>
      </c>
      <c r="M119" s="14">
        <f>Lisäosat[[#This Row],[HYTE-kerroin (sis. Kulttuurihyte)]]*Lisäosat[[#This Row],[Asukasmäärä 31.12.2024]]</f>
        <v>2616.9002794429998</v>
      </c>
      <c r="N119" s="427">
        <f>Lisäosat[[#This Row],[HYTE-kerroin (sis. Kulttuurihyte)]]/$N$7</f>
        <v>0.99306952148595495</v>
      </c>
      <c r="O119" s="439">
        <v>0</v>
      </c>
      <c r="P119" s="197">
        <v>0</v>
      </c>
      <c r="Q119" s="159">
        <v>0</v>
      </c>
      <c r="R119" s="159">
        <v>53254.441735916887</v>
      </c>
      <c r="S119" s="159">
        <v>84259.853521392943</v>
      </c>
      <c r="T119" s="159">
        <v>0</v>
      </c>
      <c r="U119" s="309">
        <f t="shared" si="2"/>
        <v>137514.29525730983</v>
      </c>
      <c r="V119" s="44"/>
      <c r="W119" s="44"/>
      <c r="X119" s="110"/>
      <c r="Y119" s="110"/>
      <c r="Z119" s="111"/>
    </row>
    <row r="120" spans="1:26" s="45" customFormat="1" x14ac:dyDescent="0.25">
      <c r="A120" s="127">
        <v>317</v>
      </c>
      <c r="B120" s="124" t="s">
        <v>124</v>
      </c>
      <c r="C120" s="408">
        <v>2373</v>
      </c>
      <c r="D120" s="412">
        <v>1.2173500000000002</v>
      </c>
      <c r="E120" s="420">
        <v>0</v>
      </c>
      <c r="F120" s="155">
        <v>0</v>
      </c>
      <c r="G120" s="419">
        <v>0</v>
      </c>
      <c r="H120" s="269">
        <v>945</v>
      </c>
      <c r="I120" s="15">
        <v>857</v>
      </c>
      <c r="J120" s="331">
        <v>1.1026837806301051</v>
      </c>
      <c r="K120" s="427">
        <v>1.1031763885519428</v>
      </c>
      <c r="L120" s="434">
        <v>0.55677601200000004</v>
      </c>
      <c r="M120" s="14">
        <f>Lisäosat[[#This Row],[HYTE-kerroin (sis. Kulttuurihyte)]]*Lisäosat[[#This Row],[Asukasmäärä 31.12.2024]]</f>
        <v>1321.2294764760002</v>
      </c>
      <c r="N120" s="427">
        <f>Lisäosat[[#This Row],[HYTE-kerroin (sis. Kulttuurihyte)]]/$N$7</f>
        <v>0.86479812654342869</v>
      </c>
      <c r="O120" s="439">
        <v>0</v>
      </c>
      <c r="P120" s="197">
        <v>291101.50909350009</v>
      </c>
      <c r="Q120" s="159">
        <v>0</v>
      </c>
      <c r="R120" s="159">
        <v>36806.796234674672</v>
      </c>
      <c r="S120" s="159">
        <v>42541.400232381042</v>
      </c>
      <c r="T120" s="159">
        <v>0</v>
      </c>
      <c r="U120" s="309">
        <f t="shared" si="2"/>
        <v>370449.7055605558</v>
      </c>
      <c r="V120" s="44"/>
      <c r="W120" s="44"/>
      <c r="X120" s="110"/>
      <c r="Y120" s="110"/>
      <c r="Z120" s="111"/>
    </row>
    <row r="121" spans="1:26" s="45" customFormat="1" x14ac:dyDescent="0.25">
      <c r="A121" s="127">
        <v>320</v>
      </c>
      <c r="B121" s="124" t="s">
        <v>125</v>
      </c>
      <c r="C121" s="408">
        <v>6954</v>
      </c>
      <c r="D121" s="412">
        <v>1.4655333333333334</v>
      </c>
      <c r="E121" s="420">
        <v>0</v>
      </c>
      <c r="F121" s="155">
        <v>3</v>
      </c>
      <c r="G121" s="419">
        <v>4.3140638481449527E-4</v>
      </c>
      <c r="H121" s="269">
        <v>2131</v>
      </c>
      <c r="I121" s="15">
        <v>2289</v>
      </c>
      <c r="J121" s="331">
        <v>0.93097422455220624</v>
      </c>
      <c r="K121" s="427">
        <v>0.93139012373028152</v>
      </c>
      <c r="L121" s="434">
        <v>0.55097596199999999</v>
      </c>
      <c r="M121" s="14">
        <f>Lisäosat[[#This Row],[HYTE-kerroin (sis. Kulttuurihyte)]]*Lisäosat[[#This Row],[Asukasmäärä 31.12.2024]]</f>
        <v>3831.486839748</v>
      </c>
      <c r="N121" s="427">
        <f>Lisäosat[[#This Row],[HYTE-kerroin (sis. Kulttuurihyte)]]/$N$7</f>
        <v>0.85578934695207975</v>
      </c>
      <c r="O121" s="439">
        <v>0</v>
      </c>
      <c r="P121" s="197">
        <v>1026979.1954760002</v>
      </c>
      <c r="Q121" s="159">
        <v>0</v>
      </c>
      <c r="R121" s="159">
        <v>91065.030101110504</v>
      </c>
      <c r="S121" s="159">
        <v>123367.52853074973</v>
      </c>
      <c r="T121" s="159">
        <v>0</v>
      </c>
      <c r="U121" s="309">
        <f t="shared" si="2"/>
        <v>1241411.7541078604</v>
      </c>
      <c r="V121" s="44"/>
      <c r="W121" s="44"/>
      <c r="X121" s="110"/>
      <c r="Y121" s="110"/>
      <c r="Z121" s="111"/>
    </row>
    <row r="122" spans="1:26" s="45" customFormat="1" x14ac:dyDescent="0.25">
      <c r="A122" s="127">
        <v>322</v>
      </c>
      <c r="B122" s="124" t="s">
        <v>126</v>
      </c>
      <c r="C122" s="408">
        <v>6371</v>
      </c>
      <c r="D122" s="412">
        <v>1.2882500000000001</v>
      </c>
      <c r="E122" s="420">
        <v>0</v>
      </c>
      <c r="F122" s="155">
        <v>0</v>
      </c>
      <c r="G122" s="419">
        <v>0</v>
      </c>
      <c r="H122" s="269">
        <v>2155</v>
      </c>
      <c r="I122" s="15">
        <v>2522</v>
      </c>
      <c r="J122" s="331">
        <v>0.8544805709754163</v>
      </c>
      <c r="K122" s="427">
        <v>0.85486229772764832</v>
      </c>
      <c r="L122" s="434">
        <v>0.66596551299999995</v>
      </c>
      <c r="M122" s="14">
        <f>Lisäosat[[#This Row],[HYTE-kerroin (sis. Kulttuurihyte)]]*Lisäosat[[#This Row],[Asukasmäärä 31.12.2024]]</f>
        <v>4242.8662833230001</v>
      </c>
      <c r="N122" s="427">
        <f>Lisäosat[[#This Row],[HYTE-kerroin (sis. Kulttuurihyte)]]/$N$7</f>
        <v>1.0343939314413806</v>
      </c>
      <c r="O122" s="439">
        <v>0</v>
      </c>
      <c r="P122" s="197">
        <v>827063.80437750032</v>
      </c>
      <c r="Q122" s="159">
        <v>0</v>
      </c>
      <c r="R122" s="159">
        <v>76575.367445449228</v>
      </c>
      <c r="S122" s="159">
        <v>136613.26507242623</v>
      </c>
      <c r="T122" s="159">
        <v>0</v>
      </c>
      <c r="U122" s="309">
        <f t="shared" si="2"/>
        <v>1040252.4368953758</v>
      </c>
      <c r="V122" s="44"/>
      <c r="W122" s="44"/>
      <c r="X122" s="110"/>
      <c r="Y122" s="110"/>
      <c r="Z122" s="111"/>
    </row>
    <row r="123" spans="1:26" s="45" customFormat="1" x14ac:dyDescent="0.25">
      <c r="A123" s="127">
        <v>398</v>
      </c>
      <c r="B123" s="124" t="s">
        <v>127</v>
      </c>
      <c r="C123" s="408">
        <v>121337</v>
      </c>
      <c r="D123" s="412">
        <v>0</v>
      </c>
      <c r="E123" s="420">
        <v>0</v>
      </c>
      <c r="F123" s="155">
        <v>19</v>
      </c>
      <c r="G123" s="419">
        <v>1.5658867451807774E-4</v>
      </c>
      <c r="H123" s="269">
        <v>51282</v>
      </c>
      <c r="I123" s="15">
        <v>48395</v>
      </c>
      <c r="J123" s="331">
        <v>1.0596549230292385</v>
      </c>
      <c r="K123" s="427">
        <v>1.0601283084355244</v>
      </c>
      <c r="L123" s="434">
        <v>0.66423106399999998</v>
      </c>
      <c r="M123" s="14">
        <f>Lisäosat[[#This Row],[HYTE-kerroin (sis. Kulttuurihyte)]]*Lisäosat[[#This Row],[Asukasmäärä 31.12.2024]]</f>
        <v>80595.804612567998</v>
      </c>
      <c r="N123" s="427">
        <f>Lisäosat[[#This Row],[HYTE-kerroin (sis. Kulttuurihyte)]]/$N$7</f>
        <v>1.03169994281138</v>
      </c>
      <c r="O123" s="439">
        <v>0.36264295704155902</v>
      </c>
      <c r="P123" s="197">
        <v>0</v>
      </c>
      <c r="Q123" s="159">
        <v>0</v>
      </c>
      <c r="R123" s="159">
        <v>1808577.0071626157</v>
      </c>
      <c r="S123" s="159">
        <v>2595051.3836695487</v>
      </c>
      <c r="T123" s="159">
        <v>483582.0731792826</v>
      </c>
      <c r="U123" s="309">
        <f t="shared" si="2"/>
        <v>4887210.4640114466</v>
      </c>
      <c r="V123" s="44"/>
      <c r="W123" s="44"/>
      <c r="X123" s="110"/>
      <c r="Y123" s="110"/>
      <c r="Z123" s="111"/>
    </row>
    <row r="124" spans="1:26" s="104" customFormat="1" x14ac:dyDescent="0.25">
      <c r="A124" s="124">
        <v>399</v>
      </c>
      <c r="B124" s="124" t="s">
        <v>128</v>
      </c>
      <c r="C124" s="408">
        <v>7656</v>
      </c>
      <c r="D124" s="412">
        <v>0</v>
      </c>
      <c r="E124" s="420">
        <v>0</v>
      </c>
      <c r="F124" s="155">
        <v>0</v>
      </c>
      <c r="G124" s="419">
        <v>0</v>
      </c>
      <c r="H124" s="269">
        <v>1730</v>
      </c>
      <c r="I124" s="15">
        <v>3322</v>
      </c>
      <c r="J124" s="331">
        <v>0.5207706201083685</v>
      </c>
      <c r="K124" s="427">
        <v>0.52100326679949793</v>
      </c>
      <c r="L124" s="434">
        <v>0.56810391000000005</v>
      </c>
      <c r="M124" s="14">
        <f>Lisäosat[[#This Row],[HYTE-kerroin (sis. Kulttuurihyte)]]*Lisäosat[[#This Row],[Asukasmäärä 31.12.2024]]</f>
        <v>4349.4035349600008</v>
      </c>
      <c r="N124" s="427">
        <f>Lisäosat[[#This Row],[HYTE-kerroin (sis. Kulttuurihyte)]]/$N$7</f>
        <v>0.88239289491874995</v>
      </c>
      <c r="O124" s="438">
        <v>0</v>
      </c>
      <c r="P124" s="197">
        <v>0</v>
      </c>
      <c r="Q124" s="159">
        <v>0</v>
      </c>
      <c r="R124" s="159">
        <v>56082.542209274405</v>
      </c>
      <c r="S124" s="159">
        <v>140043.5880725125</v>
      </c>
      <c r="T124" s="159">
        <v>0</v>
      </c>
      <c r="U124" s="309">
        <f t="shared" si="2"/>
        <v>196126.1302817869</v>
      </c>
      <c r="V124" s="59"/>
      <c r="W124" s="59"/>
      <c r="X124" s="109"/>
      <c r="Y124" s="110"/>
      <c r="Z124" s="111"/>
    </row>
    <row r="125" spans="1:26" s="45" customFormat="1" x14ac:dyDescent="0.25">
      <c r="A125" s="127">
        <v>400</v>
      </c>
      <c r="B125" s="124" t="s">
        <v>129</v>
      </c>
      <c r="C125" s="408">
        <v>8479</v>
      </c>
      <c r="D125" s="412">
        <v>0</v>
      </c>
      <c r="E125" s="420">
        <v>0</v>
      </c>
      <c r="F125" s="155">
        <v>0</v>
      </c>
      <c r="G125" s="419">
        <v>0</v>
      </c>
      <c r="H125" s="269">
        <v>3664</v>
      </c>
      <c r="I125" s="15">
        <v>3630</v>
      </c>
      <c r="J125" s="331">
        <v>1.0093663911845729</v>
      </c>
      <c r="K125" s="427">
        <v>1.0098173109215531</v>
      </c>
      <c r="L125" s="434">
        <v>0.61471592100000005</v>
      </c>
      <c r="M125" s="14">
        <f>Lisäosat[[#This Row],[HYTE-kerroin (sis. Kulttuurihyte)]]*Lisäosat[[#This Row],[Asukasmäärä 31.12.2024]]</f>
        <v>5212.1762941590005</v>
      </c>
      <c r="N125" s="427">
        <f>Lisäosat[[#This Row],[HYTE-kerroin (sis. Kulttuurihyte)]]/$N$7</f>
        <v>0.95479181103301258</v>
      </c>
      <c r="O125" s="439">
        <v>9.4112128438635548E-2</v>
      </c>
      <c r="P125" s="197">
        <v>0</v>
      </c>
      <c r="Q125" s="159">
        <v>0</v>
      </c>
      <c r="R125" s="159">
        <v>120385.10816901214</v>
      </c>
      <c r="S125" s="159">
        <v>167823.44154397497</v>
      </c>
      <c r="T125" s="159">
        <v>8769.7643399727876</v>
      </c>
      <c r="U125" s="309">
        <f t="shared" si="2"/>
        <v>296978.3140529599</v>
      </c>
      <c r="V125" s="44"/>
      <c r="W125" s="44"/>
      <c r="X125" s="110"/>
      <c r="Y125" s="110"/>
      <c r="Z125" s="111"/>
    </row>
    <row r="126" spans="1:26" s="45" customFormat="1" x14ac:dyDescent="0.25">
      <c r="A126" s="127">
        <v>402</v>
      </c>
      <c r="B126" s="124" t="s">
        <v>130</v>
      </c>
      <c r="C126" s="408">
        <v>8865</v>
      </c>
      <c r="D126" s="412">
        <v>0.42025000000000001</v>
      </c>
      <c r="E126" s="420">
        <v>0</v>
      </c>
      <c r="F126" s="155">
        <v>0</v>
      </c>
      <c r="G126" s="419">
        <v>0</v>
      </c>
      <c r="H126" s="269">
        <v>2648</v>
      </c>
      <c r="I126" s="15">
        <v>3448</v>
      </c>
      <c r="J126" s="331">
        <v>0.76798143851508116</v>
      </c>
      <c r="K126" s="427">
        <v>0.76832452303947729</v>
      </c>
      <c r="L126" s="434">
        <v>0.58409812699999997</v>
      </c>
      <c r="M126" s="14">
        <f>Lisäosat[[#This Row],[HYTE-kerroin (sis. Kulttuurihyte)]]*Lisäosat[[#This Row],[Asukasmäärä 31.12.2024]]</f>
        <v>5178.0298958549993</v>
      </c>
      <c r="N126" s="427">
        <f>Lisäosat[[#This Row],[HYTE-kerroin (sis. Kulttuurihyte)]]/$N$7</f>
        <v>0.9072355041530159</v>
      </c>
      <c r="O126" s="439">
        <v>0</v>
      </c>
      <c r="P126" s="197">
        <v>250280.18167500003</v>
      </c>
      <c r="Q126" s="159">
        <v>0</v>
      </c>
      <c r="R126" s="159">
        <v>95765.428368234236</v>
      </c>
      <c r="S126" s="159">
        <v>166723.98408968074</v>
      </c>
      <c r="T126" s="159">
        <v>0</v>
      </c>
      <c r="U126" s="309">
        <f t="shared" si="2"/>
        <v>512769.59413291502</v>
      </c>
      <c r="V126" s="44"/>
      <c r="W126" s="44"/>
      <c r="X126" s="110"/>
      <c r="Y126" s="110"/>
      <c r="Z126" s="111"/>
    </row>
    <row r="127" spans="1:26" s="45" customFormat="1" x14ac:dyDescent="0.25">
      <c r="A127" s="127">
        <v>403</v>
      </c>
      <c r="B127" s="124" t="s">
        <v>131</v>
      </c>
      <c r="C127" s="408">
        <v>2758</v>
      </c>
      <c r="D127" s="412">
        <v>0.9875166666666666</v>
      </c>
      <c r="E127" s="420">
        <v>0</v>
      </c>
      <c r="F127" s="155">
        <v>0</v>
      </c>
      <c r="G127" s="419">
        <v>0</v>
      </c>
      <c r="H127" s="269">
        <v>805</v>
      </c>
      <c r="I127" s="15">
        <v>934</v>
      </c>
      <c r="J127" s="331">
        <v>0.86188436830835113</v>
      </c>
      <c r="K127" s="427">
        <v>0.86226940259922835</v>
      </c>
      <c r="L127" s="434">
        <v>0.58383313199999998</v>
      </c>
      <c r="M127" s="14">
        <f>Lisäosat[[#This Row],[HYTE-kerroin (sis. Kulttuurihyte)]]*Lisäosat[[#This Row],[Asukasmäärä 31.12.2024]]</f>
        <v>1610.211778056</v>
      </c>
      <c r="N127" s="427">
        <f>Lisäosat[[#This Row],[HYTE-kerroin (sis. Kulttuurihyte)]]/$N$7</f>
        <v>0.90682390743439978</v>
      </c>
      <c r="O127" s="439">
        <v>0</v>
      </c>
      <c r="P127" s="197">
        <v>182969.49754066669</v>
      </c>
      <c r="Q127" s="159">
        <v>0</v>
      </c>
      <c r="R127" s="159">
        <v>33436.634513903526</v>
      </c>
      <c r="S127" s="159">
        <v>51846.151579875463</v>
      </c>
      <c r="T127" s="159">
        <v>0</v>
      </c>
      <c r="U127" s="309">
        <f t="shared" si="2"/>
        <v>268252.28363444569</v>
      </c>
      <c r="V127" s="44"/>
      <c r="W127" s="44"/>
      <c r="X127" s="110"/>
      <c r="Y127" s="110"/>
      <c r="Z127" s="111"/>
    </row>
    <row r="128" spans="1:26" s="45" customFormat="1" x14ac:dyDescent="0.25">
      <c r="A128" s="127">
        <v>405</v>
      </c>
      <c r="B128" s="124" t="s">
        <v>132</v>
      </c>
      <c r="C128" s="408">
        <v>73327</v>
      </c>
      <c r="D128" s="412">
        <v>0</v>
      </c>
      <c r="E128" s="420">
        <v>0</v>
      </c>
      <c r="F128" s="155">
        <v>2</v>
      </c>
      <c r="G128" s="419">
        <v>2.7275082848064152E-5</v>
      </c>
      <c r="H128" s="269">
        <v>31615</v>
      </c>
      <c r="I128" s="15">
        <v>29403</v>
      </c>
      <c r="J128" s="331">
        <v>1.0752304186647621</v>
      </c>
      <c r="K128" s="427">
        <v>1.0757107621969144</v>
      </c>
      <c r="L128" s="434">
        <v>0.66611113799999999</v>
      </c>
      <c r="M128" s="14">
        <f>Lisäosat[[#This Row],[HYTE-kerroin (sis. Kulttuurihyte)]]*Lisäosat[[#This Row],[Asukasmäärä 31.12.2024]]</f>
        <v>48843.931416125997</v>
      </c>
      <c r="N128" s="427">
        <f>Lisäosat[[#This Row],[HYTE-kerroin (sis. Kulttuurihyte)]]/$N$7</f>
        <v>1.0346201197549281</v>
      </c>
      <c r="O128" s="439">
        <v>0.31724416151424073</v>
      </c>
      <c r="P128" s="197">
        <v>0</v>
      </c>
      <c r="Q128" s="159">
        <v>0</v>
      </c>
      <c r="R128" s="159">
        <v>1109033.7214181607</v>
      </c>
      <c r="S128" s="159">
        <v>1572693.670775919</v>
      </c>
      <c r="T128" s="159">
        <v>255655.56331858848</v>
      </c>
      <c r="U128" s="309">
        <f t="shared" si="2"/>
        <v>2937382.955512668</v>
      </c>
      <c r="V128" s="44"/>
      <c r="W128" s="44"/>
      <c r="X128" s="110"/>
      <c r="Y128" s="110"/>
      <c r="Z128" s="111"/>
    </row>
    <row r="129" spans="1:26" s="45" customFormat="1" x14ac:dyDescent="0.25">
      <c r="A129" s="127">
        <v>407</v>
      </c>
      <c r="B129" s="124" t="s">
        <v>133</v>
      </c>
      <c r="C129" s="408">
        <v>2429</v>
      </c>
      <c r="D129" s="412">
        <v>0.19713333333333333</v>
      </c>
      <c r="E129" s="420">
        <v>0</v>
      </c>
      <c r="F129" s="155">
        <v>0</v>
      </c>
      <c r="G129" s="419">
        <v>0</v>
      </c>
      <c r="H129" s="269">
        <v>768</v>
      </c>
      <c r="I129" s="15">
        <v>1009</v>
      </c>
      <c r="J129" s="331">
        <v>0.76114965312190286</v>
      </c>
      <c r="K129" s="427">
        <v>0.76148968564565822</v>
      </c>
      <c r="L129" s="434">
        <v>0.52584446900000004</v>
      </c>
      <c r="M129" s="14">
        <f>Lisäosat[[#This Row],[HYTE-kerroin (sis. Kulttuurihyte)]]*Lisäosat[[#This Row],[Asukasmäärä 31.12.2024]]</f>
        <v>1277.276215201</v>
      </c>
      <c r="N129" s="427">
        <f>Lisäosat[[#This Row],[HYTE-kerroin (sis. Kulttuurihyte)]]/$N$7</f>
        <v>0.81675449703897096</v>
      </c>
      <c r="O129" s="439">
        <v>0</v>
      </c>
      <c r="P129" s="197">
        <v>32168.26070266667</v>
      </c>
      <c r="Q129" s="159">
        <v>0</v>
      </c>
      <c r="R129" s="159">
        <v>26006.197756852252</v>
      </c>
      <c r="S129" s="159">
        <v>41126.1780376678</v>
      </c>
      <c r="T129" s="159">
        <v>0</v>
      </c>
      <c r="U129" s="309">
        <f t="shared" si="2"/>
        <v>99300.63649718673</v>
      </c>
      <c r="V129" s="44"/>
      <c r="W129" s="44"/>
      <c r="X129" s="110"/>
      <c r="Y129" s="110"/>
      <c r="Z129" s="111"/>
    </row>
    <row r="130" spans="1:26" s="45" customFormat="1" x14ac:dyDescent="0.25">
      <c r="A130" s="127">
        <v>408</v>
      </c>
      <c r="B130" s="124" t="s">
        <v>134</v>
      </c>
      <c r="C130" s="408">
        <v>14028</v>
      </c>
      <c r="D130" s="412">
        <v>0</v>
      </c>
      <c r="E130" s="420">
        <v>0</v>
      </c>
      <c r="F130" s="155">
        <v>0</v>
      </c>
      <c r="G130" s="419">
        <v>0</v>
      </c>
      <c r="H130" s="269">
        <v>4498</v>
      </c>
      <c r="I130" s="15">
        <v>5842</v>
      </c>
      <c r="J130" s="331">
        <v>0.76994180075316676</v>
      </c>
      <c r="K130" s="427">
        <v>0.77028576104084612</v>
      </c>
      <c r="L130" s="434">
        <v>0.64689704400000003</v>
      </c>
      <c r="M130" s="14">
        <f>Lisäosat[[#This Row],[HYTE-kerroin (sis. Kulttuurihyte)]]*Lisäosat[[#This Row],[Asukasmäärä 31.12.2024]]</f>
        <v>9074.6717332320004</v>
      </c>
      <c r="N130" s="427">
        <f>Lisäosat[[#This Row],[HYTE-kerroin (sis. Kulttuurihyte)]]/$N$7</f>
        <v>1.0047763187715817</v>
      </c>
      <c r="O130" s="439">
        <v>0</v>
      </c>
      <c r="P130" s="197">
        <v>0</v>
      </c>
      <c r="Q130" s="159">
        <v>0</v>
      </c>
      <c r="R130" s="159">
        <v>151926.29530168671</v>
      </c>
      <c r="S130" s="159">
        <v>292189.39560035622</v>
      </c>
      <c r="T130" s="159">
        <v>0</v>
      </c>
      <c r="U130" s="309">
        <f t="shared" si="2"/>
        <v>444115.6909020429</v>
      </c>
      <c r="V130" s="44"/>
      <c r="W130" s="44"/>
      <c r="X130" s="110"/>
      <c r="Y130" s="110"/>
      <c r="Z130" s="111"/>
    </row>
    <row r="131" spans="1:26" s="45" customFormat="1" x14ac:dyDescent="0.25">
      <c r="A131" s="127">
        <v>410</v>
      </c>
      <c r="B131" s="124" t="s">
        <v>135</v>
      </c>
      <c r="C131" s="408">
        <v>18878</v>
      </c>
      <c r="D131" s="412">
        <v>0</v>
      </c>
      <c r="E131" s="420">
        <v>0</v>
      </c>
      <c r="F131" s="155">
        <v>2</v>
      </c>
      <c r="G131" s="419">
        <v>1.0594342621040364E-4</v>
      </c>
      <c r="H131" s="269">
        <v>5286</v>
      </c>
      <c r="I131" s="15">
        <v>7545</v>
      </c>
      <c r="J131" s="331">
        <v>0.70059642147117296</v>
      </c>
      <c r="K131" s="427">
        <v>0.70090940272045787</v>
      </c>
      <c r="L131" s="434">
        <v>0.60179756200000001</v>
      </c>
      <c r="M131" s="14">
        <f>Lisäosat[[#This Row],[HYTE-kerroin (sis. Kulttuurihyte)]]*Lisäosat[[#This Row],[Asukasmäärä 31.12.2024]]</f>
        <v>11360.734375436001</v>
      </c>
      <c r="N131" s="427">
        <f>Lisäosat[[#This Row],[HYTE-kerroin (sis. Kulttuurihyte)]]/$N$7</f>
        <v>0.93472669971277944</v>
      </c>
      <c r="O131" s="439">
        <v>0.15994561975992325</v>
      </c>
      <c r="P131" s="197">
        <v>0</v>
      </c>
      <c r="Q131" s="159">
        <v>0</v>
      </c>
      <c r="R131" s="159">
        <v>186038.65392606865</v>
      </c>
      <c r="S131" s="159">
        <v>365796.82530869689</v>
      </c>
      <c r="T131" s="159">
        <v>33183.792974007862</v>
      </c>
      <c r="U131" s="309">
        <f t="shared" si="2"/>
        <v>585019.27220877341</v>
      </c>
      <c r="V131" s="44"/>
      <c r="W131" s="44"/>
      <c r="X131" s="110"/>
      <c r="Y131" s="110"/>
      <c r="Z131" s="111"/>
    </row>
    <row r="132" spans="1:26" s="45" customFormat="1" x14ac:dyDescent="0.25">
      <c r="A132" s="127">
        <v>416</v>
      </c>
      <c r="B132" s="124" t="s">
        <v>136</v>
      </c>
      <c r="C132" s="408">
        <v>2849</v>
      </c>
      <c r="D132" s="412">
        <v>0</v>
      </c>
      <c r="E132" s="420">
        <v>0</v>
      </c>
      <c r="F132" s="155">
        <v>0</v>
      </c>
      <c r="G132" s="419">
        <v>0</v>
      </c>
      <c r="H132" s="269">
        <v>480</v>
      </c>
      <c r="I132" s="15">
        <v>1181</v>
      </c>
      <c r="J132" s="331">
        <v>0.40643522438611346</v>
      </c>
      <c r="K132" s="427">
        <v>0.40661679340414331</v>
      </c>
      <c r="L132" s="434">
        <v>0.54039349999999997</v>
      </c>
      <c r="M132" s="14">
        <f>Lisäosat[[#This Row],[HYTE-kerroin (sis. Kulttuurihyte)]]*Lisäosat[[#This Row],[Asukasmäärä 31.12.2024]]</f>
        <v>1539.5810815</v>
      </c>
      <c r="N132" s="427">
        <f>Lisäosat[[#This Row],[HYTE-kerroin (sis. Kulttuurihyte)]]/$N$7</f>
        <v>0.83935240801330768</v>
      </c>
      <c r="O132" s="439">
        <v>0</v>
      </c>
      <c r="P132" s="197">
        <v>0</v>
      </c>
      <c r="Q132" s="159">
        <v>0</v>
      </c>
      <c r="R132" s="159">
        <v>16287.824496382165</v>
      </c>
      <c r="S132" s="159">
        <v>49571.960166212106</v>
      </c>
      <c r="T132" s="159">
        <v>0</v>
      </c>
      <c r="U132" s="309">
        <f t="shared" si="2"/>
        <v>65859.784662594277</v>
      </c>
      <c r="V132" s="44"/>
      <c r="W132" s="44"/>
      <c r="X132" s="110"/>
      <c r="Y132" s="110"/>
      <c r="Z132" s="111"/>
    </row>
    <row r="133" spans="1:26" s="45" customFormat="1" x14ac:dyDescent="0.25">
      <c r="A133" s="127">
        <v>418</v>
      </c>
      <c r="B133" s="124" t="s">
        <v>137</v>
      </c>
      <c r="C133" s="408">
        <v>24854</v>
      </c>
      <c r="D133" s="412">
        <v>0</v>
      </c>
      <c r="E133" s="420">
        <v>0</v>
      </c>
      <c r="F133" s="155">
        <v>0</v>
      </c>
      <c r="G133" s="419">
        <v>0</v>
      </c>
      <c r="H133" s="269">
        <v>7890</v>
      </c>
      <c r="I133" s="15">
        <v>11473</v>
      </c>
      <c r="J133" s="331">
        <v>0.68770156018478168</v>
      </c>
      <c r="K133" s="427">
        <v>0.68800878084256045</v>
      </c>
      <c r="L133" s="434">
        <v>0.73064549300000003</v>
      </c>
      <c r="M133" s="14">
        <f>Lisäosat[[#This Row],[HYTE-kerroin (sis. Kulttuurihyte)]]*Lisäosat[[#This Row],[Asukasmäärä 31.12.2024]]</f>
        <v>18159.463083022001</v>
      </c>
      <c r="N133" s="427">
        <f>Lisäosat[[#This Row],[HYTE-kerroin (sis. Kulttuurihyte)]]/$N$7</f>
        <v>1.1348564591424959</v>
      </c>
      <c r="O133" s="439">
        <v>0.94440418327376519</v>
      </c>
      <c r="P133" s="197">
        <v>0</v>
      </c>
      <c r="Q133" s="159">
        <v>0</v>
      </c>
      <c r="R133" s="159">
        <v>240422.76956119761</v>
      </c>
      <c r="S133" s="159">
        <v>584704.62608848698</v>
      </c>
      <c r="T133" s="159">
        <v>257959.71506623691</v>
      </c>
      <c r="U133" s="309">
        <f t="shared" si="2"/>
        <v>1083087.1107159215</v>
      </c>
      <c r="V133" s="44"/>
      <c r="W133" s="44"/>
      <c r="X133" s="110"/>
      <c r="Y133" s="110"/>
      <c r="Z133" s="111"/>
    </row>
    <row r="134" spans="1:26" s="45" customFormat="1" x14ac:dyDescent="0.25">
      <c r="A134" s="127">
        <v>420</v>
      </c>
      <c r="B134" s="124" t="s">
        <v>138</v>
      </c>
      <c r="C134" s="408">
        <v>8971</v>
      </c>
      <c r="D134" s="412">
        <v>0</v>
      </c>
      <c r="E134" s="420">
        <v>0</v>
      </c>
      <c r="F134" s="155">
        <v>0</v>
      </c>
      <c r="G134" s="419">
        <v>0</v>
      </c>
      <c r="H134" s="269">
        <v>2746</v>
      </c>
      <c r="I134" s="15">
        <v>3415</v>
      </c>
      <c r="J134" s="331">
        <v>0.80409956076134703</v>
      </c>
      <c r="K134" s="427">
        <v>0.80445878053090858</v>
      </c>
      <c r="L134" s="434">
        <v>0.638777708</v>
      </c>
      <c r="M134" s="14">
        <f>Lisäosat[[#This Row],[HYTE-kerroin (sis. Kulttuurihyte)]]*Lisäosat[[#This Row],[Asukasmäärä 31.12.2024]]</f>
        <v>5730.4748184680002</v>
      </c>
      <c r="N134" s="427">
        <f>Lisäosat[[#This Row],[HYTE-kerroin (sis. Kulttuurihyte)]]/$N$7</f>
        <v>0.99216516741045468</v>
      </c>
      <c r="O134" s="439">
        <v>0</v>
      </c>
      <c r="P134" s="197">
        <v>0</v>
      </c>
      <c r="Q134" s="159">
        <v>0</v>
      </c>
      <c r="R134" s="159">
        <v>101468.20406520749</v>
      </c>
      <c r="S134" s="159">
        <v>184511.7953500764</v>
      </c>
      <c r="T134" s="159">
        <v>0</v>
      </c>
      <c r="U134" s="309">
        <f t="shared" si="2"/>
        <v>285979.99941528391</v>
      </c>
      <c r="V134" s="44"/>
      <c r="W134" s="44"/>
      <c r="X134" s="110"/>
      <c r="Y134" s="110"/>
      <c r="Z134" s="111"/>
    </row>
    <row r="135" spans="1:26" s="45" customFormat="1" x14ac:dyDescent="0.25">
      <c r="A135" s="127">
        <v>421</v>
      </c>
      <c r="B135" s="124" t="s">
        <v>139</v>
      </c>
      <c r="C135" s="408">
        <v>665</v>
      </c>
      <c r="D135" s="412">
        <v>1.5782666666666665</v>
      </c>
      <c r="E135" s="420">
        <v>0</v>
      </c>
      <c r="F135" s="155">
        <v>0</v>
      </c>
      <c r="G135" s="419">
        <v>0</v>
      </c>
      <c r="H135" s="269">
        <v>227</v>
      </c>
      <c r="I135" s="15">
        <v>244</v>
      </c>
      <c r="J135" s="331">
        <v>0.93032786885245899</v>
      </c>
      <c r="K135" s="427">
        <v>0.93074347928053758</v>
      </c>
      <c r="L135" s="434">
        <v>0.61688480700000003</v>
      </c>
      <c r="M135" s="14">
        <f>Lisäosat[[#This Row],[HYTE-kerroin (sis. Kulttuurihyte)]]*Lisäosat[[#This Row],[Asukasmäärä 31.12.2024]]</f>
        <v>410.22839665500004</v>
      </c>
      <c r="N135" s="427">
        <f>Lisäosat[[#This Row],[HYTE-kerroin (sis. Kulttuurihyte)]]/$N$7</f>
        <v>0.95816057784239561</v>
      </c>
      <c r="O135" s="439">
        <v>0</v>
      </c>
      <c r="P135" s="197">
        <v>211525.76956000002</v>
      </c>
      <c r="Q135" s="159">
        <v>0</v>
      </c>
      <c r="R135" s="159">
        <v>8702.3584569250979</v>
      </c>
      <c r="S135" s="159">
        <v>13208.674737817453</v>
      </c>
      <c r="T135" s="159">
        <v>0</v>
      </c>
      <c r="U135" s="309">
        <f t="shared" si="2"/>
        <v>233436.80275474259</v>
      </c>
      <c r="V135" s="44"/>
      <c r="W135" s="44"/>
      <c r="X135" s="110"/>
      <c r="Y135" s="110"/>
      <c r="Z135" s="111"/>
    </row>
    <row r="136" spans="1:26" s="45" customFormat="1" x14ac:dyDescent="0.25">
      <c r="A136" s="127">
        <v>422</v>
      </c>
      <c r="B136" s="124" t="s">
        <v>140</v>
      </c>
      <c r="C136" s="408">
        <v>10049</v>
      </c>
      <c r="D136" s="412">
        <v>1.20475</v>
      </c>
      <c r="E136" s="420">
        <v>0</v>
      </c>
      <c r="F136" s="155">
        <v>0</v>
      </c>
      <c r="G136" s="419">
        <v>0</v>
      </c>
      <c r="H136" s="269">
        <v>3282</v>
      </c>
      <c r="I136" s="15">
        <v>3206</v>
      </c>
      <c r="J136" s="331">
        <v>1.0237055520898315</v>
      </c>
      <c r="K136" s="427">
        <v>1.0241628776381408</v>
      </c>
      <c r="L136" s="434">
        <v>0.53183460599999999</v>
      </c>
      <c r="M136" s="14">
        <f>Lisäosat[[#This Row],[HYTE-kerroin (sis. Kulttuurihyte)]]*Lisäosat[[#This Row],[Asukasmäärä 31.12.2024]]</f>
        <v>5344.4059556940001</v>
      </c>
      <c r="N136" s="427">
        <f>Lisäosat[[#This Row],[HYTE-kerroin (sis. Kulttuurihyte)]]/$N$7</f>
        <v>0.82605852441028393</v>
      </c>
      <c r="O136" s="439">
        <v>0</v>
      </c>
      <c r="P136" s="197">
        <v>1219975.3052175001</v>
      </c>
      <c r="Q136" s="159">
        <v>0</v>
      </c>
      <c r="R136" s="159">
        <v>144702.88736884264</v>
      </c>
      <c r="S136" s="159">
        <v>172081.01757759208</v>
      </c>
      <c r="T136" s="159">
        <v>0</v>
      </c>
      <c r="U136" s="309">
        <f t="shared" si="2"/>
        <v>1536759.2101639349</v>
      </c>
      <c r="V136" s="44"/>
      <c r="W136" s="44"/>
      <c r="X136" s="110"/>
      <c r="Y136" s="110"/>
      <c r="Z136" s="111"/>
    </row>
    <row r="137" spans="1:26" s="45" customFormat="1" x14ac:dyDescent="0.25">
      <c r="A137" s="127">
        <v>423</v>
      </c>
      <c r="B137" s="124" t="s">
        <v>141</v>
      </c>
      <c r="C137" s="408">
        <v>20666</v>
      </c>
      <c r="D137" s="412">
        <v>0</v>
      </c>
      <c r="E137" s="420">
        <v>0</v>
      </c>
      <c r="F137" s="155">
        <v>3</v>
      </c>
      <c r="G137" s="419">
        <v>1.4516597309590631E-4</v>
      </c>
      <c r="H137" s="269">
        <v>7012</v>
      </c>
      <c r="I137" s="15">
        <v>9733</v>
      </c>
      <c r="J137" s="331">
        <v>0.72043563135723832</v>
      </c>
      <c r="K137" s="427">
        <v>0.72075747548464342</v>
      </c>
      <c r="L137" s="434">
        <v>0.66303433000000001</v>
      </c>
      <c r="M137" s="14">
        <f>Lisäosat[[#This Row],[HYTE-kerroin (sis. Kulttuurihyte)]]*Lisäosat[[#This Row],[Asukasmäärä 31.12.2024]]</f>
        <v>13702.267463780001</v>
      </c>
      <c r="N137" s="427">
        <f>Lisäosat[[#This Row],[HYTE-kerroin (sis. Kulttuurihyte)]]/$N$7</f>
        <v>1.029841146277648</v>
      </c>
      <c r="O137" s="439">
        <v>0.61292650393872294</v>
      </c>
      <c r="P137" s="197">
        <v>0</v>
      </c>
      <c r="Q137" s="159">
        <v>0</v>
      </c>
      <c r="R137" s="159">
        <v>209426.14627642091</v>
      </c>
      <c r="S137" s="159">
        <v>441190.31148362841</v>
      </c>
      <c r="T137" s="159">
        <v>139207.46304307017</v>
      </c>
      <c r="U137" s="309">
        <f t="shared" ref="U137:U199" si="3">SUM(P137:T137)</f>
        <v>789823.92080311943</v>
      </c>
      <c r="V137" s="44"/>
      <c r="W137" s="44"/>
      <c r="X137" s="110"/>
      <c r="Y137" s="110"/>
      <c r="Z137" s="111"/>
    </row>
    <row r="138" spans="1:26" s="45" customFormat="1" x14ac:dyDescent="0.25">
      <c r="A138" s="127">
        <v>425</v>
      </c>
      <c r="B138" s="124" t="s">
        <v>142</v>
      </c>
      <c r="C138" s="408">
        <v>10190</v>
      </c>
      <c r="D138" s="412">
        <v>0</v>
      </c>
      <c r="E138" s="420">
        <v>0</v>
      </c>
      <c r="F138" s="155">
        <v>7</v>
      </c>
      <c r="G138" s="419">
        <v>6.8694798822374874E-4</v>
      </c>
      <c r="H138" s="269">
        <v>2503</v>
      </c>
      <c r="I138" s="15">
        <v>4293</v>
      </c>
      <c r="J138" s="331">
        <v>0.58304216165851386</v>
      </c>
      <c r="K138" s="427">
        <v>0.58330262725403947</v>
      </c>
      <c r="L138" s="434">
        <v>0.74263269700000001</v>
      </c>
      <c r="M138" s="14">
        <f>Lisäosat[[#This Row],[HYTE-kerroin (sis. Kulttuurihyte)]]*Lisäosat[[#This Row],[Asukasmäärä 31.12.2024]]</f>
        <v>7567.4271824300004</v>
      </c>
      <c r="N138" s="427">
        <f>Lisäosat[[#This Row],[HYTE-kerroin (sis. Kulttuurihyte)]]/$N$7</f>
        <v>1.1534752777307038</v>
      </c>
      <c r="O138" s="439">
        <v>0</v>
      </c>
      <c r="P138" s="197">
        <v>0</v>
      </c>
      <c r="Q138" s="159">
        <v>0</v>
      </c>
      <c r="R138" s="159">
        <v>83570.584030364393</v>
      </c>
      <c r="S138" s="159">
        <v>243658.61814997284</v>
      </c>
      <c r="T138" s="159">
        <v>0</v>
      </c>
      <c r="U138" s="309">
        <f t="shared" si="3"/>
        <v>327229.20218033722</v>
      </c>
      <c r="V138" s="44"/>
      <c r="W138" s="44"/>
      <c r="X138" s="110"/>
      <c r="Y138" s="110"/>
      <c r="Z138" s="111"/>
    </row>
    <row r="139" spans="1:26" s="45" customFormat="1" x14ac:dyDescent="0.25">
      <c r="A139" s="127">
        <v>426</v>
      </c>
      <c r="B139" s="124" t="s">
        <v>143</v>
      </c>
      <c r="C139" s="408">
        <v>11913</v>
      </c>
      <c r="D139" s="412">
        <v>0</v>
      </c>
      <c r="E139" s="420">
        <v>0</v>
      </c>
      <c r="F139" s="155">
        <v>0</v>
      </c>
      <c r="G139" s="419">
        <v>0</v>
      </c>
      <c r="H139" s="269">
        <v>3481</v>
      </c>
      <c r="I139" s="15">
        <v>4960</v>
      </c>
      <c r="J139" s="331">
        <v>0.70181451612903223</v>
      </c>
      <c r="K139" s="427">
        <v>0.7021280415443677</v>
      </c>
      <c r="L139" s="434">
        <v>0.640035154</v>
      </c>
      <c r="M139" s="14">
        <f>Lisäosat[[#This Row],[HYTE-kerroin (sis. Kulttuurihyte)]]*Lisäosat[[#This Row],[Asukasmäärä 31.12.2024]]</f>
        <v>7624.738789602</v>
      </c>
      <c r="N139" s="427">
        <f>Lisäosat[[#This Row],[HYTE-kerroin (sis. Kulttuurihyte)]]/$N$7</f>
        <v>0.9941182633082527</v>
      </c>
      <c r="O139" s="439">
        <v>0</v>
      </c>
      <c r="P139" s="197">
        <v>0</v>
      </c>
      <c r="Q139" s="159">
        <v>0</v>
      </c>
      <c r="R139" s="159">
        <v>117604.1861063878</v>
      </c>
      <c r="S139" s="159">
        <v>245503.9569515019</v>
      </c>
      <c r="T139" s="159">
        <v>0</v>
      </c>
      <c r="U139" s="309">
        <f t="shared" si="3"/>
        <v>363108.14305788971</v>
      </c>
      <c r="V139" s="44"/>
      <c r="W139" s="44"/>
      <c r="X139" s="110"/>
      <c r="Y139" s="110"/>
      <c r="Z139" s="111"/>
    </row>
    <row r="140" spans="1:26" s="45" customFormat="1" x14ac:dyDescent="0.25">
      <c r="A140" s="127">
        <v>430</v>
      </c>
      <c r="B140" s="124" t="s">
        <v>144</v>
      </c>
      <c r="C140" s="408">
        <v>15295</v>
      </c>
      <c r="D140" s="412">
        <v>0</v>
      </c>
      <c r="E140" s="420">
        <v>0</v>
      </c>
      <c r="F140" s="155">
        <v>0</v>
      </c>
      <c r="G140" s="419">
        <v>0</v>
      </c>
      <c r="H140" s="269">
        <v>6067</v>
      </c>
      <c r="I140" s="15">
        <v>5823</v>
      </c>
      <c r="J140" s="331">
        <v>1.0419027992443757</v>
      </c>
      <c r="K140" s="427">
        <v>1.0423682541478652</v>
      </c>
      <c r="L140" s="434">
        <v>0.52302590500000001</v>
      </c>
      <c r="M140" s="14">
        <f>Lisäosat[[#This Row],[HYTE-kerroin (sis. Kulttuurihyte)]]*Lisäosat[[#This Row],[Asukasmäärä 31.12.2024]]</f>
        <v>7999.6812169750001</v>
      </c>
      <c r="N140" s="427">
        <f>Lisäosat[[#This Row],[HYTE-kerroin (sis. Kulttuurihyte)]]/$N$7</f>
        <v>0.81237663446190511</v>
      </c>
      <c r="O140" s="439">
        <v>0</v>
      </c>
      <c r="P140" s="197">
        <v>0</v>
      </c>
      <c r="Q140" s="159">
        <v>0</v>
      </c>
      <c r="R140" s="159">
        <v>224158.89560751387</v>
      </c>
      <c r="S140" s="159">
        <v>257576.48193748601</v>
      </c>
      <c r="T140" s="159">
        <v>0</v>
      </c>
      <c r="U140" s="309">
        <f t="shared" si="3"/>
        <v>481735.37754499988</v>
      </c>
      <c r="V140" s="44"/>
      <c r="W140" s="44"/>
      <c r="X140" s="110"/>
      <c r="Y140" s="110"/>
      <c r="Z140" s="111"/>
    </row>
    <row r="141" spans="1:26" s="45" customFormat="1" x14ac:dyDescent="0.25">
      <c r="A141" s="127">
        <v>433</v>
      </c>
      <c r="B141" s="124" t="s">
        <v>145</v>
      </c>
      <c r="C141" s="408">
        <v>7657</v>
      </c>
      <c r="D141" s="412">
        <v>0</v>
      </c>
      <c r="E141" s="420">
        <v>0</v>
      </c>
      <c r="F141" s="155">
        <v>0</v>
      </c>
      <c r="G141" s="419">
        <v>0</v>
      </c>
      <c r="H141" s="269">
        <v>1868</v>
      </c>
      <c r="I141" s="15">
        <v>3304</v>
      </c>
      <c r="J141" s="331">
        <v>0.56537530266343827</v>
      </c>
      <c r="K141" s="427">
        <v>0.56562787584697072</v>
      </c>
      <c r="L141" s="434">
        <v>0.63199101700000004</v>
      </c>
      <c r="M141" s="14">
        <f>Lisäosat[[#This Row],[HYTE-kerroin (sis. Kulttuurihyte)]]*Lisäosat[[#This Row],[Asukasmäärä 31.12.2024]]</f>
        <v>4839.155217169</v>
      </c>
      <c r="N141" s="427">
        <f>Lisäosat[[#This Row],[HYTE-kerroin (sis. Kulttuurihyte)]]/$N$7</f>
        <v>0.98162391287409889</v>
      </c>
      <c r="O141" s="439">
        <v>0</v>
      </c>
      <c r="P141" s="197">
        <v>0</v>
      </c>
      <c r="Q141" s="159">
        <v>0</v>
      </c>
      <c r="R141" s="159">
        <v>60894.037793765194</v>
      </c>
      <c r="S141" s="159">
        <v>155812.78085717969</v>
      </c>
      <c r="T141" s="159">
        <v>0</v>
      </c>
      <c r="U141" s="309">
        <f t="shared" si="3"/>
        <v>216706.81865094489</v>
      </c>
      <c r="V141" s="44"/>
      <c r="W141" s="44"/>
      <c r="X141" s="110"/>
      <c r="Y141" s="110"/>
      <c r="Z141" s="111"/>
    </row>
    <row r="142" spans="1:26" s="45" customFormat="1" x14ac:dyDescent="0.25">
      <c r="A142" s="127">
        <v>434</v>
      </c>
      <c r="B142" s="124" t="s">
        <v>146</v>
      </c>
      <c r="C142" s="408">
        <v>14352</v>
      </c>
      <c r="D142" s="412">
        <v>0</v>
      </c>
      <c r="E142" s="420">
        <v>0</v>
      </c>
      <c r="F142" s="155">
        <v>0</v>
      </c>
      <c r="G142" s="419">
        <v>0</v>
      </c>
      <c r="H142" s="269">
        <v>4704</v>
      </c>
      <c r="I142" s="15">
        <v>5844</v>
      </c>
      <c r="J142" s="331">
        <v>0.80492813141683783</v>
      </c>
      <c r="K142" s="427">
        <v>0.8052877213382742</v>
      </c>
      <c r="L142" s="434">
        <v>0.618222524</v>
      </c>
      <c r="M142" s="14">
        <f>Lisäosat[[#This Row],[HYTE-kerroin (sis. Kulttuurihyte)]]*Lisäosat[[#This Row],[Asukasmäärä 31.12.2024]]</f>
        <v>8872.7296644479993</v>
      </c>
      <c r="N142" s="427">
        <f>Lisäosat[[#This Row],[HYTE-kerroin (sis. Kulttuurihyte)]]/$N$7</f>
        <v>0.960238352621682</v>
      </c>
      <c r="O142" s="439">
        <v>0</v>
      </c>
      <c r="P142" s="197">
        <v>0</v>
      </c>
      <c r="Q142" s="159">
        <v>0</v>
      </c>
      <c r="R142" s="159">
        <v>162498.30063565556</v>
      </c>
      <c r="S142" s="159">
        <v>285687.19554741087</v>
      </c>
      <c r="T142" s="159">
        <v>0</v>
      </c>
      <c r="U142" s="309">
        <f t="shared" si="3"/>
        <v>448185.4961830664</v>
      </c>
      <c r="V142" s="44"/>
      <c r="W142" s="44"/>
      <c r="X142" s="110"/>
      <c r="Y142" s="110"/>
      <c r="Z142" s="111"/>
    </row>
    <row r="143" spans="1:26" s="45" customFormat="1" x14ac:dyDescent="0.25">
      <c r="A143" s="127">
        <v>435</v>
      </c>
      <c r="B143" s="124" t="s">
        <v>147</v>
      </c>
      <c r="C143" s="408">
        <v>711</v>
      </c>
      <c r="D143" s="412">
        <v>1.5087833333333334</v>
      </c>
      <c r="E143" s="420">
        <v>0</v>
      </c>
      <c r="F143" s="155">
        <v>0</v>
      </c>
      <c r="G143" s="419">
        <v>0</v>
      </c>
      <c r="H143" s="269">
        <v>147</v>
      </c>
      <c r="I143" s="15">
        <v>243</v>
      </c>
      <c r="J143" s="331">
        <v>0.60493827160493829</v>
      </c>
      <c r="K143" s="427">
        <v>0.60520851896873384</v>
      </c>
      <c r="L143" s="434">
        <v>0.467917633</v>
      </c>
      <c r="M143" s="14">
        <f>Lisäosat[[#This Row],[HYTE-kerroin (sis. Kulttuurihyte)]]*Lisäosat[[#This Row],[Asukasmäärä 31.12.2024]]</f>
        <v>332.68943706300001</v>
      </c>
      <c r="N143" s="427">
        <f>Lisäosat[[#This Row],[HYTE-kerroin (sis. Kulttuurihyte)]]/$N$7</f>
        <v>0.72678111785289268</v>
      </c>
      <c r="O143" s="439">
        <v>0.38747178996646481</v>
      </c>
      <c r="P143" s="197">
        <v>216201.01722300006</v>
      </c>
      <c r="Q143" s="159">
        <v>0</v>
      </c>
      <c r="R143" s="159">
        <v>6050.0637932339832</v>
      </c>
      <c r="S143" s="159">
        <v>10712.048699467323</v>
      </c>
      <c r="T143" s="159">
        <v>3027.6619449010595</v>
      </c>
      <c r="U143" s="309">
        <f t="shared" si="3"/>
        <v>235990.79166060241</v>
      </c>
      <c r="V143" s="44"/>
      <c r="W143" s="44"/>
      <c r="X143" s="110"/>
      <c r="Y143" s="110"/>
      <c r="Z143" s="111"/>
    </row>
    <row r="144" spans="1:26" s="45" customFormat="1" x14ac:dyDescent="0.25">
      <c r="A144" s="127">
        <v>436</v>
      </c>
      <c r="B144" s="124" t="s">
        <v>148</v>
      </c>
      <c r="C144" s="408">
        <v>2008</v>
      </c>
      <c r="D144" s="412">
        <v>6.2333333333333331E-2</v>
      </c>
      <c r="E144" s="420">
        <v>0</v>
      </c>
      <c r="F144" s="155">
        <v>0</v>
      </c>
      <c r="G144" s="419">
        <v>0</v>
      </c>
      <c r="H144" s="269">
        <v>494</v>
      </c>
      <c r="I144" s="15">
        <v>787</v>
      </c>
      <c r="J144" s="331">
        <v>0.62770012706480305</v>
      </c>
      <c r="K144" s="427">
        <v>0.62798054295606964</v>
      </c>
      <c r="L144" s="434">
        <v>0.58803154400000002</v>
      </c>
      <c r="M144" s="14">
        <f>Lisäosat[[#This Row],[HYTE-kerroin (sis. Kulttuurihyte)]]*Lisäosat[[#This Row],[Asukasmäärä 31.12.2024]]</f>
        <v>1180.767340352</v>
      </c>
      <c r="N144" s="427">
        <f>Lisäosat[[#This Row],[HYTE-kerroin (sis. Kulttuurihyte)]]/$N$7</f>
        <v>0.91334498369092765</v>
      </c>
      <c r="O144" s="439">
        <v>0</v>
      </c>
      <c r="P144" s="197">
        <v>8408.607093333334</v>
      </c>
      <c r="Q144" s="159">
        <v>0</v>
      </c>
      <c r="R144" s="159">
        <v>17729.448119396377</v>
      </c>
      <c r="S144" s="159">
        <v>38018.752155921167</v>
      </c>
      <c r="T144" s="159">
        <v>0</v>
      </c>
      <c r="U144" s="309">
        <f t="shared" si="3"/>
        <v>64156.80736865088</v>
      </c>
      <c r="V144" s="44"/>
      <c r="W144" s="44"/>
      <c r="X144" s="110"/>
      <c r="Y144" s="110"/>
      <c r="Z144" s="111"/>
    </row>
    <row r="145" spans="1:26" s="45" customFormat="1" x14ac:dyDescent="0.25">
      <c r="A145" s="127">
        <v>440</v>
      </c>
      <c r="B145" s="124" t="s">
        <v>149</v>
      </c>
      <c r="C145" s="408">
        <v>5884</v>
      </c>
      <c r="D145" s="412">
        <v>0</v>
      </c>
      <c r="E145" s="420">
        <v>0</v>
      </c>
      <c r="F145" s="155">
        <v>0</v>
      </c>
      <c r="G145" s="419">
        <v>0</v>
      </c>
      <c r="H145" s="269">
        <v>1169</v>
      </c>
      <c r="I145" s="15">
        <v>2553</v>
      </c>
      <c r="J145" s="331">
        <v>0.45789267528397964</v>
      </c>
      <c r="K145" s="427">
        <v>0.45809723216888043</v>
      </c>
      <c r="L145" s="434">
        <v>0.64798438899999999</v>
      </c>
      <c r="M145" s="14">
        <f>Lisäosat[[#This Row],[HYTE-kerroin (sis. Kulttuurihyte)]]*Lisäosat[[#This Row],[Asukasmäärä 31.12.2024]]</f>
        <v>3812.7401448760002</v>
      </c>
      <c r="N145" s="427">
        <f>Lisäosat[[#This Row],[HYTE-kerroin (sis. Kulttuurihyte)]]/$N$7</f>
        <v>1.0064652096336872</v>
      </c>
      <c r="O145" s="439">
        <v>1.5315967566329691</v>
      </c>
      <c r="P145" s="197">
        <v>0</v>
      </c>
      <c r="Q145" s="159">
        <v>0</v>
      </c>
      <c r="R145" s="159">
        <v>37897.944243988597</v>
      </c>
      <c r="S145" s="159">
        <v>122763.91601393608</v>
      </c>
      <c r="T145" s="159">
        <v>99040.949323152003</v>
      </c>
      <c r="U145" s="309">
        <f t="shared" si="3"/>
        <v>259702.80958107667</v>
      </c>
      <c r="V145" s="44"/>
      <c r="W145" s="44"/>
      <c r="X145" s="110"/>
      <c r="Y145" s="110"/>
      <c r="Z145" s="111"/>
    </row>
    <row r="146" spans="1:26" s="45" customFormat="1" x14ac:dyDescent="0.25">
      <c r="A146" s="127">
        <v>441</v>
      </c>
      <c r="B146" s="124" t="s">
        <v>150</v>
      </c>
      <c r="C146" s="408">
        <v>4358</v>
      </c>
      <c r="D146" s="412">
        <v>0.6498666666666667</v>
      </c>
      <c r="E146" s="420">
        <v>0</v>
      </c>
      <c r="F146" s="155">
        <v>0</v>
      </c>
      <c r="G146" s="419">
        <v>0</v>
      </c>
      <c r="H146" s="269">
        <v>1146</v>
      </c>
      <c r="I146" s="15">
        <v>1633</v>
      </c>
      <c r="J146" s="331">
        <v>0.70177587262706675</v>
      </c>
      <c r="K146" s="427">
        <v>0.70208938077898053</v>
      </c>
      <c r="L146" s="434">
        <v>0.58485082099999997</v>
      </c>
      <c r="M146" s="14">
        <f>Lisäosat[[#This Row],[HYTE-kerroin (sis. Kulttuurihyte)]]*Lisäosat[[#This Row],[Asukasmäärä 31.12.2024]]</f>
        <v>2548.7798779179998</v>
      </c>
      <c r="N146" s="427">
        <f>Lisäosat[[#This Row],[HYTE-kerroin (sis. Kulttuurihyte)]]/$N$7</f>
        <v>0.90840460689277347</v>
      </c>
      <c r="O146" s="439">
        <v>0</v>
      </c>
      <c r="P146" s="197">
        <v>190261.74994133337</v>
      </c>
      <c r="Q146" s="159">
        <v>0</v>
      </c>
      <c r="R146" s="159">
        <v>43019.459631373247</v>
      </c>
      <c r="S146" s="159">
        <v>82066.489448866399</v>
      </c>
      <c r="T146" s="159">
        <v>0</v>
      </c>
      <c r="U146" s="309">
        <f t="shared" si="3"/>
        <v>315347.699021573</v>
      </c>
      <c r="V146" s="44"/>
      <c r="W146" s="44"/>
      <c r="X146" s="110"/>
      <c r="Y146" s="110"/>
      <c r="Z146" s="111"/>
    </row>
    <row r="147" spans="1:26" s="45" customFormat="1" x14ac:dyDescent="0.25">
      <c r="A147" s="127">
        <v>444</v>
      </c>
      <c r="B147" s="124" t="s">
        <v>151</v>
      </c>
      <c r="C147" s="408">
        <v>45687</v>
      </c>
      <c r="D147" s="412">
        <v>0</v>
      </c>
      <c r="E147" s="420">
        <v>0</v>
      </c>
      <c r="F147" s="155">
        <v>2</v>
      </c>
      <c r="G147" s="419">
        <v>4.3776128876923411E-5</v>
      </c>
      <c r="H147" s="269">
        <v>14993</v>
      </c>
      <c r="I147" s="15">
        <v>19293</v>
      </c>
      <c r="J147" s="331">
        <v>0.77712123568133518</v>
      </c>
      <c r="K147" s="427">
        <v>0.7774684032770226</v>
      </c>
      <c r="L147" s="434">
        <v>0.58703285699999996</v>
      </c>
      <c r="M147" s="14">
        <f>Lisäosat[[#This Row],[HYTE-kerroin (sis. Kulttuurihyte)]]*Lisäosat[[#This Row],[Asukasmäärä 31.12.2024]]</f>
        <v>26819.770137758998</v>
      </c>
      <c r="N147" s="427">
        <f>Lisäosat[[#This Row],[HYTE-kerroin (sis. Kulttuurihyte)]]/$N$7</f>
        <v>0.91179379860394638</v>
      </c>
      <c r="O147" s="439">
        <v>0</v>
      </c>
      <c r="P147" s="197">
        <v>0</v>
      </c>
      <c r="Q147" s="159">
        <v>0</v>
      </c>
      <c r="R147" s="159">
        <v>499413.9971036737</v>
      </c>
      <c r="S147" s="159">
        <v>863552.16552844748</v>
      </c>
      <c r="T147" s="159">
        <v>0</v>
      </c>
      <c r="U147" s="309">
        <f t="shared" si="3"/>
        <v>1362966.1626321212</v>
      </c>
      <c r="V147" s="44"/>
      <c r="W147" s="44"/>
      <c r="X147" s="110"/>
      <c r="Y147" s="110"/>
      <c r="Z147" s="111"/>
    </row>
    <row r="148" spans="1:26" s="45" customFormat="1" x14ac:dyDescent="0.25">
      <c r="A148" s="127">
        <v>445</v>
      </c>
      <c r="B148" s="124" t="s">
        <v>152</v>
      </c>
      <c r="C148" s="408">
        <v>14868</v>
      </c>
      <c r="D148" s="412">
        <v>0</v>
      </c>
      <c r="E148" s="420">
        <v>0</v>
      </c>
      <c r="F148" s="155">
        <v>0</v>
      </c>
      <c r="G148" s="419">
        <v>0</v>
      </c>
      <c r="H148" s="269">
        <v>4986</v>
      </c>
      <c r="I148" s="15">
        <v>6362</v>
      </c>
      <c r="J148" s="331">
        <v>0.78371581263753531</v>
      </c>
      <c r="K148" s="427">
        <v>0.78406592626444838</v>
      </c>
      <c r="L148" s="434">
        <v>0.62343417599999995</v>
      </c>
      <c r="M148" s="14">
        <f>Lisäosat[[#This Row],[HYTE-kerroin (sis. Kulttuurihyte)]]*Lisäosat[[#This Row],[Asukasmäärä 31.12.2024]]</f>
        <v>9269.2193287679984</v>
      </c>
      <c r="N148" s="427">
        <f>Lisäosat[[#This Row],[HYTE-kerroin (sis. Kulttuurihyte)]]/$N$7</f>
        <v>0.96833321804091321</v>
      </c>
      <c r="O148" s="439">
        <v>0</v>
      </c>
      <c r="P148" s="197">
        <v>0</v>
      </c>
      <c r="Q148" s="159">
        <v>0</v>
      </c>
      <c r="R148" s="159">
        <v>163904.34021529945</v>
      </c>
      <c r="S148" s="159">
        <v>298453.50586530351</v>
      </c>
      <c r="T148" s="159">
        <v>0</v>
      </c>
      <c r="U148" s="309">
        <f t="shared" si="3"/>
        <v>462357.84608060296</v>
      </c>
      <c r="V148" s="44"/>
      <c r="W148" s="44"/>
      <c r="X148" s="110"/>
      <c r="Y148" s="110"/>
      <c r="Z148" s="111"/>
    </row>
    <row r="149" spans="1:26" s="45" customFormat="1" x14ac:dyDescent="0.25">
      <c r="A149" s="127">
        <v>475</v>
      </c>
      <c r="B149" s="124" t="s">
        <v>153</v>
      </c>
      <c r="C149" s="408">
        <v>5415</v>
      </c>
      <c r="D149" s="412">
        <v>8.0533333333333332E-2</v>
      </c>
      <c r="E149" s="420">
        <v>0</v>
      </c>
      <c r="F149" s="155">
        <v>0</v>
      </c>
      <c r="G149" s="419">
        <v>0</v>
      </c>
      <c r="H149" s="269">
        <v>1693</v>
      </c>
      <c r="I149" s="15">
        <v>2432</v>
      </c>
      <c r="J149" s="331">
        <v>0.69613486842105265</v>
      </c>
      <c r="K149" s="427">
        <v>0.69644585653648106</v>
      </c>
      <c r="L149" s="434">
        <v>0.76349951999999999</v>
      </c>
      <c r="M149" s="14">
        <f>Lisäosat[[#This Row],[HYTE-kerroin (sis. Kulttuurihyte)]]*Lisäosat[[#This Row],[Asukasmäärä 31.12.2024]]</f>
        <v>4134.3499007999999</v>
      </c>
      <c r="N149" s="427">
        <f>Lisäosat[[#This Row],[HYTE-kerroin (sis. Kulttuurihyte)]]/$N$7</f>
        <v>1.1858861378403045</v>
      </c>
      <c r="O149" s="439">
        <v>0</v>
      </c>
      <c r="P149" s="197">
        <v>29296.39184</v>
      </c>
      <c r="Q149" s="159">
        <v>0</v>
      </c>
      <c r="R149" s="159">
        <v>53023.835642819329</v>
      </c>
      <c r="S149" s="159">
        <v>133119.2173366808</v>
      </c>
      <c r="T149" s="159">
        <v>0</v>
      </c>
      <c r="U149" s="309">
        <f t="shared" si="3"/>
        <v>215439.44481950015</v>
      </c>
      <c r="V149" s="44"/>
      <c r="W149" s="44"/>
      <c r="X149" s="110"/>
      <c r="Y149" s="110"/>
      <c r="Z149" s="111"/>
    </row>
    <row r="150" spans="1:26" s="45" customFormat="1" x14ac:dyDescent="0.25">
      <c r="A150" s="127">
        <v>480</v>
      </c>
      <c r="B150" s="124" t="s">
        <v>154</v>
      </c>
      <c r="C150" s="408">
        <v>1910</v>
      </c>
      <c r="D150" s="412">
        <v>0</v>
      </c>
      <c r="E150" s="420">
        <v>0</v>
      </c>
      <c r="F150" s="155">
        <v>0</v>
      </c>
      <c r="G150" s="419">
        <v>0</v>
      </c>
      <c r="H150" s="269">
        <v>504</v>
      </c>
      <c r="I150" s="15">
        <v>814</v>
      </c>
      <c r="J150" s="331">
        <v>0.61916461916461918</v>
      </c>
      <c r="K150" s="427">
        <v>0.61944122194202444</v>
      </c>
      <c r="L150" s="434">
        <v>0.48288409199999999</v>
      </c>
      <c r="M150" s="14">
        <f>Lisäosat[[#This Row],[HYTE-kerroin (sis. Kulttuurihyte)]]*Lisäosat[[#This Row],[Asukasmäärä 31.12.2024]]</f>
        <v>922.30861571999992</v>
      </c>
      <c r="N150" s="427">
        <f>Lisäosat[[#This Row],[HYTE-kerroin (sis. Kulttuurihyte)]]/$N$7</f>
        <v>0.75002738821158954</v>
      </c>
      <c r="O150" s="439">
        <v>0</v>
      </c>
      <c r="P150" s="197">
        <v>0</v>
      </c>
      <c r="Q150" s="159">
        <v>0</v>
      </c>
      <c r="R150" s="159">
        <v>16634.84623876429</v>
      </c>
      <c r="S150" s="159">
        <v>29696.809417066139</v>
      </c>
      <c r="T150" s="159">
        <v>0</v>
      </c>
      <c r="U150" s="309">
        <f t="shared" si="3"/>
        <v>46331.655655830429</v>
      </c>
      <c r="V150" s="44"/>
      <c r="W150" s="44"/>
      <c r="X150" s="110"/>
      <c r="Y150" s="110"/>
      <c r="Z150" s="111"/>
    </row>
    <row r="151" spans="1:26" s="45" customFormat="1" x14ac:dyDescent="0.25">
      <c r="A151" s="127">
        <v>481</v>
      </c>
      <c r="B151" s="124" t="s">
        <v>155</v>
      </c>
      <c r="C151" s="408">
        <v>9592</v>
      </c>
      <c r="D151" s="412">
        <v>0</v>
      </c>
      <c r="E151" s="420">
        <v>0</v>
      </c>
      <c r="F151" s="155">
        <v>0</v>
      </c>
      <c r="G151" s="419">
        <v>0</v>
      </c>
      <c r="H151" s="269">
        <v>2413</v>
      </c>
      <c r="I151" s="15">
        <v>4656</v>
      </c>
      <c r="J151" s="331">
        <v>0.51825601374570451</v>
      </c>
      <c r="K151" s="427">
        <v>0.51848753707305884</v>
      </c>
      <c r="L151" s="434">
        <v>0.68996286299999998</v>
      </c>
      <c r="M151" s="14">
        <f>Lisäosat[[#This Row],[HYTE-kerroin (sis. Kulttuurihyte)]]*Lisäosat[[#This Row],[Asukasmäärä 31.12.2024]]</f>
        <v>6618.1237818959999</v>
      </c>
      <c r="N151" s="427">
        <f>Lisäosat[[#This Row],[HYTE-kerroin (sis. Kulttuurihyte)]]/$N$7</f>
        <v>1.0716672026936036</v>
      </c>
      <c r="O151" s="439">
        <v>0</v>
      </c>
      <c r="P151" s="197">
        <v>0</v>
      </c>
      <c r="Q151" s="159">
        <v>0</v>
      </c>
      <c r="R151" s="159">
        <v>69925.054325803212</v>
      </c>
      <c r="S151" s="159">
        <v>213092.62138475399</v>
      </c>
      <c r="T151" s="159">
        <v>0</v>
      </c>
      <c r="U151" s="309">
        <f t="shared" si="3"/>
        <v>283017.6757105572</v>
      </c>
      <c r="V151" s="44"/>
      <c r="W151" s="44"/>
      <c r="X151" s="110"/>
      <c r="Y151" s="110"/>
      <c r="Z151" s="111"/>
    </row>
    <row r="152" spans="1:26" s="45" customFormat="1" x14ac:dyDescent="0.25">
      <c r="A152" s="127">
        <v>483</v>
      </c>
      <c r="B152" s="124" t="s">
        <v>156</v>
      </c>
      <c r="C152" s="408">
        <v>1059</v>
      </c>
      <c r="D152" s="412">
        <v>0.44555</v>
      </c>
      <c r="E152" s="420">
        <v>0</v>
      </c>
      <c r="F152" s="155">
        <v>0</v>
      </c>
      <c r="G152" s="419">
        <v>0</v>
      </c>
      <c r="H152" s="269">
        <v>262</v>
      </c>
      <c r="I152" s="15">
        <v>361</v>
      </c>
      <c r="J152" s="331">
        <v>0.72576177285318555</v>
      </c>
      <c r="K152" s="427">
        <v>0.72608599635674531</v>
      </c>
      <c r="L152" s="434">
        <v>0.58746757699999996</v>
      </c>
      <c r="M152" s="14">
        <f>Lisäosat[[#This Row],[HYTE-kerroin (sis. Kulttuurihyte)]]*Lisäosat[[#This Row],[Asukasmäärä 31.12.2024]]</f>
        <v>622.12816404299997</v>
      </c>
      <c r="N152" s="427">
        <f>Lisäosat[[#This Row],[HYTE-kerroin (sis. Kulttuurihyte)]]/$N$7</f>
        <v>0.91246901634585398</v>
      </c>
      <c r="O152" s="439">
        <v>0</v>
      </c>
      <c r="P152" s="197">
        <v>31698.039891000004</v>
      </c>
      <c r="Q152" s="159">
        <v>0</v>
      </c>
      <c r="R152" s="159">
        <v>10811.086486193613</v>
      </c>
      <c r="S152" s="159">
        <v>20031.496188671677</v>
      </c>
      <c r="T152" s="159">
        <v>0</v>
      </c>
      <c r="U152" s="309">
        <f t="shared" si="3"/>
        <v>62540.622565865298</v>
      </c>
      <c r="V152" s="44"/>
      <c r="W152" s="44"/>
      <c r="X152" s="110"/>
      <c r="Y152" s="110"/>
      <c r="Z152" s="111"/>
    </row>
    <row r="153" spans="1:26" s="45" customFormat="1" x14ac:dyDescent="0.25">
      <c r="A153" s="127">
        <v>484</v>
      </c>
      <c r="B153" s="124" t="s">
        <v>157</v>
      </c>
      <c r="C153" s="408">
        <v>2904</v>
      </c>
      <c r="D153" s="412">
        <v>0.84028333333333327</v>
      </c>
      <c r="E153" s="420">
        <v>0</v>
      </c>
      <c r="F153" s="155">
        <v>0</v>
      </c>
      <c r="G153" s="419">
        <v>0</v>
      </c>
      <c r="H153" s="269">
        <v>943</v>
      </c>
      <c r="I153" s="15">
        <v>1016</v>
      </c>
      <c r="J153" s="331">
        <v>0.92814960629921262</v>
      </c>
      <c r="K153" s="427">
        <v>0.92856424362021517</v>
      </c>
      <c r="L153" s="434">
        <v>0.54636163500000001</v>
      </c>
      <c r="M153" s="14">
        <f>Lisäosat[[#This Row],[HYTE-kerroin (sis. Kulttuurihyte)]]*Lisäosat[[#This Row],[Asukasmäärä 31.12.2024]]</f>
        <v>1586.63418804</v>
      </c>
      <c r="N153" s="427">
        <f>Lisäosat[[#This Row],[HYTE-kerroin (sis. Kulttuurihyte)]]/$N$7</f>
        <v>0.84862226133981611</v>
      </c>
      <c r="O153" s="439">
        <v>0</v>
      </c>
      <c r="P153" s="197">
        <v>163931.48050400001</v>
      </c>
      <c r="Q153" s="159">
        <v>0</v>
      </c>
      <c r="R153" s="159">
        <v>37913.500922431856</v>
      </c>
      <c r="S153" s="159">
        <v>51086.992242876026</v>
      </c>
      <c r="T153" s="159">
        <v>0</v>
      </c>
      <c r="U153" s="309">
        <f t="shared" si="3"/>
        <v>252931.97366930789</v>
      </c>
      <c r="V153" s="44"/>
      <c r="W153" s="44"/>
      <c r="X153" s="110"/>
      <c r="Y153" s="110"/>
      <c r="Z153" s="111"/>
    </row>
    <row r="154" spans="1:26" s="45" customFormat="1" x14ac:dyDescent="0.25">
      <c r="A154" s="127">
        <v>489</v>
      </c>
      <c r="B154" s="124" t="s">
        <v>158</v>
      </c>
      <c r="C154" s="408">
        <v>1703</v>
      </c>
      <c r="D154" s="412">
        <v>1.1574333333333333</v>
      </c>
      <c r="E154" s="420">
        <v>0</v>
      </c>
      <c r="F154" s="155">
        <v>0</v>
      </c>
      <c r="G154" s="419">
        <v>0</v>
      </c>
      <c r="H154" s="269">
        <v>442</v>
      </c>
      <c r="I154" s="15">
        <v>617</v>
      </c>
      <c r="J154" s="331">
        <v>0.71636952998379255</v>
      </c>
      <c r="K154" s="427">
        <v>0.71668955763961917</v>
      </c>
      <c r="L154" s="434">
        <v>0.67501900199999998</v>
      </c>
      <c r="M154" s="14">
        <f>Lisäosat[[#This Row],[HYTE-kerroin (sis. Kulttuurihyte)]]*Lisäosat[[#This Row],[Asukasmäärä 31.12.2024]]</f>
        <v>1149.557360406</v>
      </c>
      <c r="N154" s="427">
        <f>Lisäosat[[#This Row],[HYTE-kerroin (sis. Kulttuurihyte)]]/$N$7</f>
        <v>1.048456032101496</v>
      </c>
      <c r="O154" s="439">
        <v>0</v>
      </c>
      <c r="P154" s="197">
        <v>198628.65057100001</v>
      </c>
      <c r="Q154" s="159">
        <v>0</v>
      </c>
      <c r="R154" s="159">
        <v>17160.543772243414</v>
      </c>
      <c r="S154" s="159">
        <v>37013.842507925212</v>
      </c>
      <c r="T154" s="159">
        <v>0</v>
      </c>
      <c r="U154" s="309">
        <f t="shared" si="3"/>
        <v>252803.03685116864</v>
      </c>
      <c r="V154" s="44"/>
      <c r="W154" s="44"/>
      <c r="X154" s="110"/>
      <c r="Y154" s="110"/>
      <c r="Z154" s="111"/>
    </row>
    <row r="155" spans="1:26" s="45" customFormat="1" x14ac:dyDescent="0.25">
      <c r="A155" s="127">
        <v>491</v>
      </c>
      <c r="B155" s="124" t="s">
        <v>159</v>
      </c>
      <c r="C155" s="408">
        <v>51890</v>
      </c>
      <c r="D155" s="412">
        <v>0</v>
      </c>
      <c r="E155" s="420">
        <v>0</v>
      </c>
      <c r="F155" s="155">
        <v>0</v>
      </c>
      <c r="G155" s="419">
        <v>0</v>
      </c>
      <c r="H155" s="269">
        <v>21399</v>
      </c>
      <c r="I155" s="15">
        <v>20786</v>
      </c>
      <c r="J155" s="331">
        <v>1.0294910035600886</v>
      </c>
      <c r="K155" s="427">
        <v>1.0299509136745952</v>
      </c>
      <c r="L155" s="434">
        <v>0.62365197400000005</v>
      </c>
      <c r="M155" s="14">
        <f>Lisäosat[[#This Row],[HYTE-kerroin (sis. Kulttuurihyte)]]*Lisäosat[[#This Row],[Asukasmäärä 31.12.2024]]</f>
        <v>32361.300930860001</v>
      </c>
      <c r="N155" s="427">
        <f>Lisäosat[[#This Row],[HYTE-kerroin (sis. Kulttuurihyte)]]/$N$7</f>
        <v>0.96867150722418538</v>
      </c>
      <c r="O155" s="439">
        <v>0</v>
      </c>
      <c r="P155" s="197">
        <v>0</v>
      </c>
      <c r="Q155" s="159">
        <v>0</v>
      </c>
      <c r="R155" s="159">
        <v>751424.78992268094</v>
      </c>
      <c r="S155" s="159">
        <v>1041980.2762894596</v>
      </c>
      <c r="T155" s="159">
        <v>0</v>
      </c>
      <c r="U155" s="309">
        <f t="shared" si="3"/>
        <v>1793405.0662121405</v>
      </c>
      <c r="V155" s="44"/>
      <c r="W155" s="44"/>
      <c r="X155" s="110"/>
      <c r="Y155" s="110"/>
      <c r="Z155" s="111"/>
    </row>
    <row r="156" spans="1:26" s="45" customFormat="1" x14ac:dyDescent="0.25">
      <c r="A156" s="127">
        <v>494</v>
      </c>
      <c r="B156" s="124" t="s">
        <v>160</v>
      </c>
      <c r="C156" s="408">
        <v>8749</v>
      </c>
      <c r="D156" s="412">
        <v>0.19033333333333333</v>
      </c>
      <c r="E156" s="420">
        <v>0</v>
      </c>
      <c r="F156" s="155">
        <v>1</v>
      </c>
      <c r="G156" s="419">
        <v>1.1429877700308607E-4</v>
      </c>
      <c r="H156" s="269">
        <v>2495</v>
      </c>
      <c r="I156" s="15">
        <v>3431</v>
      </c>
      <c r="J156" s="331">
        <v>0.72719323812299619</v>
      </c>
      <c r="K156" s="427">
        <v>0.72751810111282034</v>
      </c>
      <c r="L156" s="434">
        <v>0.63751633900000004</v>
      </c>
      <c r="M156" s="14">
        <f>Lisäosat[[#This Row],[HYTE-kerroin (sis. Kulttuurihyte)]]*Lisäosat[[#This Row],[Asukasmäärä 31.12.2024]]</f>
        <v>5577.6304499110001</v>
      </c>
      <c r="N156" s="427">
        <f>Lisäosat[[#This Row],[HYTE-kerroin (sis. Kulttuurihyte)]]/$N$7</f>
        <v>0.99020597821305811</v>
      </c>
      <c r="O156" s="439">
        <v>0</v>
      </c>
      <c r="P156" s="197">
        <v>111869.90507333334</v>
      </c>
      <c r="Q156" s="159">
        <v>0</v>
      </c>
      <c r="R156" s="159">
        <v>89492.685484903079</v>
      </c>
      <c r="S156" s="159">
        <v>179590.45990319274</v>
      </c>
      <c r="T156" s="159">
        <v>0</v>
      </c>
      <c r="U156" s="309">
        <f t="shared" si="3"/>
        <v>380953.05046142917</v>
      </c>
      <c r="V156" s="44"/>
      <c r="W156" s="44"/>
      <c r="X156" s="110"/>
      <c r="Y156" s="110"/>
      <c r="Z156" s="111"/>
    </row>
    <row r="157" spans="1:26" s="45" customFormat="1" x14ac:dyDescent="0.25">
      <c r="A157" s="127">
        <v>495</v>
      </c>
      <c r="B157" s="124" t="s">
        <v>161</v>
      </c>
      <c r="C157" s="408">
        <v>1393</v>
      </c>
      <c r="D157" s="412">
        <v>0.85261666666666658</v>
      </c>
      <c r="E157" s="420">
        <v>0</v>
      </c>
      <c r="F157" s="155">
        <v>0</v>
      </c>
      <c r="G157" s="419">
        <v>0</v>
      </c>
      <c r="H157" s="269">
        <v>521</v>
      </c>
      <c r="I157" s="15">
        <v>475</v>
      </c>
      <c r="J157" s="331">
        <v>1.0968421052631578</v>
      </c>
      <c r="K157" s="427">
        <v>1.097332103501591</v>
      </c>
      <c r="L157" s="434">
        <v>0.48710066000000002</v>
      </c>
      <c r="M157" s="14">
        <f>Lisäosat[[#This Row],[HYTE-kerroin (sis. Kulttuurihyte)]]*Lisäosat[[#This Row],[Asukasmäärä 31.12.2024]]</f>
        <v>678.53121938000004</v>
      </c>
      <c r="N157" s="427">
        <f>Lisäosat[[#This Row],[HYTE-kerroin (sis. Kulttuurihyte)]]/$N$7</f>
        <v>0.75657666481160768</v>
      </c>
      <c r="O157" s="439">
        <v>0</v>
      </c>
      <c r="P157" s="197">
        <v>79789.351219666671</v>
      </c>
      <c r="Q157" s="159">
        <v>0</v>
      </c>
      <c r="R157" s="159">
        <v>21491.885699698691</v>
      </c>
      <c r="S157" s="159">
        <v>21847.581126331668</v>
      </c>
      <c r="T157" s="159">
        <v>0</v>
      </c>
      <c r="U157" s="309">
        <f t="shared" si="3"/>
        <v>123128.81804569703</v>
      </c>
      <c r="V157" s="44"/>
      <c r="W157" s="44"/>
      <c r="X157" s="110"/>
      <c r="Y157" s="110"/>
      <c r="Z157" s="111"/>
    </row>
    <row r="158" spans="1:26" s="45" customFormat="1" x14ac:dyDescent="0.25">
      <c r="A158" s="127">
        <v>498</v>
      </c>
      <c r="B158" s="124" t="s">
        <v>162</v>
      </c>
      <c r="C158" s="408">
        <v>2313</v>
      </c>
      <c r="D158" s="412">
        <v>1.8335333333333335</v>
      </c>
      <c r="E158" s="420">
        <v>0</v>
      </c>
      <c r="F158" s="155">
        <v>13</v>
      </c>
      <c r="G158" s="419">
        <v>5.6204063986165153E-3</v>
      </c>
      <c r="H158" s="269">
        <v>1038</v>
      </c>
      <c r="I158" s="15">
        <v>987</v>
      </c>
      <c r="J158" s="331">
        <v>1.0516717325227964</v>
      </c>
      <c r="K158" s="427">
        <v>1.0521415515549739</v>
      </c>
      <c r="L158" s="434">
        <v>0.66240055099999995</v>
      </c>
      <c r="M158" s="14">
        <f>Lisäosat[[#This Row],[HYTE-kerroin (sis. Kulttuurihyte)]]*Lisäosat[[#This Row],[Asukasmäärä 31.12.2024]]</f>
        <v>1532.1324744629999</v>
      </c>
      <c r="N158" s="427">
        <f>Lisäosat[[#This Row],[HYTE-kerroin (sis. Kulttuurihyte)]]/$N$7</f>
        <v>1.0288567452258248</v>
      </c>
      <c r="O158" s="439">
        <v>0</v>
      </c>
      <c r="P158" s="197">
        <v>854723.60240400012</v>
      </c>
      <c r="Q158" s="159">
        <v>0</v>
      </c>
      <c r="R158" s="159">
        <v>34216.463926977965</v>
      </c>
      <c r="S158" s="159">
        <v>49332.127359893013</v>
      </c>
      <c r="T158" s="159">
        <v>0</v>
      </c>
      <c r="U158" s="309">
        <f t="shared" si="3"/>
        <v>938272.19369087112</v>
      </c>
      <c r="V158" s="44"/>
      <c r="W158" s="44"/>
      <c r="X158" s="110"/>
      <c r="Y158" s="110"/>
      <c r="Z158" s="111"/>
    </row>
    <row r="159" spans="1:26" s="45" customFormat="1" x14ac:dyDescent="0.25">
      <c r="A159" s="127">
        <v>499</v>
      </c>
      <c r="B159" s="124" t="s">
        <v>163</v>
      </c>
      <c r="C159" s="408">
        <v>19738</v>
      </c>
      <c r="D159" s="412">
        <v>0</v>
      </c>
      <c r="E159" s="420">
        <v>0</v>
      </c>
      <c r="F159" s="155">
        <v>0</v>
      </c>
      <c r="G159" s="419">
        <v>0</v>
      </c>
      <c r="H159" s="269">
        <v>5381</v>
      </c>
      <c r="I159" s="15">
        <v>9337</v>
      </c>
      <c r="J159" s="331">
        <v>0.57630930705794148</v>
      </c>
      <c r="K159" s="427">
        <v>0.57656676484871738</v>
      </c>
      <c r="L159" s="434">
        <v>0.79246836399999998</v>
      </c>
      <c r="M159" s="14">
        <f>Lisäosat[[#This Row],[HYTE-kerroin (sis. Kulttuurihyte)]]*Lisäosat[[#This Row],[Asukasmäärä 31.12.2024]]</f>
        <v>15641.740568632</v>
      </c>
      <c r="N159" s="427">
        <f>Lisäosat[[#This Row],[HYTE-kerroin (sis. Kulttuurihyte)]]/$N$7</f>
        <v>1.2308812552293218</v>
      </c>
      <c r="O159" s="439">
        <v>0.34404844804884299</v>
      </c>
      <c r="P159" s="197">
        <v>0</v>
      </c>
      <c r="Q159" s="159">
        <v>0</v>
      </c>
      <c r="R159" s="159">
        <v>160006.66375245081</v>
      </c>
      <c r="S159" s="159">
        <v>503638.13229179999</v>
      </c>
      <c r="T159" s="159">
        <v>74631.202660792813</v>
      </c>
      <c r="U159" s="309">
        <f t="shared" si="3"/>
        <v>738275.99870504369</v>
      </c>
      <c r="V159" s="44"/>
      <c r="W159" s="44"/>
      <c r="X159" s="110"/>
      <c r="Y159" s="110"/>
      <c r="Z159" s="111"/>
    </row>
    <row r="160" spans="1:26" s="45" customFormat="1" x14ac:dyDescent="0.25">
      <c r="A160" s="127">
        <v>500</v>
      </c>
      <c r="B160" s="124" t="s">
        <v>164</v>
      </c>
      <c r="C160" s="408">
        <v>10614</v>
      </c>
      <c r="D160" s="412">
        <v>0</v>
      </c>
      <c r="E160" s="420">
        <v>0</v>
      </c>
      <c r="F160" s="155">
        <v>0</v>
      </c>
      <c r="G160" s="419">
        <v>0</v>
      </c>
      <c r="H160" s="269">
        <v>2849</v>
      </c>
      <c r="I160" s="15">
        <v>4618</v>
      </c>
      <c r="J160" s="331">
        <v>0.61693373754872238</v>
      </c>
      <c r="K160" s="427">
        <v>0.61720934371225167</v>
      </c>
      <c r="L160" s="434">
        <v>0.70664734900000004</v>
      </c>
      <c r="M160" s="14">
        <f>Lisäosat[[#This Row],[HYTE-kerroin (sis. Kulttuurihyte)]]*Lisäosat[[#This Row],[Asukasmäärä 31.12.2024]]</f>
        <v>7500.354962286</v>
      </c>
      <c r="N160" s="427">
        <f>Lisäosat[[#This Row],[HYTE-kerroin (sis. Kulttuurihyte)]]/$N$7</f>
        <v>1.0975819546300434</v>
      </c>
      <c r="O160" s="439">
        <v>0.59748609494874783</v>
      </c>
      <c r="P160" s="197">
        <v>0</v>
      </c>
      <c r="Q160" s="159">
        <v>0</v>
      </c>
      <c r="R160" s="159">
        <v>92107.903236715458</v>
      </c>
      <c r="S160" s="159">
        <v>241499.00378136922</v>
      </c>
      <c r="T160" s="159">
        <v>69695.474355528248</v>
      </c>
      <c r="U160" s="309">
        <f t="shared" si="3"/>
        <v>403302.38137361291</v>
      </c>
      <c r="V160" s="44"/>
      <c r="W160" s="44"/>
      <c r="X160" s="110"/>
      <c r="Y160" s="110"/>
      <c r="Z160" s="111"/>
    </row>
    <row r="161" spans="1:26" s="45" customFormat="1" x14ac:dyDescent="0.25">
      <c r="A161" s="127">
        <v>503</v>
      </c>
      <c r="B161" s="124" t="s">
        <v>165</v>
      </c>
      <c r="C161" s="408">
        <v>7477</v>
      </c>
      <c r="D161" s="412">
        <v>0</v>
      </c>
      <c r="E161" s="420">
        <v>0</v>
      </c>
      <c r="F161" s="155">
        <v>0</v>
      </c>
      <c r="G161" s="419">
        <v>0</v>
      </c>
      <c r="H161" s="269">
        <v>1899</v>
      </c>
      <c r="I161" s="15">
        <v>3198</v>
      </c>
      <c r="J161" s="331">
        <v>0.59380863039399623</v>
      </c>
      <c r="K161" s="427">
        <v>0.59407390575264929</v>
      </c>
      <c r="L161" s="434">
        <v>0.60309483200000003</v>
      </c>
      <c r="M161" s="14">
        <f>Lisäosat[[#This Row],[HYTE-kerroin (sis. Kulttuurihyte)]]*Lisäosat[[#This Row],[Asukasmäärä 31.12.2024]]</f>
        <v>4509.3400588640006</v>
      </c>
      <c r="N161" s="427">
        <f>Lisäosat[[#This Row],[HYTE-kerroin (sis. Kulttuurihyte)]]/$N$7</f>
        <v>0.93674165122189901</v>
      </c>
      <c r="O161" s="439">
        <v>0</v>
      </c>
      <c r="P161" s="197">
        <v>0</v>
      </c>
      <c r="Q161" s="159">
        <v>0</v>
      </c>
      <c r="R161" s="159">
        <v>62452.981741974581</v>
      </c>
      <c r="S161" s="159">
        <v>145193.27917183866</v>
      </c>
      <c r="T161" s="159">
        <v>0</v>
      </c>
      <c r="U161" s="309">
        <f t="shared" si="3"/>
        <v>207646.26091381325</v>
      </c>
      <c r="V161" s="44"/>
      <c r="W161" s="44"/>
      <c r="X161" s="110"/>
      <c r="Y161" s="110"/>
      <c r="Z161" s="111"/>
    </row>
    <row r="162" spans="1:26" s="45" customFormat="1" x14ac:dyDescent="0.25">
      <c r="A162" s="127">
        <v>504</v>
      </c>
      <c r="B162" s="124" t="s">
        <v>166</v>
      </c>
      <c r="C162" s="408">
        <v>1677</v>
      </c>
      <c r="D162" s="412">
        <v>0</v>
      </c>
      <c r="E162" s="420">
        <v>0</v>
      </c>
      <c r="F162" s="155">
        <v>0</v>
      </c>
      <c r="G162" s="419">
        <v>0</v>
      </c>
      <c r="H162" s="269">
        <v>454</v>
      </c>
      <c r="I162" s="15">
        <v>691</v>
      </c>
      <c r="J162" s="331">
        <v>0.65701881331403766</v>
      </c>
      <c r="K162" s="427">
        <v>0.65731232690145058</v>
      </c>
      <c r="L162" s="434">
        <v>0.65502355000000001</v>
      </c>
      <c r="M162" s="14">
        <f>Lisäosat[[#This Row],[HYTE-kerroin (sis. Kulttuurihyte)]]*Lisäosat[[#This Row],[Asukasmäärä 31.12.2024]]</f>
        <v>1098.4744933500001</v>
      </c>
      <c r="N162" s="427">
        <f>Lisäosat[[#This Row],[HYTE-kerroin (sis. Kulttuurihyte)]]/$N$7</f>
        <v>1.0173986067521636</v>
      </c>
      <c r="O162" s="439">
        <v>0</v>
      </c>
      <c r="P162" s="197">
        <v>0</v>
      </c>
      <c r="Q162" s="159">
        <v>0</v>
      </c>
      <c r="R162" s="159">
        <v>15498.517577325081</v>
      </c>
      <c r="S162" s="159">
        <v>35369.058818839636</v>
      </c>
      <c r="T162" s="159">
        <v>0</v>
      </c>
      <c r="U162" s="309">
        <f t="shared" si="3"/>
        <v>50867.576396164717</v>
      </c>
      <c r="V162" s="44"/>
      <c r="W162" s="44"/>
      <c r="X162" s="110"/>
      <c r="Y162" s="110"/>
      <c r="Z162" s="111"/>
    </row>
    <row r="163" spans="1:26" s="45" customFormat="1" x14ac:dyDescent="0.25">
      <c r="A163" s="127">
        <v>505</v>
      </c>
      <c r="B163" s="124" t="s">
        <v>167</v>
      </c>
      <c r="C163" s="408">
        <v>20934</v>
      </c>
      <c r="D163" s="412">
        <v>0</v>
      </c>
      <c r="E163" s="420">
        <v>0</v>
      </c>
      <c r="F163" s="155">
        <v>4</v>
      </c>
      <c r="G163" s="419">
        <v>1.9107671730199676E-4</v>
      </c>
      <c r="H163" s="269">
        <v>6138</v>
      </c>
      <c r="I163" s="15">
        <v>9615</v>
      </c>
      <c r="J163" s="331">
        <v>0.63837753510140405</v>
      </c>
      <c r="K163" s="427">
        <v>0.63866272096922772</v>
      </c>
      <c r="L163" s="434">
        <v>0.58459825700000001</v>
      </c>
      <c r="M163" s="14">
        <f>Lisäosat[[#This Row],[HYTE-kerroin (sis. Kulttuurihyte)]]*Lisäosat[[#This Row],[Asukasmäärä 31.12.2024]]</f>
        <v>12237.979912037999</v>
      </c>
      <c r="N163" s="427">
        <f>Lisäosat[[#This Row],[HYTE-kerroin (sis. Kulttuurihyte)]]/$N$7</f>
        <v>0.9080123183075528</v>
      </c>
      <c r="O163" s="439">
        <v>0.15512519020671003</v>
      </c>
      <c r="P163" s="197">
        <v>0</v>
      </c>
      <c r="Q163" s="159">
        <v>0</v>
      </c>
      <c r="R163" s="159">
        <v>187978.90153482358</v>
      </c>
      <c r="S163" s="159">
        <v>394042.67823516496</v>
      </c>
      <c r="T163" s="159">
        <v>35688.82414234207</v>
      </c>
      <c r="U163" s="309">
        <f t="shared" si="3"/>
        <v>617710.40391233063</v>
      </c>
      <c r="V163" s="44"/>
      <c r="W163" s="44"/>
      <c r="X163" s="110"/>
      <c r="Y163" s="110"/>
      <c r="Z163" s="111"/>
    </row>
    <row r="164" spans="1:26" s="45" customFormat="1" x14ac:dyDescent="0.25">
      <c r="A164" s="127">
        <v>507</v>
      </c>
      <c r="B164" s="124" t="s">
        <v>168</v>
      </c>
      <c r="C164" s="408">
        <v>7057</v>
      </c>
      <c r="D164" s="412">
        <v>1.02258</v>
      </c>
      <c r="E164" s="420">
        <v>0</v>
      </c>
      <c r="F164" s="155">
        <v>0</v>
      </c>
      <c r="G164" s="419">
        <v>0</v>
      </c>
      <c r="H164" s="269">
        <v>2341</v>
      </c>
      <c r="I164" s="15">
        <v>2456</v>
      </c>
      <c r="J164" s="331">
        <v>0.95317589576547235</v>
      </c>
      <c r="K164" s="427">
        <v>0.95360171321686393</v>
      </c>
      <c r="L164" s="434">
        <v>0.59544741800000001</v>
      </c>
      <c r="M164" s="14">
        <f>Lisäosat[[#This Row],[HYTE-kerroin (sis. Kulttuurihyte)]]*Lisäosat[[#This Row],[Asukasmäärä 31.12.2024]]</f>
        <v>4202.0724288259999</v>
      </c>
      <c r="N164" s="427">
        <f>Lisäosat[[#This Row],[HYTE-kerroin (sis. Kulttuurihyte)]]/$N$7</f>
        <v>0.92486350065943912</v>
      </c>
      <c r="O164" s="439">
        <v>0</v>
      </c>
      <c r="P164" s="197">
        <v>727191.29323620012</v>
      </c>
      <c r="Q164" s="159">
        <v>0</v>
      </c>
      <c r="R164" s="159">
        <v>94617.716099810015</v>
      </c>
      <c r="S164" s="159">
        <v>135299.77054170542</v>
      </c>
      <c r="T164" s="159">
        <v>0</v>
      </c>
      <c r="U164" s="309">
        <f t="shared" si="3"/>
        <v>957108.77987771551</v>
      </c>
      <c r="V164" s="44"/>
      <c r="W164" s="44"/>
      <c r="X164" s="110"/>
      <c r="Y164" s="110"/>
      <c r="Z164" s="111"/>
    </row>
    <row r="165" spans="1:26" s="45" customFormat="1" x14ac:dyDescent="0.25">
      <c r="A165" s="127">
        <v>508</v>
      </c>
      <c r="B165" s="124" t="s">
        <v>169</v>
      </c>
      <c r="C165" s="408">
        <v>9270</v>
      </c>
      <c r="D165" s="412">
        <v>0.56678333333333331</v>
      </c>
      <c r="E165" s="420">
        <v>0</v>
      </c>
      <c r="F165" s="155">
        <v>1</v>
      </c>
      <c r="G165" s="419">
        <v>1.0787486515641856E-4</v>
      </c>
      <c r="H165" s="269">
        <v>3407</v>
      </c>
      <c r="I165" s="15">
        <v>3250</v>
      </c>
      <c r="J165" s="331">
        <v>1.0483076923076924</v>
      </c>
      <c r="K165" s="427">
        <v>1.0487760085038904</v>
      </c>
      <c r="L165" s="434">
        <v>0.64341435999999996</v>
      </c>
      <c r="M165" s="14">
        <f>Lisäosat[[#This Row],[HYTE-kerroin (sis. Kulttuurihyte)]]*Lisäosat[[#This Row],[Asukasmäärä 31.12.2024]]</f>
        <v>5964.4511171999993</v>
      </c>
      <c r="N165" s="427">
        <f>Lisäosat[[#This Row],[HYTE-kerroin (sis. Kulttuurihyte)]]/$N$7</f>
        <v>0.999366928759027</v>
      </c>
      <c r="O165" s="439">
        <v>0</v>
      </c>
      <c r="P165" s="197">
        <v>352969.19516999996</v>
      </c>
      <c r="Q165" s="159">
        <v>0</v>
      </c>
      <c r="R165" s="159">
        <v>136693.47959956477</v>
      </c>
      <c r="S165" s="159">
        <v>192045.4445355288</v>
      </c>
      <c r="T165" s="159">
        <v>0</v>
      </c>
      <c r="U165" s="309">
        <f t="shared" si="3"/>
        <v>681708.11930509354</v>
      </c>
      <c r="V165" s="44"/>
      <c r="W165" s="44"/>
      <c r="X165" s="110"/>
      <c r="Y165" s="110"/>
      <c r="Z165" s="111"/>
    </row>
    <row r="166" spans="1:26" s="45" customFormat="1" x14ac:dyDescent="0.25">
      <c r="A166" s="127">
        <v>529</v>
      </c>
      <c r="B166" s="124" t="s">
        <v>170</v>
      </c>
      <c r="C166" s="408">
        <v>20129</v>
      </c>
      <c r="D166" s="412">
        <v>0</v>
      </c>
      <c r="E166" s="420">
        <v>0</v>
      </c>
      <c r="F166" s="155">
        <v>1</v>
      </c>
      <c r="G166" s="419">
        <v>4.9679566794177554E-5</v>
      </c>
      <c r="H166" s="269">
        <v>5221</v>
      </c>
      <c r="I166" s="15">
        <v>8683</v>
      </c>
      <c r="J166" s="331">
        <v>0.60128987677070134</v>
      </c>
      <c r="K166" s="427">
        <v>0.60155849426723218</v>
      </c>
      <c r="L166" s="434">
        <v>0.65122682600000004</v>
      </c>
      <c r="M166" s="14">
        <f>Lisäosat[[#This Row],[HYTE-kerroin (sis. Kulttuurihyte)]]*Lisäosat[[#This Row],[Asukasmäärä 31.12.2024]]</f>
        <v>13108.544780554001</v>
      </c>
      <c r="N166" s="427">
        <f>Lisäosat[[#This Row],[HYTE-kerroin (sis. Kulttuurihyte)]]/$N$7</f>
        <v>1.0115014421268269</v>
      </c>
      <c r="O166" s="439">
        <v>0.92826609623245149</v>
      </c>
      <c r="P166" s="197">
        <v>0</v>
      </c>
      <c r="Q166" s="159">
        <v>0</v>
      </c>
      <c r="R166" s="159">
        <v>170249.31929133795</v>
      </c>
      <c r="S166" s="159">
        <v>422073.42471727479</v>
      </c>
      <c r="T166" s="159">
        <v>205348.90007918258</v>
      </c>
      <c r="U166" s="309">
        <f t="shared" si="3"/>
        <v>797671.64408779528</v>
      </c>
      <c r="V166" s="44"/>
      <c r="W166" s="44"/>
      <c r="X166" s="110"/>
      <c r="Y166" s="110"/>
      <c r="Z166" s="111"/>
    </row>
    <row r="167" spans="1:26" s="45" customFormat="1" x14ac:dyDescent="0.25">
      <c r="A167" s="127">
        <v>531</v>
      </c>
      <c r="B167" s="124" t="s">
        <v>171</v>
      </c>
      <c r="C167" s="408">
        <v>4939</v>
      </c>
      <c r="D167" s="412">
        <v>0</v>
      </c>
      <c r="E167" s="420">
        <v>0</v>
      </c>
      <c r="F167" s="155">
        <v>0</v>
      </c>
      <c r="G167" s="419">
        <v>0</v>
      </c>
      <c r="H167" s="269">
        <v>1340</v>
      </c>
      <c r="I167" s="15">
        <v>1968</v>
      </c>
      <c r="J167" s="331">
        <v>0.68089430894308944</v>
      </c>
      <c r="K167" s="427">
        <v>0.68119848856050236</v>
      </c>
      <c r="L167" s="434">
        <v>0.67491467900000002</v>
      </c>
      <c r="M167" s="14">
        <f>Lisäosat[[#This Row],[HYTE-kerroin (sis. Kulttuurihyte)]]*Lisäosat[[#This Row],[Asukasmäärä 31.12.2024]]</f>
        <v>3333.403599581</v>
      </c>
      <c r="N167" s="427">
        <f>Lisäosat[[#This Row],[HYTE-kerroin (sis. Kulttuurihyte)]]/$N$7</f>
        <v>1.0482939950650381</v>
      </c>
      <c r="O167" s="439">
        <v>0</v>
      </c>
      <c r="P167" s="197">
        <v>0</v>
      </c>
      <c r="Q167" s="159">
        <v>0</v>
      </c>
      <c r="R167" s="159">
        <v>47304.017050104514</v>
      </c>
      <c r="S167" s="159">
        <v>107330.07338291161</v>
      </c>
      <c r="T167" s="159">
        <v>0</v>
      </c>
      <c r="U167" s="309">
        <f t="shared" si="3"/>
        <v>154634.09043301613</v>
      </c>
      <c r="V167" s="44"/>
      <c r="W167" s="44"/>
      <c r="X167" s="110"/>
      <c r="Y167" s="110"/>
      <c r="Z167" s="111"/>
    </row>
    <row r="168" spans="1:26" s="45" customFormat="1" x14ac:dyDescent="0.25">
      <c r="A168" s="127">
        <v>535</v>
      </c>
      <c r="B168" s="124" t="s">
        <v>172</v>
      </c>
      <c r="C168" s="408">
        <v>10378</v>
      </c>
      <c r="D168" s="412">
        <v>8.7833333333333333E-2</v>
      </c>
      <c r="E168" s="420">
        <v>0</v>
      </c>
      <c r="F168" s="155">
        <v>0</v>
      </c>
      <c r="G168" s="419">
        <v>0</v>
      </c>
      <c r="H168" s="269">
        <v>3729</v>
      </c>
      <c r="I168" s="15">
        <v>3954</v>
      </c>
      <c r="J168" s="331">
        <v>0.94309559939301968</v>
      </c>
      <c r="K168" s="427">
        <v>0.94351691361879497</v>
      </c>
      <c r="L168" s="434">
        <v>0.595471639</v>
      </c>
      <c r="M168" s="14">
        <f>Lisäosat[[#This Row],[HYTE-kerroin (sis. Kulttuurihyte)]]*Lisäosat[[#This Row],[Asukasmäärä 31.12.2024]]</f>
        <v>6179.8046695419998</v>
      </c>
      <c r="N168" s="427">
        <f>Lisäosat[[#This Row],[HYTE-kerroin (sis. Kulttuurihyte)]]/$N$7</f>
        <v>0.92490112130934421</v>
      </c>
      <c r="O168" s="439">
        <v>0</v>
      </c>
      <c r="P168" s="197">
        <v>61236.876513333336</v>
      </c>
      <c r="Q168" s="159">
        <v>0</v>
      </c>
      <c r="R168" s="159">
        <v>137672.9685252741</v>
      </c>
      <c r="S168" s="159">
        <v>198979.47213993981</v>
      </c>
      <c r="T168" s="159">
        <v>0</v>
      </c>
      <c r="U168" s="309">
        <f t="shared" si="3"/>
        <v>397889.31717854727</v>
      </c>
      <c r="V168" s="44"/>
      <c r="W168" s="44"/>
      <c r="X168" s="110"/>
      <c r="Y168" s="110"/>
      <c r="Z168" s="111"/>
    </row>
    <row r="169" spans="1:26" s="45" customFormat="1" x14ac:dyDescent="0.25">
      <c r="A169" s="127">
        <v>536</v>
      </c>
      <c r="B169" s="124" t="s">
        <v>173</v>
      </c>
      <c r="C169" s="408">
        <v>36176</v>
      </c>
      <c r="D169" s="412">
        <v>0</v>
      </c>
      <c r="E169" s="420">
        <v>0</v>
      </c>
      <c r="F169" s="155">
        <v>4</v>
      </c>
      <c r="G169" s="419">
        <v>1.1057054400707652E-4</v>
      </c>
      <c r="H169" s="269">
        <v>12345</v>
      </c>
      <c r="I169" s="15">
        <v>16017</v>
      </c>
      <c r="J169" s="331">
        <v>0.77074358494100015</v>
      </c>
      <c r="K169" s="427">
        <v>0.77108790341408995</v>
      </c>
      <c r="L169" s="434">
        <v>0.71967531600000001</v>
      </c>
      <c r="M169" s="14">
        <f>Lisäosat[[#This Row],[HYTE-kerroin (sis. Kulttuurihyte)]]*Lisäosat[[#This Row],[Asukasmäärä 31.12.2024]]</f>
        <v>26034.974231616001</v>
      </c>
      <c r="N169" s="427">
        <f>Lisäosat[[#This Row],[HYTE-kerroin (sis. Kulttuurihyte)]]/$N$7</f>
        <v>1.1178173117780621</v>
      </c>
      <c r="O169" s="439">
        <v>1.2199889205261789</v>
      </c>
      <c r="P169" s="197">
        <v>0</v>
      </c>
      <c r="Q169" s="159">
        <v>0</v>
      </c>
      <c r="R169" s="159">
        <v>392201.95647434815</v>
      </c>
      <c r="S169" s="159">
        <v>838283.03753940819</v>
      </c>
      <c r="T169" s="159">
        <v>485036.16788661602</v>
      </c>
      <c r="U169" s="309">
        <f t="shared" si="3"/>
        <v>1715521.1619003722</v>
      </c>
      <c r="V169" s="44"/>
      <c r="W169" s="44"/>
      <c r="X169" s="110"/>
      <c r="Y169" s="110"/>
      <c r="Z169" s="111"/>
    </row>
    <row r="170" spans="1:26" s="45" customFormat="1" x14ac:dyDescent="0.25">
      <c r="A170" s="127">
        <v>538</v>
      </c>
      <c r="B170" s="124" t="s">
        <v>174</v>
      </c>
      <c r="C170" s="408">
        <v>4659</v>
      </c>
      <c r="D170" s="412">
        <v>0</v>
      </c>
      <c r="E170" s="420">
        <v>0</v>
      </c>
      <c r="F170" s="155">
        <v>1</v>
      </c>
      <c r="G170" s="419">
        <v>2.14638334406525E-4</v>
      </c>
      <c r="H170" s="269">
        <v>929</v>
      </c>
      <c r="I170" s="15">
        <v>2154</v>
      </c>
      <c r="J170" s="331">
        <v>0.43129062209842156</v>
      </c>
      <c r="K170" s="427">
        <v>0.43148329490343784</v>
      </c>
      <c r="L170" s="434">
        <v>0.69628675799999995</v>
      </c>
      <c r="M170" s="14">
        <f>Lisäosat[[#This Row],[HYTE-kerroin (sis. Kulttuurihyte)]]*Lisäosat[[#This Row],[Asukasmäärä 31.12.2024]]</f>
        <v>3244.0000055219998</v>
      </c>
      <c r="N170" s="427">
        <f>Lisäosat[[#This Row],[HYTE-kerroin (sis. Kulttuurihyte)]]/$N$7</f>
        <v>1.0814896311578122</v>
      </c>
      <c r="O170" s="439">
        <v>0</v>
      </c>
      <c r="P170" s="197">
        <v>0</v>
      </c>
      <c r="Q170" s="159">
        <v>0</v>
      </c>
      <c r="R170" s="159">
        <v>28264.546233628946</v>
      </c>
      <c r="S170" s="159">
        <v>104451.42577112684</v>
      </c>
      <c r="T170" s="159">
        <v>0</v>
      </c>
      <c r="U170" s="309">
        <f t="shared" si="3"/>
        <v>132715.97200475578</v>
      </c>
      <c r="V170" s="44"/>
      <c r="W170" s="44"/>
      <c r="X170" s="110"/>
      <c r="Y170" s="110"/>
      <c r="Z170" s="111"/>
    </row>
    <row r="171" spans="1:26" s="45" customFormat="1" x14ac:dyDescent="0.25">
      <c r="A171" s="127">
        <v>541</v>
      </c>
      <c r="B171" s="124" t="s">
        <v>175</v>
      </c>
      <c r="C171" s="408">
        <v>8980</v>
      </c>
      <c r="D171" s="412">
        <v>1.181</v>
      </c>
      <c r="E171" s="420">
        <v>0</v>
      </c>
      <c r="F171" s="155">
        <v>0</v>
      </c>
      <c r="G171" s="419">
        <v>0</v>
      </c>
      <c r="H171" s="269">
        <v>3153</v>
      </c>
      <c r="I171" s="15">
        <v>3140</v>
      </c>
      <c r="J171" s="331">
        <v>1.0041401273885351</v>
      </c>
      <c r="K171" s="427">
        <v>1.0045887123682689</v>
      </c>
      <c r="L171" s="434">
        <v>0.52985574099999999</v>
      </c>
      <c r="M171" s="14">
        <f>Lisäosat[[#This Row],[HYTE-kerroin (sis. Kulttuurihyte)]]*Lisäosat[[#This Row],[Asukasmäärä 31.12.2024]]</f>
        <v>4758.1045541799995</v>
      </c>
      <c r="N171" s="427">
        <f>Lisäosat[[#This Row],[HYTE-kerroin (sis. Kulttuurihyte)]]/$N$7</f>
        <v>0.82298490286804982</v>
      </c>
      <c r="O171" s="439">
        <v>0</v>
      </c>
      <c r="P171" s="197">
        <v>1068704.1426000001</v>
      </c>
      <c r="Q171" s="159">
        <v>0</v>
      </c>
      <c r="R171" s="159">
        <v>126838.1653171628</v>
      </c>
      <c r="S171" s="159">
        <v>153203.08378736296</v>
      </c>
      <c r="T171" s="159">
        <v>0</v>
      </c>
      <c r="U171" s="309">
        <f t="shared" si="3"/>
        <v>1348745.391704526</v>
      </c>
      <c r="V171" s="44"/>
      <c r="W171" s="44"/>
      <c r="X171" s="110"/>
      <c r="Y171" s="110"/>
      <c r="Z171" s="111"/>
    </row>
    <row r="172" spans="1:26" s="45" customFormat="1" x14ac:dyDescent="0.25">
      <c r="A172" s="127">
        <v>543</v>
      </c>
      <c r="B172" s="124" t="s">
        <v>176</v>
      </c>
      <c r="C172" s="408">
        <v>45048</v>
      </c>
      <c r="D172" s="412">
        <v>0</v>
      </c>
      <c r="E172" s="420">
        <v>0</v>
      </c>
      <c r="F172" s="155">
        <v>1</v>
      </c>
      <c r="G172" s="419">
        <v>2.2198543775528325E-5</v>
      </c>
      <c r="H172" s="269">
        <v>12258</v>
      </c>
      <c r="I172" s="15">
        <v>21421</v>
      </c>
      <c r="J172" s="331">
        <v>0.57224219224125861</v>
      </c>
      <c r="K172" s="427">
        <v>0.57249783310771507</v>
      </c>
      <c r="L172" s="434">
        <v>0.64783224399999995</v>
      </c>
      <c r="M172" s="14">
        <f>Lisäosat[[#This Row],[HYTE-kerroin (sis. Kulttuurihyte)]]*Lisäosat[[#This Row],[Asukasmäärä 31.12.2024]]</f>
        <v>29183.546927711999</v>
      </c>
      <c r="N172" s="427">
        <f>Lisäosat[[#This Row],[HYTE-kerroin (sis. Kulttuurihyte)]]/$N$7</f>
        <v>1.0062288942965907</v>
      </c>
      <c r="O172" s="439">
        <v>0.6909611679654537</v>
      </c>
      <c r="P172" s="197">
        <v>0</v>
      </c>
      <c r="Q172" s="159">
        <v>0</v>
      </c>
      <c r="R172" s="159">
        <v>362605.74634485907</v>
      </c>
      <c r="S172" s="159">
        <v>939661.86204355559</v>
      </c>
      <c r="T172" s="159">
        <v>342079.34145264031</v>
      </c>
      <c r="U172" s="309">
        <f t="shared" si="3"/>
        <v>1644346.9498410549</v>
      </c>
      <c r="V172" s="44"/>
      <c r="W172" s="44"/>
      <c r="X172" s="110"/>
      <c r="Y172" s="110"/>
      <c r="Z172" s="111"/>
    </row>
    <row r="173" spans="1:26" s="45" customFormat="1" x14ac:dyDescent="0.25">
      <c r="A173" s="127">
        <v>545</v>
      </c>
      <c r="B173" s="124" t="s">
        <v>177</v>
      </c>
      <c r="C173" s="408">
        <v>9554</v>
      </c>
      <c r="D173" s="412">
        <v>0.75511666666666666</v>
      </c>
      <c r="E173" s="420">
        <v>0</v>
      </c>
      <c r="F173" s="155">
        <v>0</v>
      </c>
      <c r="G173" s="419">
        <v>0</v>
      </c>
      <c r="H173" s="269">
        <v>4536</v>
      </c>
      <c r="I173" s="15">
        <v>4267</v>
      </c>
      <c r="J173" s="331">
        <v>1.0630419498476682</v>
      </c>
      <c r="K173" s="427">
        <v>1.0635168483588637</v>
      </c>
      <c r="L173" s="434">
        <v>0.593670217</v>
      </c>
      <c r="M173" s="14">
        <f>Lisäosat[[#This Row],[HYTE-kerroin (sis. Kulttuurihyte)]]*Lisäosat[[#This Row],[Asukasmäärä 31.12.2024]]</f>
        <v>5671.9252532179999</v>
      </c>
      <c r="N173" s="427">
        <f>Lisäosat[[#This Row],[HYTE-kerroin (sis. Kulttuurihyte)]]/$N$7</f>
        <v>0.92210310857686661</v>
      </c>
      <c r="O173" s="439">
        <v>0</v>
      </c>
      <c r="P173" s="197">
        <v>484662.35966733337</v>
      </c>
      <c r="Q173" s="159">
        <v>0</v>
      </c>
      <c r="R173" s="159">
        <v>142861.4099672414</v>
      </c>
      <c r="S173" s="159">
        <v>182626.59634938833</v>
      </c>
      <c r="T173" s="159">
        <v>0</v>
      </c>
      <c r="U173" s="309">
        <f t="shared" si="3"/>
        <v>810150.36598396313</v>
      </c>
      <c r="V173" s="44"/>
      <c r="W173" s="44"/>
      <c r="X173" s="110"/>
      <c r="Y173" s="110"/>
      <c r="Z173" s="111"/>
    </row>
    <row r="174" spans="1:26" s="45" customFormat="1" x14ac:dyDescent="0.25">
      <c r="A174" s="127">
        <v>560</v>
      </c>
      <c r="B174" s="124" t="s">
        <v>178</v>
      </c>
      <c r="C174" s="408">
        <v>15651</v>
      </c>
      <c r="D174" s="412">
        <v>0</v>
      </c>
      <c r="E174" s="420">
        <v>0</v>
      </c>
      <c r="F174" s="155">
        <v>5</v>
      </c>
      <c r="G174" s="419">
        <v>3.1946840457478757E-4</v>
      </c>
      <c r="H174" s="269">
        <v>4544</v>
      </c>
      <c r="I174" s="15">
        <v>6412</v>
      </c>
      <c r="J174" s="331">
        <v>0.70867124142233318</v>
      </c>
      <c r="K174" s="427">
        <v>0.70898782997984655</v>
      </c>
      <c r="L174" s="434">
        <v>0.61612020199999995</v>
      </c>
      <c r="M174" s="14">
        <f>Lisäosat[[#This Row],[HYTE-kerroin (sis. Kulttuurihyte)]]*Lisäosat[[#This Row],[Asukasmäärä 31.12.2024]]</f>
        <v>9642.8972815019988</v>
      </c>
      <c r="N174" s="427">
        <f>Lisäosat[[#This Row],[HYTE-kerroin (sis. Kulttuurihyte)]]/$N$7</f>
        <v>0.95697297464596731</v>
      </c>
      <c r="O174" s="439">
        <v>0</v>
      </c>
      <c r="P174" s="197">
        <v>0</v>
      </c>
      <c r="Q174" s="159">
        <v>0</v>
      </c>
      <c r="R174" s="159">
        <v>156014.94148982497</v>
      </c>
      <c r="S174" s="159">
        <v>310485.31686279504</v>
      </c>
      <c r="T174" s="159">
        <v>0</v>
      </c>
      <c r="U174" s="309">
        <f t="shared" si="3"/>
        <v>466500.25835262</v>
      </c>
      <c r="V174" s="44"/>
      <c r="W174" s="44"/>
      <c r="X174" s="110"/>
      <c r="Y174" s="110"/>
      <c r="Z174" s="111"/>
    </row>
    <row r="175" spans="1:26" s="45" customFormat="1" x14ac:dyDescent="0.25">
      <c r="A175" s="127">
        <v>561</v>
      </c>
      <c r="B175" s="124" t="s">
        <v>179</v>
      </c>
      <c r="C175" s="408">
        <v>1304</v>
      </c>
      <c r="D175" s="412">
        <v>0</v>
      </c>
      <c r="E175" s="420">
        <v>0</v>
      </c>
      <c r="F175" s="155">
        <v>0</v>
      </c>
      <c r="G175" s="419">
        <v>0</v>
      </c>
      <c r="H175" s="269">
        <v>486</v>
      </c>
      <c r="I175" s="15">
        <v>542</v>
      </c>
      <c r="J175" s="331">
        <v>0.89667896678966785</v>
      </c>
      <c r="K175" s="427">
        <v>0.8970795450607415</v>
      </c>
      <c r="L175" s="434">
        <v>0.43108687400000001</v>
      </c>
      <c r="M175" s="14">
        <f>Lisäosat[[#This Row],[HYTE-kerroin (sis. Kulttuurihyte)]]*Lisäosat[[#This Row],[Asukasmäärä 31.12.2024]]</f>
        <v>562.13728369600005</v>
      </c>
      <c r="N175" s="427">
        <f>Lisäosat[[#This Row],[HYTE-kerroin (sis. Kulttuurihyte)]]/$N$7</f>
        <v>0.66957468169922363</v>
      </c>
      <c r="O175" s="439">
        <v>0</v>
      </c>
      <c r="P175" s="197">
        <v>0</v>
      </c>
      <c r="Q175" s="159">
        <v>0</v>
      </c>
      <c r="R175" s="159">
        <v>16447.271678234451</v>
      </c>
      <c r="S175" s="159">
        <v>18099.889229718876</v>
      </c>
      <c r="T175" s="159">
        <v>0</v>
      </c>
      <c r="U175" s="309">
        <f t="shared" si="3"/>
        <v>34547.160907953323</v>
      </c>
      <c r="V175" s="44"/>
      <c r="W175" s="44"/>
      <c r="X175" s="110"/>
      <c r="Y175" s="110"/>
      <c r="Z175" s="111"/>
    </row>
    <row r="176" spans="1:26" s="45" customFormat="1" x14ac:dyDescent="0.25">
      <c r="A176" s="127">
        <v>562</v>
      </c>
      <c r="B176" s="124" t="s">
        <v>180</v>
      </c>
      <c r="C176" s="408">
        <v>8869</v>
      </c>
      <c r="D176" s="412">
        <v>0.28939999999999999</v>
      </c>
      <c r="E176" s="420">
        <v>0</v>
      </c>
      <c r="F176" s="155">
        <v>0</v>
      </c>
      <c r="G176" s="419">
        <v>0</v>
      </c>
      <c r="H176" s="269">
        <v>2367</v>
      </c>
      <c r="I176" s="15">
        <v>3433</v>
      </c>
      <c r="J176" s="331">
        <v>0.68948441596271481</v>
      </c>
      <c r="K176" s="427">
        <v>0.68979243308535054</v>
      </c>
      <c r="L176" s="434">
        <v>0.69829631800000003</v>
      </c>
      <c r="M176" s="14">
        <f>Lisäosat[[#This Row],[HYTE-kerroin (sis. Kulttuurihyte)]]*Lisäosat[[#This Row],[Asukasmäärä 31.12.2024]]</f>
        <v>6193.190044342</v>
      </c>
      <c r="N176" s="427">
        <f>Lisäosat[[#This Row],[HYTE-kerroin (sis. Kulttuurihyte)]]/$N$7</f>
        <v>1.0846109289251749</v>
      </c>
      <c r="O176" s="439">
        <v>0</v>
      </c>
      <c r="P176" s="197">
        <v>172430.14014800001</v>
      </c>
      <c r="Q176" s="159">
        <v>0</v>
      </c>
      <c r="R176" s="159">
        <v>86015.833391817665</v>
      </c>
      <c r="S176" s="159">
        <v>199410.45903265281</v>
      </c>
      <c r="T176" s="159">
        <v>0</v>
      </c>
      <c r="U176" s="309">
        <f t="shared" si="3"/>
        <v>457856.43257247051</v>
      </c>
      <c r="V176" s="44"/>
      <c r="W176" s="44"/>
      <c r="X176" s="110"/>
      <c r="Y176" s="110"/>
      <c r="Z176" s="111"/>
    </row>
    <row r="177" spans="1:26" s="45" customFormat="1" x14ac:dyDescent="0.25">
      <c r="A177" s="127">
        <v>563</v>
      </c>
      <c r="B177" s="124" t="s">
        <v>181</v>
      </c>
      <c r="C177" s="408">
        <v>6912</v>
      </c>
      <c r="D177" s="412">
        <v>0.48</v>
      </c>
      <c r="E177" s="420">
        <v>0</v>
      </c>
      <c r="F177" s="155">
        <v>0</v>
      </c>
      <c r="G177" s="419">
        <v>0</v>
      </c>
      <c r="H177" s="269">
        <v>2564</v>
      </c>
      <c r="I177" s="15">
        <v>2527</v>
      </c>
      <c r="J177" s="331">
        <v>1.0146418678274634</v>
      </c>
      <c r="K177" s="427">
        <v>1.015095144306813</v>
      </c>
      <c r="L177" s="434">
        <v>0.55631336799999997</v>
      </c>
      <c r="M177" s="14">
        <f>Lisäosat[[#This Row],[HYTE-kerroin (sis. Kulttuurihyte)]]*Lisäosat[[#This Row],[Asukasmäärä 31.12.2024]]</f>
        <v>3845.2379996159998</v>
      </c>
      <c r="N177" s="427">
        <f>Lisäosat[[#This Row],[HYTE-kerroin (sis. Kulttuurihyte)]]/$N$7</f>
        <v>0.86407953656140091</v>
      </c>
      <c r="O177" s="439">
        <v>0</v>
      </c>
      <c r="P177" s="197">
        <v>222887.11680000002</v>
      </c>
      <c r="Q177" s="159">
        <v>0</v>
      </c>
      <c r="R177" s="159">
        <v>98649.707182528611</v>
      </c>
      <c r="S177" s="159">
        <v>123810.29309664811</v>
      </c>
      <c r="T177" s="159">
        <v>0</v>
      </c>
      <c r="U177" s="309">
        <f t="shared" si="3"/>
        <v>445347.11707917677</v>
      </c>
      <c r="V177" s="44"/>
      <c r="W177" s="44"/>
      <c r="X177" s="110"/>
      <c r="Y177" s="110"/>
      <c r="Z177" s="111"/>
    </row>
    <row r="178" spans="1:26" s="45" customFormat="1" x14ac:dyDescent="0.25">
      <c r="A178" s="127">
        <v>564</v>
      </c>
      <c r="B178" s="124" t="s">
        <v>182</v>
      </c>
      <c r="C178" s="408">
        <v>216152</v>
      </c>
      <c r="D178" s="412">
        <v>0</v>
      </c>
      <c r="E178" s="420">
        <v>0</v>
      </c>
      <c r="F178" s="155">
        <v>157</v>
      </c>
      <c r="G178" s="419">
        <v>7.263407231947889E-4</v>
      </c>
      <c r="H178" s="269">
        <v>97873</v>
      </c>
      <c r="I178" s="15">
        <v>93504</v>
      </c>
      <c r="J178" s="331">
        <v>1.0467252737850787</v>
      </c>
      <c r="K178" s="427">
        <v>1.0471928830588448</v>
      </c>
      <c r="L178" s="434">
        <v>0.62309391000000003</v>
      </c>
      <c r="M178" s="14">
        <f>Lisäosat[[#This Row],[HYTE-kerroin (sis. Kulttuurihyte)]]*Lisäosat[[#This Row],[Asukasmäärä 31.12.2024]]</f>
        <v>134682.99483432001</v>
      </c>
      <c r="N178" s="427">
        <f>Lisäosat[[#This Row],[HYTE-kerroin (sis. Kulttuurihyte)]]/$N$7</f>
        <v>0.96780470856316236</v>
      </c>
      <c r="O178" s="439">
        <v>1.039498232341544</v>
      </c>
      <c r="P178" s="197">
        <v>0</v>
      </c>
      <c r="Q178" s="159">
        <v>0</v>
      </c>
      <c r="R178" s="159">
        <v>3182520.8749886323</v>
      </c>
      <c r="S178" s="159">
        <v>4336569.3013635948</v>
      </c>
      <c r="T178" s="159">
        <v>2469338.9448688128</v>
      </c>
      <c r="U178" s="309">
        <f t="shared" si="3"/>
        <v>9988429.1212210394</v>
      </c>
      <c r="V178" s="44"/>
      <c r="W178" s="44"/>
      <c r="X178" s="110"/>
      <c r="Y178" s="110"/>
      <c r="Z178" s="111"/>
    </row>
    <row r="179" spans="1:26" s="45" customFormat="1" x14ac:dyDescent="0.25">
      <c r="A179" s="127">
        <v>576</v>
      </c>
      <c r="B179" s="124" t="s">
        <v>183</v>
      </c>
      <c r="C179" s="408">
        <v>2676</v>
      </c>
      <c r="D179" s="412">
        <v>1.1095333333333333</v>
      </c>
      <c r="E179" s="420">
        <v>0</v>
      </c>
      <c r="F179" s="155">
        <v>0</v>
      </c>
      <c r="G179" s="419">
        <v>0</v>
      </c>
      <c r="H179" s="269">
        <v>684</v>
      </c>
      <c r="I179" s="15">
        <v>880</v>
      </c>
      <c r="J179" s="331">
        <v>0.77727272727272723</v>
      </c>
      <c r="K179" s="427">
        <v>0.77761996254507704</v>
      </c>
      <c r="L179" s="434">
        <v>0.59592864899999998</v>
      </c>
      <c r="M179" s="14">
        <f>Lisäosat[[#This Row],[HYTE-kerroin (sis. Kulttuurihyte)]]*Lisäosat[[#This Row],[Asukasmäärä 31.12.2024]]</f>
        <v>1594.7050647239998</v>
      </c>
      <c r="N179" s="427">
        <f>Lisäosat[[#This Row],[HYTE-kerroin (sis. Kulttuurihyte)]]/$N$7</f>
        <v>0.92561096042470392</v>
      </c>
      <c r="O179" s="439">
        <v>0</v>
      </c>
      <c r="P179" s="197">
        <v>299197.335624</v>
      </c>
      <c r="Q179" s="159">
        <v>0</v>
      </c>
      <c r="R179" s="159">
        <v>29257.608937975008</v>
      </c>
      <c r="S179" s="159">
        <v>51346.861100900605</v>
      </c>
      <c r="T179" s="159">
        <v>0</v>
      </c>
      <c r="U179" s="309">
        <f t="shared" si="3"/>
        <v>379801.80566287565</v>
      </c>
      <c r="V179" s="44"/>
      <c r="W179" s="44"/>
      <c r="X179" s="110"/>
      <c r="Y179" s="110"/>
      <c r="Z179" s="111"/>
    </row>
    <row r="180" spans="1:26" s="45" customFormat="1" x14ac:dyDescent="0.25">
      <c r="A180" s="127">
        <v>577</v>
      </c>
      <c r="B180" s="124" t="s">
        <v>184</v>
      </c>
      <c r="C180" s="408">
        <v>11221</v>
      </c>
      <c r="D180" s="412">
        <v>0</v>
      </c>
      <c r="E180" s="420">
        <v>0</v>
      </c>
      <c r="F180" s="155">
        <v>1</v>
      </c>
      <c r="G180" s="419">
        <v>8.9118616879066041E-5</v>
      </c>
      <c r="H180" s="269">
        <v>3188</v>
      </c>
      <c r="I180" s="15">
        <v>5005</v>
      </c>
      <c r="J180" s="331">
        <v>0.63696303696303691</v>
      </c>
      <c r="K180" s="427">
        <v>0.63724759092441507</v>
      </c>
      <c r="L180" s="434">
        <v>0.519243644</v>
      </c>
      <c r="M180" s="14">
        <f>Lisäosat[[#This Row],[HYTE-kerroin (sis. Kulttuurihyte)]]*Lisäosat[[#This Row],[Asukasmäärä 31.12.2024]]</f>
        <v>5826.4329293239998</v>
      </c>
      <c r="N180" s="427">
        <f>Lisäosat[[#This Row],[HYTE-kerroin (sis. Kulttuurihyte)]]/$N$7</f>
        <v>0.80650193412208826</v>
      </c>
      <c r="O180" s="439">
        <v>0.54163828568431305</v>
      </c>
      <c r="P180" s="197">
        <v>0</v>
      </c>
      <c r="Q180" s="159">
        <v>0</v>
      </c>
      <c r="R180" s="159">
        <v>100536.80636174584</v>
      </c>
      <c r="S180" s="159">
        <v>187601.48754371135</v>
      </c>
      <c r="T180" s="159">
        <v>66794.178008263814</v>
      </c>
      <c r="U180" s="309">
        <f t="shared" si="3"/>
        <v>354932.471913721</v>
      </c>
      <c r="V180" s="44"/>
      <c r="W180" s="44"/>
      <c r="X180" s="110"/>
      <c r="Y180" s="110"/>
      <c r="Z180" s="111"/>
    </row>
    <row r="181" spans="1:26" s="45" customFormat="1" x14ac:dyDescent="0.25">
      <c r="A181" s="127">
        <v>578</v>
      </c>
      <c r="B181" s="124" t="s">
        <v>185</v>
      </c>
      <c r="C181" s="408">
        <v>2990</v>
      </c>
      <c r="D181" s="412">
        <v>0.96758333333333335</v>
      </c>
      <c r="E181" s="420">
        <v>0</v>
      </c>
      <c r="F181" s="155">
        <v>0</v>
      </c>
      <c r="G181" s="419">
        <v>0</v>
      </c>
      <c r="H181" s="269">
        <v>810</v>
      </c>
      <c r="I181" s="15">
        <v>1054</v>
      </c>
      <c r="J181" s="331">
        <v>0.76850094876660346</v>
      </c>
      <c r="K181" s="427">
        <v>0.76884426537463935</v>
      </c>
      <c r="L181" s="434">
        <v>0.63267169700000003</v>
      </c>
      <c r="M181" s="14">
        <f>Lisäosat[[#This Row],[HYTE-kerroin (sis. Kulttuurihyte)]]*Lisäosat[[#This Row],[Asukasmäärä 31.12.2024]]</f>
        <v>1891.6883740300002</v>
      </c>
      <c r="N181" s="427">
        <f>Lisäosat[[#This Row],[HYTE-kerroin (sis. Kulttuurihyte)]]/$N$7</f>
        <v>0.98268116170682263</v>
      </c>
      <c r="O181" s="439">
        <v>0</v>
      </c>
      <c r="P181" s="197">
        <v>194356.72251666669</v>
      </c>
      <c r="Q181" s="159">
        <v>0</v>
      </c>
      <c r="R181" s="159">
        <v>32321.751609790612</v>
      </c>
      <c r="S181" s="159">
        <v>60909.231641725477</v>
      </c>
      <c r="T181" s="159">
        <v>0</v>
      </c>
      <c r="U181" s="309">
        <f t="shared" si="3"/>
        <v>287587.70576818276</v>
      </c>
      <c r="V181" s="44"/>
      <c r="W181" s="44"/>
      <c r="X181" s="110"/>
      <c r="Y181" s="110"/>
      <c r="Z181" s="111"/>
    </row>
    <row r="182" spans="1:26" s="45" customFormat="1" x14ac:dyDescent="0.25">
      <c r="A182" s="127">
        <v>580</v>
      </c>
      <c r="B182" s="124" t="s">
        <v>186</v>
      </c>
      <c r="C182" s="408">
        <v>4300</v>
      </c>
      <c r="D182" s="412">
        <v>1.3523166666666668</v>
      </c>
      <c r="E182" s="420">
        <v>0</v>
      </c>
      <c r="F182" s="155">
        <v>0</v>
      </c>
      <c r="G182" s="419">
        <v>0</v>
      </c>
      <c r="H182" s="269">
        <v>1134</v>
      </c>
      <c r="I182" s="15">
        <v>1380</v>
      </c>
      <c r="J182" s="331">
        <v>0.82173913043478264</v>
      </c>
      <c r="K182" s="427">
        <v>0.82210623042523034</v>
      </c>
      <c r="L182" s="434">
        <v>0.50107701999999998</v>
      </c>
      <c r="M182" s="14">
        <f>Lisäosat[[#This Row],[HYTE-kerroin (sis. Kulttuurihyte)]]*Lisäosat[[#This Row],[Asukasmäärä 31.12.2024]]</f>
        <v>2154.6311860000001</v>
      </c>
      <c r="N182" s="427">
        <f>Lisäosat[[#This Row],[HYTE-kerroin (sis. Kulttuurihyte)]]/$N$7</f>
        <v>0.77828508917507766</v>
      </c>
      <c r="O182" s="439">
        <v>0</v>
      </c>
      <c r="P182" s="197">
        <v>585973.68715000013</v>
      </c>
      <c r="Q182" s="159">
        <v>0</v>
      </c>
      <c r="R182" s="159">
        <v>49702.898479048577</v>
      </c>
      <c r="S182" s="159">
        <v>69375.554563977246</v>
      </c>
      <c r="T182" s="159">
        <v>0</v>
      </c>
      <c r="U182" s="309">
        <f t="shared" si="3"/>
        <v>705052.14019302605</v>
      </c>
      <c r="V182" s="44"/>
      <c r="W182" s="44"/>
      <c r="X182" s="110"/>
      <c r="Y182" s="110"/>
      <c r="Z182" s="111"/>
    </row>
    <row r="183" spans="1:26" s="45" customFormat="1" x14ac:dyDescent="0.25">
      <c r="A183" s="127">
        <v>581</v>
      </c>
      <c r="B183" s="124" t="s">
        <v>187</v>
      </c>
      <c r="C183" s="408">
        <v>6069</v>
      </c>
      <c r="D183" s="412">
        <v>0.81511666666666671</v>
      </c>
      <c r="E183" s="420">
        <v>0</v>
      </c>
      <c r="F183" s="155">
        <v>0</v>
      </c>
      <c r="G183" s="419">
        <v>0</v>
      </c>
      <c r="H183" s="269">
        <v>2348</v>
      </c>
      <c r="I183" s="15">
        <v>2225</v>
      </c>
      <c r="J183" s="331">
        <v>1.0552808988764044</v>
      </c>
      <c r="K183" s="427">
        <v>1.0557523302510941</v>
      </c>
      <c r="L183" s="434">
        <v>0.48587388500000001</v>
      </c>
      <c r="M183" s="14">
        <f>Lisäosat[[#This Row],[HYTE-kerroin (sis. Kulttuurihyte)]]*Lisäosat[[#This Row],[Asukasmäärä 31.12.2024]]</f>
        <v>2948.7686080650001</v>
      </c>
      <c r="N183" s="427">
        <f>Lisäosat[[#This Row],[HYTE-kerroin (sis. Kulttuurihyte)]]/$N$7</f>
        <v>0.75467120786155084</v>
      </c>
      <c r="O183" s="439">
        <v>0</v>
      </c>
      <c r="P183" s="197">
        <v>332335.63409900002</v>
      </c>
      <c r="Q183" s="159">
        <v>0</v>
      </c>
      <c r="R183" s="159">
        <v>90087.494145652105</v>
      </c>
      <c r="S183" s="159">
        <v>94945.463889408624</v>
      </c>
      <c r="T183" s="159">
        <v>0</v>
      </c>
      <c r="U183" s="309">
        <f t="shared" si="3"/>
        <v>517368.59213406075</v>
      </c>
      <c r="V183" s="44"/>
      <c r="W183" s="44"/>
      <c r="X183" s="110"/>
      <c r="Y183" s="110"/>
      <c r="Z183" s="111"/>
    </row>
    <row r="184" spans="1:26" s="45" customFormat="1" x14ac:dyDescent="0.25">
      <c r="A184" s="127">
        <v>583</v>
      </c>
      <c r="B184" s="124" t="s">
        <v>188</v>
      </c>
      <c r="C184" s="408">
        <v>910</v>
      </c>
      <c r="D184" s="412">
        <v>1.8659666666666666</v>
      </c>
      <c r="E184" s="420">
        <v>0</v>
      </c>
      <c r="F184" s="155">
        <v>0</v>
      </c>
      <c r="G184" s="419">
        <v>0</v>
      </c>
      <c r="H184" s="269">
        <v>408</v>
      </c>
      <c r="I184" s="15">
        <v>372</v>
      </c>
      <c r="J184" s="331">
        <v>1.096774193548387</v>
      </c>
      <c r="K184" s="427">
        <v>1.0972641614482506</v>
      </c>
      <c r="L184" s="434">
        <v>0.66865704100000001</v>
      </c>
      <c r="M184" s="14">
        <f>Lisäosat[[#This Row],[HYTE-kerroin (sis. Kulttuurihyte)]]*Lisäosat[[#This Row],[Asukasmäärä 31.12.2024]]</f>
        <v>608.47790730999998</v>
      </c>
      <c r="N184" s="427">
        <f>Lisäosat[[#This Row],[HYTE-kerroin (sis. Kulttuurihyte)]]/$N$7</f>
        <v>1.0385744785945854</v>
      </c>
      <c r="O184" s="439">
        <v>0</v>
      </c>
      <c r="P184" s="197">
        <v>342220.89902000001</v>
      </c>
      <c r="Q184" s="159">
        <v>0</v>
      </c>
      <c r="R184" s="159">
        <v>14039.056040065787</v>
      </c>
      <c r="S184" s="159">
        <v>19591.98053655184</v>
      </c>
      <c r="T184" s="159">
        <v>0</v>
      </c>
      <c r="U184" s="309">
        <f t="shared" si="3"/>
        <v>375851.93559661764</v>
      </c>
      <c r="V184" s="44"/>
      <c r="W184" s="44"/>
      <c r="X184" s="110"/>
      <c r="Y184" s="110"/>
      <c r="Z184" s="111"/>
    </row>
    <row r="185" spans="1:26" s="45" customFormat="1" x14ac:dyDescent="0.25">
      <c r="A185" s="127">
        <v>584</v>
      </c>
      <c r="B185" s="124" t="s">
        <v>189</v>
      </c>
      <c r="C185" s="408">
        <v>2594</v>
      </c>
      <c r="D185" s="412">
        <v>1.371</v>
      </c>
      <c r="E185" s="420">
        <v>0</v>
      </c>
      <c r="F185" s="155">
        <v>0</v>
      </c>
      <c r="G185" s="419">
        <v>0</v>
      </c>
      <c r="H185" s="269">
        <v>814</v>
      </c>
      <c r="I185" s="15">
        <v>861</v>
      </c>
      <c r="J185" s="331">
        <v>0.94541231126596981</v>
      </c>
      <c r="K185" s="427">
        <v>0.94583466044903863</v>
      </c>
      <c r="L185" s="434">
        <v>0.68707691100000001</v>
      </c>
      <c r="M185" s="14">
        <f>Lisäosat[[#This Row],[HYTE-kerroin (sis. Kulttuurihyte)]]*Lisäosat[[#This Row],[Asukasmäärä 31.12.2024]]</f>
        <v>1782.277507134</v>
      </c>
      <c r="N185" s="427">
        <f>Lisäosat[[#This Row],[HYTE-kerroin (sis. Kulttuurihyte)]]/$N$7</f>
        <v>1.0671846714259057</v>
      </c>
      <c r="O185" s="439">
        <v>0</v>
      </c>
      <c r="P185" s="197">
        <v>358375.80798000004</v>
      </c>
      <c r="Q185" s="159">
        <v>0</v>
      </c>
      <c r="R185" s="159">
        <v>34496.141235419578</v>
      </c>
      <c r="S185" s="159">
        <v>57386.382991081511</v>
      </c>
      <c r="T185" s="159">
        <v>0</v>
      </c>
      <c r="U185" s="309">
        <f t="shared" si="3"/>
        <v>450258.3322065011</v>
      </c>
      <c r="V185" s="44"/>
      <c r="W185" s="44"/>
      <c r="X185" s="110"/>
      <c r="Y185" s="110"/>
      <c r="Z185" s="111"/>
    </row>
    <row r="186" spans="1:26" s="45" customFormat="1" x14ac:dyDescent="0.25">
      <c r="A186" s="127">
        <v>592</v>
      </c>
      <c r="B186" s="124" t="s">
        <v>190</v>
      </c>
      <c r="C186" s="408">
        <v>3552</v>
      </c>
      <c r="D186" s="412">
        <v>0.49086666666666667</v>
      </c>
      <c r="E186" s="420">
        <v>0</v>
      </c>
      <c r="F186" s="155">
        <v>1</v>
      </c>
      <c r="G186" s="419">
        <v>2.8153153153153153E-4</v>
      </c>
      <c r="H186" s="269">
        <v>747</v>
      </c>
      <c r="I186" s="15">
        <v>1431</v>
      </c>
      <c r="J186" s="331">
        <v>0.5220125786163522</v>
      </c>
      <c r="K186" s="427">
        <v>0.52224578013435974</v>
      </c>
      <c r="L186" s="434">
        <v>0.52544236600000005</v>
      </c>
      <c r="M186" s="14">
        <f>Lisäosat[[#This Row],[HYTE-kerroin (sis. Kulttuurihyte)]]*Lisäosat[[#This Row],[Asukasmäärä 31.12.2024]]</f>
        <v>1866.3712840320002</v>
      </c>
      <c r="N186" s="427">
        <f>Lisäosat[[#This Row],[HYTE-kerroin (sis. Kulttuurihyte)]]/$N$7</f>
        <v>0.81612994081962464</v>
      </c>
      <c r="O186" s="439">
        <v>0</v>
      </c>
      <c r="P186" s="197">
        <v>117132.25331200002</v>
      </c>
      <c r="Q186" s="159">
        <v>0</v>
      </c>
      <c r="R186" s="159">
        <v>26081.539175183676</v>
      </c>
      <c r="S186" s="159">
        <v>60094.063287173791</v>
      </c>
      <c r="T186" s="159">
        <v>0</v>
      </c>
      <c r="U186" s="309">
        <f t="shared" si="3"/>
        <v>203307.85577435751</v>
      </c>
      <c r="V186" s="44"/>
      <c r="W186" s="44"/>
      <c r="X186" s="110"/>
      <c r="Y186" s="110"/>
      <c r="Z186" s="111"/>
    </row>
    <row r="187" spans="1:26" s="45" customFormat="1" x14ac:dyDescent="0.25">
      <c r="A187" s="127">
        <v>593</v>
      </c>
      <c r="B187" s="124" t="s">
        <v>191</v>
      </c>
      <c r="C187" s="408">
        <v>17178</v>
      </c>
      <c r="D187" s="412">
        <v>0</v>
      </c>
      <c r="E187" s="420">
        <v>0</v>
      </c>
      <c r="F187" s="155">
        <v>1</v>
      </c>
      <c r="G187" s="419">
        <v>5.821399464431249E-5</v>
      </c>
      <c r="H187" s="269">
        <v>6432</v>
      </c>
      <c r="I187" s="15">
        <v>6274</v>
      </c>
      <c r="J187" s="331">
        <v>1.0251832961428116</v>
      </c>
      <c r="K187" s="427">
        <v>1.025641281851758</v>
      </c>
      <c r="L187" s="434">
        <v>0.67521516100000001</v>
      </c>
      <c r="M187" s="14">
        <f>Lisäosat[[#This Row],[HYTE-kerroin (sis. Kulttuurihyte)]]*Lisäosat[[#This Row],[Asukasmäärä 31.12.2024]]</f>
        <v>11598.846035658</v>
      </c>
      <c r="N187" s="427">
        <f>Lisäosat[[#This Row],[HYTE-kerroin (sis. Kulttuurihyte)]]/$N$7</f>
        <v>1.0487607110604462</v>
      </c>
      <c r="O187" s="439">
        <v>0</v>
      </c>
      <c r="P187" s="197">
        <v>0</v>
      </c>
      <c r="Q187" s="159">
        <v>0</v>
      </c>
      <c r="R187" s="159">
        <v>247715.63111147194</v>
      </c>
      <c r="S187" s="159">
        <v>373463.62628298224</v>
      </c>
      <c r="T187" s="159">
        <v>0</v>
      </c>
      <c r="U187" s="309">
        <f t="shared" si="3"/>
        <v>621179.25739445421</v>
      </c>
      <c r="V187" s="44"/>
      <c r="W187" s="44"/>
      <c r="X187" s="110"/>
      <c r="Y187" s="110"/>
      <c r="Z187" s="111"/>
    </row>
    <row r="188" spans="1:26" s="45" customFormat="1" x14ac:dyDescent="0.25">
      <c r="A188" s="127">
        <v>595</v>
      </c>
      <c r="B188" s="124" t="s">
        <v>192</v>
      </c>
      <c r="C188" s="408">
        <v>3980</v>
      </c>
      <c r="D188" s="412">
        <v>1.3087</v>
      </c>
      <c r="E188" s="420">
        <v>0</v>
      </c>
      <c r="F188" s="155">
        <v>0</v>
      </c>
      <c r="G188" s="419">
        <v>0</v>
      </c>
      <c r="H188" s="269">
        <v>1085</v>
      </c>
      <c r="I188" s="15">
        <v>1311</v>
      </c>
      <c r="J188" s="331">
        <v>0.82761250953470633</v>
      </c>
      <c r="K188" s="427">
        <v>0.82798223337173937</v>
      </c>
      <c r="L188" s="434">
        <v>0.59550254800000002</v>
      </c>
      <c r="M188" s="14">
        <f>Lisäosat[[#This Row],[HYTE-kerroin (sis. Kulttuurihyte)]]*Lisäosat[[#This Row],[Asukasmäärä 31.12.2024]]</f>
        <v>2370.1001410399999</v>
      </c>
      <c r="N188" s="427">
        <f>Lisäosat[[#This Row],[HYTE-kerroin (sis. Kulttuurihyte)]]/$N$7</f>
        <v>0.92494912992450939</v>
      </c>
      <c r="O188" s="439">
        <v>0</v>
      </c>
      <c r="P188" s="197">
        <v>524873.24202000012</v>
      </c>
      <c r="Q188" s="159">
        <v>0</v>
      </c>
      <c r="R188" s="159">
        <v>46332.892200802489</v>
      </c>
      <c r="S188" s="159">
        <v>76313.297944073624</v>
      </c>
      <c r="T188" s="159">
        <v>0</v>
      </c>
      <c r="U188" s="309">
        <f t="shared" si="3"/>
        <v>647519.43216487626</v>
      </c>
      <c r="V188" s="44"/>
      <c r="W188" s="44"/>
      <c r="X188" s="110"/>
      <c r="Y188" s="110"/>
      <c r="Z188" s="111"/>
    </row>
    <row r="189" spans="1:26" s="45" customFormat="1" x14ac:dyDescent="0.25">
      <c r="A189" s="127">
        <v>598</v>
      </c>
      <c r="B189" s="124" t="s">
        <v>193</v>
      </c>
      <c r="C189" s="408">
        <v>19576</v>
      </c>
      <c r="D189" s="412">
        <v>0</v>
      </c>
      <c r="E189" s="420">
        <v>0</v>
      </c>
      <c r="F189" s="155">
        <v>1</v>
      </c>
      <c r="G189" s="419">
        <v>5.1082958724969351E-5</v>
      </c>
      <c r="H189" s="269">
        <v>11285</v>
      </c>
      <c r="I189" s="15">
        <v>8208</v>
      </c>
      <c r="J189" s="331">
        <v>1.3748781676413255</v>
      </c>
      <c r="K189" s="427">
        <v>1.3754923744418959</v>
      </c>
      <c r="L189" s="434">
        <v>0.59273587599999999</v>
      </c>
      <c r="M189" s="14">
        <f>Lisäosat[[#This Row],[HYTE-kerroin (sis. Kulttuurihyte)]]*Lisäosat[[#This Row],[Asukasmäärä 31.12.2024]]</f>
        <v>11603.397508575999</v>
      </c>
      <c r="N189" s="427">
        <f>Lisäosat[[#This Row],[HYTE-kerroin (sis. Kulttuurihyte)]]/$N$7</f>
        <v>0.92065186727167769</v>
      </c>
      <c r="O189" s="439">
        <v>0.82998164368133232</v>
      </c>
      <c r="P189" s="197">
        <v>0</v>
      </c>
      <c r="Q189" s="159">
        <v>0</v>
      </c>
      <c r="R189" s="159">
        <v>378588.54043236823</v>
      </c>
      <c r="S189" s="159">
        <v>373610.17617041583</v>
      </c>
      <c r="T189" s="159">
        <v>178562.45001719633</v>
      </c>
      <c r="U189" s="309">
        <f t="shared" si="3"/>
        <v>930761.16661998047</v>
      </c>
      <c r="V189" s="44"/>
      <c r="W189" s="44"/>
      <c r="X189" s="110"/>
      <c r="Y189" s="110"/>
      <c r="Z189" s="111"/>
    </row>
    <row r="190" spans="1:26" s="45" customFormat="1" x14ac:dyDescent="0.25">
      <c r="A190" s="127">
        <v>599</v>
      </c>
      <c r="B190" s="124" t="s">
        <v>194</v>
      </c>
      <c r="C190" s="408">
        <v>11226</v>
      </c>
      <c r="D190" s="412">
        <v>0</v>
      </c>
      <c r="E190" s="420">
        <v>0</v>
      </c>
      <c r="F190" s="155">
        <v>0</v>
      </c>
      <c r="G190" s="419">
        <v>0</v>
      </c>
      <c r="H190" s="269">
        <v>4428</v>
      </c>
      <c r="I190" s="15">
        <v>5172</v>
      </c>
      <c r="J190" s="331">
        <v>0.85614849187935038</v>
      </c>
      <c r="K190" s="427">
        <v>0.85653096375095816</v>
      </c>
      <c r="L190" s="434">
        <v>0.75060935900000003</v>
      </c>
      <c r="M190" s="14">
        <f>Lisäosat[[#This Row],[HYTE-kerroin (sis. Kulttuurihyte)]]*Lisäosat[[#This Row],[Asukasmäärä 31.12.2024]]</f>
        <v>8426.3406641340007</v>
      </c>
      <c r="N190" s="427">
        <f>Lisäosat[[#This Row],[HYTE-kerroin (sis. Kulttuurihyte)]]/$N$7</f>
        <v>1.1658648243436966</v>
      </c>
      <c r="O190" s="439">
        <v>0.16093099029627447</v>
      </c>
      <c r="P190" s="197">
        <v>0</v>
      </c>
      <c r="Q190" s="159">
        <v>0</v>
      </c>
      <c r="R190" s="159">
        <v>135192.75738289967</v>
      </c>
      <c r="S190" s="159">
        <v>271314.20927984687</v>
      </c>
      <c r="T190" s="159">
        <v>19854.658154755089</v>
      </c>
      <c r="U190" s="309">
        <f t="shared" si="3"/>
        <v>426361.62481750158</v>
      </c>
      <c r="V190" s="44"/>
      <c r="W190" s="44"/>
      <c r="X190" s="110"/>
      <c r="Y190" s="110"/>
      <c r="Z190" s="111"/>
    </row>
    <row r="191" spans="1:26" s="45" customFormat="1" x14ac:dyDescent="0.25">
      <c r="A191" s="127">
        <v>601</v>
      </c>
      <c r="B191" s="124" t="s">
        <v>195</v>
      </c>
      <c r="C191" s="408">
        <v>3692</v>
      </c>
      <c r="D191" s="412">
        <v>1.4822833333333334</v>
      </c>
      <c r="E191" s="420">
        <v>0</v>
      </c>
      <c r="F191" s="155">
        <v>0</v>
      </c>
      <c r="G191" s="419">
        <v>0</v>
      </c>
      <c r="H191" s="269">
        <v>1265</v>
      </c>
      <c r="I191" s="15">
        <v>1298</v>
      </c>
      <c r="J191" s="331">
        <v>0.97457627118644063</v>
      </c>
      <c r="K191" s="427">
        <v>0.97501164894392167</v>
      </c>
      <c r="L191" s="434">
        <v>0.52266460999999997</v>
      </c>
      <c r="M191" s="14">
        <f>Lisäosat[[#This Row],[HYTE-kerroin (sis. Kulttuurihyte)]]*Lisäosat[[#This Row],[Asukasmäärä 31.12.2024]]</f>
        <v>1929.67774012</v>
      </c>
      <c r="N191" s="427">
        <f>Lisäosat[[#This Row],[HYTE-kerroin (sis. Kulttuurihyte)]]/$N$7</f>
        <v>0.81181546222675949</v>
      </c>
      <c r="O191" s="439">
        <v>0</v>
      </c>
      <c r="P191" s="197">
        <v>551472.90101800009</v>
      </c>
      <c r="Q191" s="159">
        <v>0</v>
      </c>
      <c r="R191" s="159">
        <v>50612.386691087479</v>
      </c>
      <c r="S191" s="159">
        <v>62132.426291999</v>
      </c>
      <c r="T191" s="159">
        <v>0</v>
      </c>
      <c r="U191" s="309">
        <f t="shared" si="3"/>
        <v>664217.71400108654</v>
      </c>
      <c r="V191" s="44"/>
      <c r="W191" s="44"/>
      <c r="X191" s="110"/>
      <c r="Y191" s="110"/>
      <c r="Z191" s="111"/>
    </row>
    <row r="192" spans="1:26" s="45" customFormat="1" x14ac:dyDescent="0.25">
      <c r="A192" s="127">
        <v>604</v>
      </c>
      <c r="B192" s="124" t="s">
        <v>196</v>
      </c>
      <c r="C192" s="408">
        <v>21042</v>
      </c>
      <c r="D192" s="412">
        <v>0</v>
      </c>
      <c r="E192" s="420">
        <v>0</v>
      </c>
      <c r="F192" s="155">
        <v>2</v>
      </c>
      <c r="G192" s="419">
        <v>9.5047999239616005E-5</v>
      </c>
      <c r="H192" s="269">
        <v>9928</v>
      </c>
      <c r="I192" s="15">
        <v>9933</v>
      </c>
      <c r="J192" s="331">
        <v>0.99949662740360412</v>
      </c>
      <c r="K192" s="427">
        <v>0.99994313796733769</v>
      </c>
      <c r="L192" s="434">
        <v>0.70631411099999997</v>
      </c>
      <c r="M192" s="14">
        <f>Lisäosat[[#This Row],[HYTE-kerroin (sis. Kulttuurihyte)]]*Lisäosat[[#This Row],[Asukasmäärä 31.12.2024]]</f>
        <v>14862.261523661999</v>
      </c>
      <c r="N192" s="427">
        <f>Lisäosat[[#This Row],[HYTE-kerroin (sis. Kulttuurihyte)]]/$N$7</f>
        <v>1.0970643612138724</v>
      </c>
      <c r="O192" s="439">
        <v>1.3610214602640298</v>
      </c>
      <c r="P192" s="197">
        <v>0</v>
      </c>
      <c r="Q192" s="159">
        <v>0</v>
      </c>
      <c r="R192" s="159">
        <v>295833.69733806857</v>
      </c>
      <c r="S192" s="159">
        <v>478540.19842396956</v>
      </c>
      <c r="T192" s="159">
        <v>314738.3630999641</v>
      </c>
      <c r="U192" s="309">
        <f t="shared" si="3"/>
        <v>1089112.2588620023</v>
      </c>
      <c r="V192" s="44"/>
      <c r="W192" s="44"/>
      <c r="X192" s="110"/>
      <c r="Y192" s="110"/>
      <c r="Z192" s="111"/>
    </row>
    <row r="193" spans="1:26" s="45" customFormat="1" x14ac:dyDescent="0.25">
      <c r="A193" s="127">
        <v>607</v>
      </c>
      <c r="B193" s="124" t="s">
        <v>197</v>
      </c>
      <c r="C193" s="408">
        <v>3999</v>
      </c>
      <c r="D193" s="412">
        <v>0.61786666666666668</v>
      </c>
      <c r="E193" s="420">
        <v>0</v>
      </c>
      <c r="F193" s="155">
        <v>0</v>
      </c>
      <c r="G193" s="419">
        <v>0</v>
      </c>
      <c r="H193" s="269">
        <v>997</v>
      </c>
      <c r="I193" s="15">
        <v>1396</v>
      </c>
      <c r="J193" s="331">
        <v>0.71418338108882518</v>
      </c>
      <c r="K193" s="427">
        <v>0.7145024321144674</v>
      </c>
      <c r="L193" s="434">
        <v>0.54201083100000003</v>
      </c>
      <c r="M193" s="14">
        <f>Lisäosat[[#This Row],[HYTE-kerroin (sis. Kulttuurihyte)]]*Lisäosat[[#This Row],[Asukasmäärä 31.12.2024]]</f>
        <v>2167.5013131690002</v>
      </c>
      <c r="N193" s="427">
        <f>Lisäosat[[#This Row],[HYTE-kerroin (sis. Kulttuurihyte)]]/$N$7</f>
        <v>0.84186448609974773</v>
      </c>
      <c r="O193" s="439">
        <v>0</v>
      </c>
      <c r="P193" s="197">
        <v>165991.62238400002</v>
      </c>
      <c r="Q193" s="159">
        <v>0</v>
      </c>
      <c r="R193" s="159">
        <v>40173.570877922117</v>
      </c>
      <c r="S193" s="159">
        <v>69789.95133659424</v>
      </c>
      <c r="T193" s="159">
        <v>0</v>
      </c>
      <c r="U193" s="309">
        <f t="shared" si="3"/>
        <v>275955.1445985164</v>
      </c>
      <c r="V193" s="44"/>
      <c r="W193" s="44"/>
      <c r="X193" s="110"/>
      <c r="Y193" s="110"/>
      <c r="Z193" s="111"/>
    </row>
    <row r="194" spans="1:26" s="45" customFormat="1" x14ac:dyDescent="0.25">
      <c r="A194" s="127">
        <v>608</v>
      </c>
      <c r="B194" s="124" t="s">
        <v>198</v>
      </c>
      <c r="C194" s="408">
        <v>1931</v>
      </c>
      <c r="D194" s="412">
        <v>0.1082</v>
      </c>
      <c r="E194" s="420">
        <v>0</v>
      </c>
      <c r="F194" s="155">
        <v>0</v>
      </c>
      <c r="G194" s="419">
        <v>0</v>
      </c>
      <c r="H194" s="269">
        <v>504</v>
      </c>
      <c r="I194" s="15">
        <v>703</v>
      </c>
      <c r="J194" s="331">
        <v>0.71692745376955902</v>
      </c>
      <c r="K194" s="427">
        <v>0.71724773066971248</v>
      </c>
      <c r="L194" s="434">
        <v>0.57674560799999997</v>
      </c>
      <c r="M194" s="14">
        <f>Lisäosat[[#This Row],[HYTE-kerroin (sis. Kulttuurihyte)]]*Lisäosat[[#This Row],[Asukasmäärä 31.12.2024]]</f>
        <v>1113.6957690479999</v>
      </c>
      <c r="N194" s="427">
        <f>Lisäosat[[#This Row],[HYTE-kerroin (sis. Kulttuurihyte)]]/$N$7</f>
        <v>0.89581539172084645</v>
      </c>
      <c r="O194" s="439">
        <v>0</v>
      </c>
      <c r="P194" s="197">
        <v>14036.199556000001</v>
      </c>
      <c r="Q194" s="159">
        <v>0</v>
      </c>
      <c r="R194" s="159">
        <v>19473.175473000403</v>
      </c>
      <c r="S194" s="159">
        <v>35859.158678890548</v>
      </c>
      <c r="T194" s="159">
        <v>0</v>
      </c>
      <c r="U194" s="309">
        <f t="shared" si="3"/>
        <v>69368.533707890951</v>
      </c>
      <c r="V194" s="44"/>
      <c r="W194" s="44"/>
      <c r="X194" s="110"/>
      <c r="Y194" s="110"/>
      <c r="Z194" s="111"/>
    </row>
    <row r="195" spans="1:26" s="45" customFormat="1" x14ac:dyDescent="0.25">
      <c r="A195" s="127">
        <v>609</v>
      </c>
      <c r="B195" s="124" t="s">
        <v>199</v>
      </c>
      <c r="C195" s="408">
        <v>83305</v>
      </c>
      <c r="D195" s="412">
        <v>0</v>
      </c>
      <c r="E195" s="420">
        <v>0</v>
      </c>
      <c r="F195" s="155">
        <v>1</v>
      </c>
      <c r="G195" s="419">
        <v>1.2004081387671808E-5</v>
      </c>
      <c r="H195" s="269">
        <v>34578</v>
      </c>
      <c r="I195" s="15">
        <v>33473</v>
      </c>
      <c r="J195" s="331">
        <v>1.0330116810563739</v>
      </c>
      <c r="K195" s="427">
        <v>1.0334731639822843</v>
      </c>
      <c r="L195" s="434">
        <v>0.63555462799999995</v>
      </c>
      <c r="M195" s="14">
        <f>Lisäosat[[#This Row],[HYTE-kerroin (sis. Kulttuurihyte)]]*Lisäosat[[#This Row],[Asukasmäärä 31.12.2024]]</f>
        <v>52944.878285539999</v>
      </c>
      <c r="N195" s="427">
        <f>Lisäosat[[#This Row],[HYTE-kerroin (sis. Kulttuurihyte)]]/$N$7</f>
        <v>0.98715900068339457</v>
      </c>
      <c r="O195" s="439">
        <v>0</v>
      </c>
      <c r="P195" s="197">
        <v>0</v>
      </c>
      <c r="Q195" s="159">
        <v>0</v>
      </c>
      <c r="R195" s="159">
        <v>1210474.3558731514</v>
      </c>
      <c r="S195" s="159">
        <v>1704737.3658415128</v>
      </c>
      <c r="T195" s="159">
        <v>0</v>
      </c>
      <c r="U195" s="309">
        <f t="shared" si="3"/>
        <v>2915211.7217146643</v>
      </c>
      <c r="V195" s="44"/>
      <c r="W195" s="44"/>
      <c r="X195" s="110"/>
      <c r="Y195" s="110"/>
      <c r="Z195" s="111"/>
    </row>
    <row r="196" spans="1:26" s="45" customFormat="1" x14ac:dyDescent="0.25">
      <c r="A196" s="127">
        <v>611</v>
      </c>
      <c r="B196" s="124" t="s">
        <v>200</v>
      </c>
      <c r="C196" s="408">
        <v>4961</v>
      </c>
      <c r="D196" s="412">
        <v>0</v>
      </c>
      <c r="E196" s="420">
        <v>0</v>
      </c>
      <c r="F196" s="155">
        <v>0</v>
      </c>
      <c r="G196" s="419">
        <v>0</v>
      </c>
      <c r="H196" s="269">
        <v>1063</v>
      </c>
      <c r="I196" s="15">
        <v>2422</v>
      </c>
      <c r="J196" s="331">
        <v>0.43889347646573079</v>
      </c>
      <c r="K196" s="427">
        <v>0.43908954573522374</v>
      </c>
      <c r="L196" s="434">
        <v>0.50271845599999998</v>
      </c>
      <c r="M196" s="14">
        <f>Lisäosat[[#This Row],[HYTE-kerroin (sis. Kulttuurihyte)]]*Lisäosat[[#This Row],[Asukasmäärä 31.12.2024]]</f>
        <v>2493.9862602160001</v>
      </c>
      <c r="N196" s="427">
        <f>Lisäosat[[#This Row],[HYTE-kerroin (sis. Kulttuurihyte)]]/$N$7</f>
        <v>0.78083460773738411</v>
      </c>
      <c r="O196" s="439">
        <v>0</v>
      </c>
      <c r="P196" s="197">
        <v>0</v>
      </c>
      <c r="Q196" s="159">
        <v>0</v>
      </c>
      <c r="R196" s="159">
        <v>30627.224703677777</v>
      </c>
      <c r="S196" s="159">
        <v>80302.225736662425</v>
      </c>
      <c r="T196" s="159">
        <v>0</v>
      </c>
      <c r="U196" s="309">
        <f t="shared" si="3"/>
        <v>110929.45044034021</v>
      </c>
      <c r="V196" s="44"/>
      <c r="W196" s="44"/>
      <c r="X196" s="110"/>
      <c r="Y196" s="110"/>
      <c r="Z196" s="111"/>
    </row>
    <row r="197" spans="1:26" s="45" customFormat="1" x14ac:dyDescent="0.25">
      <c r="A197" s="127">
        <v>614</v>
      </c>
      <c r="B197" s="124" t="s">
        <v>201</v>
      </c>
      <c r="C197" s="408">
        <v>2878</v>
      </c>
      <c r="D197" s="412">
        <v>1.8032166666666667</v>
      </c>
      <c r="E197" s="420">
        <v>0</v>
      </c>
      <c r="F197" s="155">
        <v>0</v>
      </c>
      <c r="G197" s="419">
        <v>0</v>
      </c>
      <c r="H197" s="269">
        <v>831</v>
      </c>
      <c r="I197" s="15">
        <v>934</v>
      </c>
      <c r="J197" s="331">
        <v>0.88972162740899352</v>
      </c>
      <c r="K197" s="427">
        <v>0.89011909759001084</v>
      </c>
      <c r="L197" s="434">
        <v>0.54075117500000003</v>
      </c>
      <c r="M197" s="14">
        <f>Lisäosat[[#This Row],[HYTE-kerroin (sis. Kulttuurihyte)]]*Lisäosat[[#This Row],[Asukasmäärä 31.12.2024]]</f>
        <v>1556.2818816500001</v>
      </c>
      <c r="N197" s="427">
        <f>Lisäosat[[#This Row],[HYTE-kerroin (sis. Kulttuurihyte)]]/$N$7</f>
        <v>0.83990795757586945</v>
      </c>
      <c r="O197" s="439">
        <v>0</v>
      </c>
      <c r="P197" s="197">
        <v>1045923.5859860001</v>
      </c>
      <c r="Q197" s="159">
        <v>0</v>
      </c>
      <c r="R197" s="159">
        <v>36018.384445868563</v>
      </c>
      <c r="S197" s="159">
        <v>50109.698262456492</v>
      </c>
      <c r="T197" s="159">
        <v>0</v>
      </c>
      <c r="U197" s="309">
        <f t="shared" si="3"/>
        <v>1132051.6686943253</v>
      </c>
      <c r="V197" s="44"/>
      <c r="W197" s="44"/>
      <c r="X197" s="110"/>
      <c r="Y197" s="110"/>
      <c r="Z197" s="111"/>
    </row>
    <row r="198" spans="1:26" s="45" customFormat="1" x14ac:dyDescent="0.25">
      <c r="A198" s="127">
        <v>615</v>
      </c>
      <c r="B198" s="124" t="s">
        <v>202</v>
      </c>
      <c r="C198" s="408">
        <v>7304</v>
      </c>
      <c r="D198" s="412">
        <v>1.5287166666666667</v>
      </c>
      <c r="E198" s="420">
        <v>0</v>
      </c>
      <c r="F198" s="155">
        <v>0</v>
      </c>
      <c r="G198" s="419">
        <v>0</v>
      </c>
      <c r="H198" s="269">
        <v>2318</v>
      </c>
      <c r="I198" s="15">
        <v>2272</v>
      </c>
      <c r="J198" s="331">
        <v>1.0202464788732395</v>
      </c>
      <c r="K198" s="427">
        <v>1.02070225913096</v>
      </c>
      <c r="L198" s="434">
        <v>0.48322941899999999</v>
      </c>
      <c r="M198" s="14">
        <f>Lisäosat[[#This Row],[HYTE-kerroin (sis. Kulttuurihyte)]]*Lisäosat[[#This Row],[Asukasmäärä 31.12.2024]]</f>
        <v>3529.5076763759998</v>
      </c>
      <c r="N198" s="427">
        <f>Lisäosat[[#This Row],[HYTE-kerroin (sis. Kulttuurihyte)]]/$N$7</f>
        <v>0.75056375855838686</v>
      </c>
      <c r="O198" s="439">
        <v>0</v>
      </c>
      <c r="P198" s="197">
        <v>2250344.556328</v>
      </c>
      <c r="Q198" s="159">
        <v>0</v>
      </c>
      <c r="R198" s="159">
        <v>104820.242767737</v>
      </c>
      <c r="S198" s="159">
        <v>113644.29976574179</v>
      </c>
      <c r="T198" s="159">
        <v>0</v>
      </c>
      <c r="U198" s="309">
        <f t="shared" si="3"/>
        <v>2468809.0988614787</v>
      </c>
      <c r="V198" s="44"/>
      <c r="W198" s="44"/>
      <c r="X198" s="110"/>
      <c r="Y198" s="110"/>
      <c r="Z198" s="111"/>
    </row>
    <row r="199" spans="1:26" s="45" customFormat="1" x14ac:dyDescent="0.25">
      <c r="A199" s="127">
        <v>616</v>
      </c>
      <c r="B199" s="124" t="s">
        <v>203</v>
      </c>
      <c r="C199" s="408">
        <v>1743</v>
      </c>
      <c r="D199" s="412">
        <v>0</v>
      </c>
      <c r="E199" s="420">
        <v>0</v>
      </c>
      <c r="F199" s="155">
        <v>0</v>
      </c>
      <c r="G199" s="419">
        <v>0</v>
      </c>
      <c r="H199" s="269">
        <v>488</v>
      </c>
      <c r="I199" s="15">
        <v>815</v>
      </c>
      <c r="J199" s="331">
        <v>0.59877300613496931</v>
      </c>
      <c r="K199" s="427">
        <v>0.59904049925619407</v>
      </c>
      <c r="L199" s="434">
        <v>0.58656391500000005</v>
      </c>
      <c r="M199" s="14">
        <f>Lisäosat[[#This Row],[HYTE-kerroin (sis. Kulttuurihyte)]]*Lisäosat[[#This Row],[Asukasmäärä 31.12.2024]]</f>
        <v>1022.380903845</v>
      </c>
      <c r="N199" s="427">
        <f>Lisäosat[[#This Row],[HYTE-kerroin (sis. Kulttuurihyte)]]/$N$7</f>
        <v>0.91106542641420218</v>
      </c>
      <c r="O199" s="439">
        <v>0</v>
      </c>
      <c r="P199" s="197">
        <v>0</v>
      </c>
      <c r="Q199" s="159">
        <v>0</v>
      </c>
      <c r="R199" s="159">
        <v>14680.433918261862</v>
      </c>
      <c r="S199" s="159">
        <v>32918.971302714257</v>
      </c>
      <c r="T199" s="159">
        <v>0</v>
      </c>
      <c r="U199" s="309">
        <f t="shared" si="3"/>
        <v>47599.405220976121</v>
      </c>
      <c r="V199" s="44"/>
      <c r="W199" s="44"/>
      <c r="X199" s="110"/>
      <c r="Y199" s="110"/>
      <c r="Z199" s="111"/>
    </row>
    <row r="200" spans="1:26" s="45" customFormat="1" x14ac:dyDescent="0.25">
      <c r="A200" s="127">
        <v>619</v>
      </c>
      <c r="B200" s="124" t="s">
        <v>204</v>
      </c>
      <c r="C200" s="408">
        <v>2607</v>
      </c>
      <c r="D200" s="412">
        <v>0.47946666666666665</v>
      </c>
      <c r="E200" s="420">
        <v>0</v>
      </c>
      <c r="F200" s="155">
        <v>0</v>
      </c>
      <c r="G200" s="419">
        <v>0</v>
      </c>
      <c r="H200" s="269">
        <v>719</v>
      </c>
      <c r="I200" s="15">
        <v>934</v>
      </c>
      <c r="J200" s="331">
        <v>0.76980728051391867</v>
      </c>
      <c r="K200" s="427">
        <v>0.77015118070664002</v>
      </c>
      <c r="L200" s="434">
        <v>0.57534553899999996</v>
      </c>
      <c r="M200" s="14">
        <f>Lisäosat[[#This Row],[HYTE-kerroin (sis. Kulttuurihyte)]]*Lisäosat[[#This Row],[Asukasmäärä 31.12.2024]]</f>
        <v>1499.9258201729999</v>
      </c>
      <c r="N200" s="427">
        <f>Lisäosat[[#This Row],[HYTE-kerroin (sis. Kulttuurihyte)]]/$N$7</f>
        <v>0.89364077028936217</v>
      </c>
      <c r="O200" s="439">
        <v>0</v>
      </c>
      <c r="P200" s="197">
        <v>83972.957728000009</v>
      </c>
      <c r="Q200" s="159">
        <v>0</v>
      </c>
      <c r="R200" s="159">
        <v>28229.444841117082</v>
      </c>
      <c r="S200" s="159">
        <v>48295.126449232739</v>
      </c>
      <c r="T200" s="159">
        <v>0</v>
      </c>
      <c r="U200" s="309">
        <f t="shared" ref="U200:U263" si="4">SUM(P200:T200)</f>
        <v>160497.52901834983</v>
      </c>
      <c r="V200" s="44"/>
      <c r="W200" s="44"/>
      <c r="X200" s="110"/>
      <c r="Y200" s="110"/>
      <c r="Z200" s="111"/>
    </row>
    <row r="201" spans="1:26" s="45" customFormat="1" x14ac:dyDescent="0.25">
      <c r="A201" s="127">
        <v>620</v>
      </c>
      <c r="B201" s="124" t="s">
        <v>205</v>
      </c>
      <c r="C201" s="408">
        <v>2345</v>
      </c>
      <c r="D201" s="412">
        <v>1.79895</v>
      </c>
      <c r="E201" s="420">
        <v>0</v>
      </c>
      <c r="F201" s="155">
        <v>1</v>
      </c>
      <c r="G201" s="419">
        <v>4.2643923240938164E-4</v>
      </c>
      <c r="H201" s="269">
        <v>592</v>
      </c>
      <c r="I201" s="15">
        <v>666</v>
      </c>
      <c r="J201" s="331">
        <v>0.88888888888888884</v>
      </c>
      <c r="K201" s="427">
        <v>0.88928598705609851</v>
      </c>
      <c r="L201" s="434">
        <v>0.54743590499999994</v>
      </c>
      <c r="M201" s="14">
        <f>Lisäosat[[#This Row],[HYTE-kerroin (sis. Kulttuurihyte)]]*Lisäosat[[#This Row],[Asukasmäärä 31.12.2024]]</f>
        <v>1283.7371972249998</v>
      </c>
      <c r="N201" s="427">
        <f>Lisäosat[[#This Row],[HYTE-kerroin (sis. Kulttuurihyte)]]/$N$7</f>
        <v>0.85029084379196707</v>
      </c>
      <c r="O201" s="439">
        <v>0</v>
      </c>
      <c r="P201" s="197">
        <v>850204.09813500009</v>
      </c>
      <c r="Q201" s="159">
        <v>0</v>
      </c>
      <c r="R201" s="159">
        <v>29320.381493430508</v>
      </c>
      <c r="S201" s="159">
        <v>41334.210954788534</v>
      </c>
      <c r="T201" s="159">
        <v>0</v>
      </c>
      <c r="U201" s="309">
        <f t="shared" si="4"/>
        <v>920858.69058321905</v>
      </c>
      <c r="V201" s="44"/>
      <c r="W201" s="44"/>
      <c r="X201" s="110"/>
      <c r="Y201" s="110"/>
      <c r="Z201" s="111"/>
    </row>
    <row r="202" spans="1:26" s="45" customFormat="1" x14ac:dyDescent="0.25">
      <c r="A202" s="127">
        <v>623</v>
      </c>
      <c r="B202" s="124" t="s">
        <v>206</v>
      </c>
      <c r="C202" s="408">
        <v>2101</v>
      </c>
      <c r="D202" s="412">
        <v>1.7429666666666668</v>
      </c>
      <c r="E202" s="420">
        <v>0</v>
      </c>
      <c r="F202" s="155">
        <v>0</v>
      </c>
      <c r="G202" s="419">
        <v>0</v>
      </c>
      <c r="H202" s="269">
        <v>553</v>
      </c>
      <c r="I202" s="15">
        <v>720</v>
      </c>
      <c r="J202" s="331">
        <v>0.7680555555555556</v>
      </c>
      <c r="K202" s="427">
        <v>0.76839867319066024</v>
      </c>
      <c r="L202" s="434">
        <v>0.47300608900000002</v>
      </c>
      <c r="M202" s="14">
        <f>Lisäosat[[#This Row],[HYTE-kerroin (sis. Kulttuurihyte)]]*Lisäosat[[#This Row],[Asukasmäärä 31.12.2024]]</f>
        <v>993.78579298900002</v>
      </c>
      <c r="N202" s="427">
        <f>Lisäosat[[#This Row],[HYTE-kerroin (sis. Kulttuurihyte)]]/$N$7</f>
        <v>0.73468463223023028</v>
      </c>
      <c r="O202" s="439">
        <v>0</v>
      </c>
      <c r="P202" s="197">
        <v>738034.03170200007</v>
      </c>
      <c r="Q202" s="159">
        <v>0</v>
      </c>
      <c r="R202" s="159">
        <v>22698.542909972497</v>
      </c>
      <c r="S202" s="159">
        <v>31998.256107304747</v>
      </c>
      <c r="T202" s="159">
        <v>0</v>
      </c>
      <c r="U202" s="309">
        <f t="shared" si="4"/>
        <v>792730.83071927726</v>
      </c>
      <c r="V202" s="44"/>
      <c r="W202" s="44"/>
      <c r="X202" s="110"/>
      <c r="Y202" s="110"/>
      <c r="Z202" s="111"/>
    </row>
    <row r="203" spans="1:26" s="45" customFormat="1" x14ac:dyDescent="0.25">
      <c r="A203" s="127">
        <v>624</v>
      </c>
      <c r="B203" s="124" t="s">
        <v>207</v>
      </c>
      <c r="C203" s="408">
        <v>5001</v>
      </c>
      <c r="D203" s="412">
        <v>0</v>
      </c>
      <c r="E203" s="420">
        <v>0</v>
      </c>
      <c r="F203" s="155">
        <v>0</v>
      </c>
      <c r="G203" s="419">
        <v>0</v>
      </c>
      <c r="H203" s="269">
        <v>983</v>
      </c>
      <c r="I203" s="15">
        <v>2084</v>
      </c>
      <c r="J203" s="331">
        <v>0.47168905950095968</v>
      </c>
      <c r="K203" s="427">
        <v>0.471899779719608</v>
      </c>
      <c r="L203" s="434">
        <v>0.57861548699999998</v>
      </c>
      <c r="M203" s="14">
        <f>Lisäosat[[#This Row],[HYTE-kerroin (sis. Kulttuurihyte)]]*Lisäosat[[#This Row],[Asukasmäärä 31.12.2024]]</f>
        <v>2893.6560504869999</v>
      </c>
      <c r="N203" s="427">
        <f>Lisäosat[[#This Row],[HYTE-kerroin (sis. Kulttuurihyte)]]/$N$7</f>
        <v>0.8987197335409155</v>
      </c>
      <c r="O203" s="439">
        <v>0</v>
      </c>
      <c r="P203" s="197">
        <v>0</v>
      </c>
      <c r="Q203" s="159">
        <v>0</v>
      </c>
      <c r="R203" s="159">
        <v>33181.189425191304</v>
      </c>
      <c r="S203" s="159">
        <v>93170.930841592199</v>
      </c>
      <c r="T203" s="159">
        <v>0</v>
      </c>
      <c r="U203" s="309">
        <f t="shared" si="4"/>
        <v>126352.1202667835</v>
      </c>
      <c r="V203" s="44"/>
      <c r="W203" s="44"/>
      <c r="X203" s="110"/>
      <c r="Y203" s="110"/>
      <c r="Z203" s="111"/>
    </row>
    <row r="204" spans="1:26" s="45" customFormat="1" x14ac:dyDescent="0.25">
      <c r="A204" s="127">
        <v>625</v>
      </c>
      <c r="B204" s="124" t="s">
        <v>208</v>
      </c>
      <c r="C204" s="408">
        <v>2976</v>
      </c>
      <c r="D204" s="412">
        <v>0.87180000000000002</v>
      </c>
      <c r="E204" s="420">
        <v>0</v>
      </c>
      <c r="F204" s="155">
        <v>0</v>
      </c>
      <c r="G204" s="419">
        <v>0</v>
      </c>
      <c r="H204" s="269">
        <v>703</v>
      </c>
      <c r="I204" s="15">
        <v>1070</v>
      </c>
      <c r="J204" s="331">
        <v>0.65700934579439252</v>
      </c>
      <c r="K204" s="427">
        <v>0.657302855152329</v>
      </c>
      <c r="L204" s="434">
        <v>0.547037565</v>
      </c>
      <c r="M204" s="14">
        <f>Lisäosat[[#This Row],[HYTE-kerroin (sis. Kulttuurihyte)]]*Lisäosat[[#This Row],[Asukasmäärä 31.12.2024]]</f>
        <v>1627.98379344</v>
      </c>
      <c r="N204" s="427">
        <f>Lisäosat[[#This Row],[HYTE-kerroin (sis. Kulttuurihyte)]]/$N$7</f>
        <v>0.84967213235630401</v>
      </c>
      <c r="O204" s="439">
        <v>0</v>
      </c>
      <c r="P204" s="197">
        <v>174296.951424</v>
      </c>
      <c r="Q204" s="159">
        <v>0</v>
      </c>
      <c r="R204" s="159">
        <v>27503.234154882637</v>
      </c>
      <c r="S204" s="159">
        <v>52418.381031948637</v>
      </c>
      <c r="T204" s="159">
        <v>0</v>
      </c>
      <c r="U204" s="309">
        <f t="shared" si="4"/>
        <v>254218.56661083127</v>
      </c>
      <c r="V204" s="44"/>
      <c r="W204" s="44"/>
      <c r="X204" s="110"/>
      <c r="Y204" s="110"/>
      <c r="Z204" s="111"/>
    </row>
    <row r="205" spans="1:26" s="45" customFormat="1" x14ac:dyDescent="0.25">
      <c r="A205" s="127">
        <v>626</v>
      </c>
      <c r="B205" s="124" t="s">
        <v>209</v>
      </c>
      <c r="C205" s="408">
        <v>4702</v>
      </c>
      <c r="D205" s="412">
        <v>1.2624333333333335</v>
      </c>
      <c r="E205" s="420">
        <v>0</v>
      </c>
      <c r="F205" s="155">
        <v>0</v>
      </c>
      <c r="G205" s="419">
        <v>0</v>
      </c>
      <c r="H205" s="269">
        <v>1438</v>
      </c>
      <c r="I205" s="15">
        <v>1543</v>
      </c>
      <c r="J205" s="331">
        <v>0.93195074530136102</v>
      </c>
      <c r="K205" s="427">
        <v>0.93236708072586105</v>
      </c>
      <c r="L205" s="434">
        <v>0.62815869300000005</v>
      </c>
      <c r="M205" s="14">
        <f>Lisäosat[[#This Row],[HYTE-kerroin (sis. Kulttuurihyte)]]*Lisäosat[[#This Row],[Asukasmäärä 31.12.2024]]</f>
        <v>2953.6021744860004</v>
      </c>
      <c r="N205" s="427">
        <f>Lisäosat[[#This Row],[HYTE-kerroin (sis. Kulttuurihyte)]]/$N$7</f>
        <v>0.97567145345760475</v>
      </c>
      <c r="O205" s="439">
        <v>0</v>
      </c>
      <c r="P205" s="197">
        <v>598166.84371400019</v>
      </c>
      <c r="Q205" s="159">
        <v>0</v>
      </c>
      <c r="R205" s="159">
        <v>61638.899590836365</v>
      </c>
      <c r="S205" s="159">
        <v>95101.096720288246</v>
      </c>
      <c r="T205" s="159">
        <v>0</v>
      </c>
      <c r="U205" s="309">
        <f t="shared" si="4"/>
        <v>754906.84002512484</v>
      </c>
      <c r="V205" s="44"/>
      <c r="W205" s="44"/>
      <c r="X205" s="110"/>
      <c r="Y205" s="110"/>
      <c r="Z205" s="111"/>
    </row>
    <row r="206" spans="1:26" s="45" customFormat="1" x14ac:dyDescent="0.25">
      <c r="A206" s="127">
        <v>630</v>
      </c>
      <c r="B206" s="124" t="s">
        <v>210</v>
      </c>
      <c r="C206" s="408">
        <v>1641</v>
      </c>
      <c r="D206" s="412">
        <v>1.6342166666666667</v>
      </c>
      <c r="E206" s="420">
        <v>0</v>
      </c>
      <c r="F206" s="155">
        <v>0</v>
      </c>
      <c r="G206" s="419">
        <v>0</v>
      </c>
      <c r="H206" s="269">
        <v>762</v>
      </c>
      <c r="I206" s="15">
        <v>565</v>
      </c>
      <c r="J206" s="331">
        <v>1.3486725663716814</v>
      </c>
      <c r="K206" s="427">
        <v>1.3492750662014876</v>
      </c>
      <c r="L206" s="434">
        <v>0.53326012599999995</v>
      </c>
      <c r="M206" s="14">
        <f>Lisäosat[[#This Row],[HYTE-kerroin (sis. Kulttuurihyte)]]*Lisäosat[[#This Row],[Asukasmäärä 31.12.2024]]</f>
        <v>875.0798667659999</v>
      </c>
      <c r="N206" s="427">
        <f>Lisäosat[[#This Row],[HYTE-kerroin (sis. Kulttuurihyte)]]/$N$7</f>
        <v>0.82827267695777218</v>
      </c>
      <c r="O206" s="439">
        <v>0.20475482712222584</v>
      </c>
      <c r="P206" s="197">
        <v>540479.80430700001</v>
      </c>
      <c r="Q206" s="159">
        <v>0</v>
      </c>
      <c r="R206" s="159">
        <v>31131.094993931176</v>
      </c>
      <c r="S206" s="159">
        <v>28176.121945662111</v>
      </c>
      <c r="T206" s="159">
        <v>3692.6693576702228</v>
      </c>
      <c r="U206" s="309">
        <f t="shared" si="4"/>
        <v>603479.69060426345</v>
      </c>
      <c r="V206" s="44"/>
      <c r="W206" s="44"/>
      <c r="X206" s="110"/>
      <c r="Y206" s="110"/>
      <c r="Z206" s="111"/>
    </row>
    <row r="207" spans="1:26" s="45" customFormat="1" x14ac:dyDescent="0.25">
      <c r="A207" s="127">
        <v>631</v>
      </c>
      <c r="B207" s="124" t="s">
        <v>211</v>
      </c>
      <c r="C207" s="408">
        <v>1919</v>
      </c>
      <c r="D207" s="412">
        <v>0</v>
      </c>
      <c r="E207" s="420">
        <v>0</v>
      </c>
      <c r="F207" s="155">
        <v>0</v>
      </c>
      <c r="G207" s="419">
        <v>0</v>
      </c>
      <c r="H207" s="269">
        <v>382</v>
      </c>
      <c r="I207" s="15">
        <v>812</v>
      </c>
      <c r="J207" s="331">
        <v>0.47044334975369456</v>
      </c>
      <c r="K207" s="427">
        <v>0.47065351346965317</v>
      </c>
      <c r="L207" s="434">
        <v>0.27384622199999997</v>
      </c>
      <c r="M207" s="14">
        <f>Lisäosat[[#This Row],[HYTE-kerroin (sis. Kulttuurihyte)]]*Lisäosat[[#This Row],[Asukasmäärä 31.12.2024]]</f>
        <v>525.51090001799992</v>
      </c>
      <c r="N207" s="427">
        <f>Lisäosat[[#This Row],[HYTE-kerroin (sis. Kulttuurihyte)]]/$N$7</f>
        <v>0.42534465322222942</v>
      </c>
      <c r="O207" s="439">
        <v>0</v>
      </c>
      <c r="P207" s="197">
        <v>0</v>
      </c>
      <c r="Q207" s="159">
        <v>0</v>
      </c>
      <c r="R207" s="159">
        <v>12698.768338416599</v>
      </c>
      <c r="S207" s="159">
        <v>16920.580355028589</v>
      </c>
      <c r="T207" s="159">
        <v>0</v>
      </c>
      <c r="U207" s="309">
        <f t="shared" si="4"/>
        <v>29619.348693445187</v>
      </c>
      <c r="V207" s="44"/>
      <c r="W207" s="44"/>
      <c r="X207" s="110"/>
      <c r="Y207" s="110"/>
      <c r="Z207" s="111"/>
    </row>
    <row r="208" spans="1:26" s="45" customFormat="1" x14ac:dyDescent="0.25">
      <c r="A208" s="127">
        <v>635</v>
      </c>
      <c r="B208" s="124" t="s">
        <v>212</v>
      </c>
      <c r="C208" s="408">
        <v>6238</v>
      </c>
      <c r="D208" s="412">
        <v>0.39179999999999998</v>
      </c>
      <c r="E208" s="420">
        <v>0</v>
      </c>
      <c r="F208" s="155">
        <v>0</v>
      </c>
      <c r="G208" s="419">
        <v>0</v>
      </c>
      <c r="H208" s="269">
        <v>1735</v>
      </c>
      <c r="I208" s="15">
        <v>2576</v>
      </c>
      <c r="J208" s="331">
        <v>0.6735248447204969</v>
      </c>
      <c r="K208" s="427">
        <v>0.67382573213708175</v>
      </c>
      <c r="L208" s="434">
        <v>0.54858675599999995</v>
      </c>
      <c r="M208" s="14">
        <f>Lisäosat[[#This Row],[HYTE-kerroin (sis. Kulttuurihyte)]]*Lisäosat[[#This Row],[Asukasmäärä 31.12.2024]]</f>
        <v>3422.0841839279997</v>
      </c>
      <c r="N208" s="427">
        <f>Lisäosat[[#This Row],[HYTE-kerroin (sis. Kulttuurihyte)]]/$N$7</f>
        <v>0.85207837372730955</v>
      </c>
      <c r="O208" s="439">
        <v>0</v>
      </c>
      <c r="P208" s="197">
        <v>164191.171512</v>
      </c>
      <c r="Q208" s="159">
        <v>0</v>
      </c>
      <c r="R208" s="159">
        <v>59098.748334019896</v>
      </c>
      <c r="S208" s="159">
        <v>110185.44127979616</v>
      </c>
      <c r="T208" s="159">
        <v>0</v>
      </c>
      <c r="U208" s="309">
        <f t="shared" si="4"/>
        <v>333475.36112581601</v>
      </c>
      <c r="V208" s="44"/>
      <c r="W208" s="44"/>
      <c r="X208" s="110"/>
      <c r="Y208" s="110"/>
      <c r="Z208" s="111"/>
    </row>
    <row r="209" spans="1:26" s="45" customFormat="1" x14ac:dyDescent="0.25">
      <c r="A209" s="127">
        <v>636</v>
      </c>
      <c r="B209" s="124" t="s">
        <v>213</v>
      </c>
      <c r="C209" s="408">
        <v>8011</v>
      </c>
      <c r="D209" s="412">
        <v>0</v>
      </c>
      <c r="E209" s="420">
        <v>0</v>
      </c>
      <c r="F209" s="155">
        <v>2</v>
      </c>
      <c r="G209" s="419">
        <v>2.4965672200724003E-4</v>
      </c>
      <c r="H209" s="269">
        <v>2382</v>
      </c>
      <c r="I209" s="15">
        <v>3286</v>
      </c>
      <c r="J209" s="331">
        <v>0.72489348752282412</v>
      </c>
      <c r="K209" s="427">
        <v>0.72521732313255638</v>
      </c>
      <c r="L209" s="434">
        <v>0.56761626399999998</v>
      </c>
      <c r="M209" s="14">
        <f>Lisäosat[[#This Row],[HYTE-kerroin (sis. Kulttuurihyte)]]*Lisäosat[[#This Row],[Asukasmäärä 31.12.2024]]</f>
        <v>4547.1738909039996</v>
      </c>
      <c r="N209" s="427">
        <f>Lisäosat[[#This Row],[HYTE-kerroin (sis. Kulttuurihyte)]]/$N$7</f>
        <v>0.88163547121850538</v>
      </c>
      <c r="O209" s="439">
        <v>0</v>
      </c>
      <c r="P209" s="197">
        <v>0</v>
      </c>
      <c r="Q209" s="159">
        <v>0</v>
      </c>
      <c r="R209" s="159">
        <v>81684.606617145633</v>
      </c>
      <c r="S209" s="159">
        <v>146411.4658833789</v>
      </c>
      <c r="T209" s="159">
        <v>0</v>
      </c>
      <c r="U209" s="309">
        <f t="shared" si="4"/>
        <v>228096.07250052452</v>
      </c>
      <c r="V209" s="44"/>
      <c r="W209" s="44"/>
      <c r="X209" s="110"/>
      <c r="Y209" s="110"/>
      <c r="Z209" s="111"/>
    </row>
    <row r="210" spans="1:26" s="45" customFormat="1" x14ac:dyDescent="0.25">
      <c r="A210" s="127">
        <v>638</v>
      </c>
      <c r="B210" s="124" t="s">
        <v>214</v>
      </c>
      <c r="C210" s="408">
        <v>51737</v>
      </c>
      <c r="D210" s="412">
        <v>0</v>
      </c>
      <c r="E210" s="420">
        <v>0</v>
      </c>
      <c r="F210" s="155">
        <v>1</v>
      </c>
      <c r="G210" s="419">
        <v>1.9328526972959392E-5</v>
      </c>
      <c r="H210" s="269">
        <v>21331</v>
      </c>
      <c r="I210" s="15">
        <v>22995</v>
      </c>
      <c r="J210" s="331">
        <v>0.92763644270493584</v>
      </c>
      <c r="K210" s="427">
        <v>0.92805085077757532</v>
      </c>
      <c r="L210" s="434">
        <v>0.68283985999999997</v>
      </c>
      <c r="M210" s="14">
        <f>Lisäosat[[#This Row],[HYTE-kerroin (sis. Kulttuurihyte)]]*Lisäosat[[#This Row],[Asukasmäärä 31.12.2024]]</f>
        <v>35328.085836819999</v>
      </c>
      <c r="N210" s="427">
        <f>Lisäosat[[#This Row],[HYTE-kerroin (sis. Kulttuurihyte)]]/$N$7</f>
        <v>1.0606035801290539</v>
      </c>
      <c r="O210" s="439">
        <v>0.38233708125353277</v>
      </c>
      <c r="P210" s="197">
        <v>0</v>
      </c>
      <c r="Q210" s="159">
        <v>0</v>
      </c>
      <c r="R210" s="159">
        <v>675084.81014551257</v>
      </c>
      <c r="S210" s="159">
        <v>1137505.835123087</v>
      </c>
      <c r="T210" s="159">
        <v>217392.89956522614</v>
      </c>
      <c r="U210" s="309">
        <f t="shared" si="4"/>
        <v>2029983.5448338257</v>
      </c>
      <c r="V210" s="44"/>
      <c r="W210" s="44"/>
      <c r="X210" s="110"/>
      <c r="Y210" s="110"/>
      <c r="Z210" s="111"/>
    </row>
    <row r="211" spans="1:26" s="45" customFormat="1" x14ac:dyDescent="0.25">
      <c r="A211" s="127">
        <v>678</v>
      </c>
      <c r="B211" s="124" t="s">
        <v>215</v>
      </c>
      <c r="C211" s="408">
        <v>23571</v>
      </c>
      <c r="D211" s="412">
        <v>0.41796666666666665</v>
      </c>
      <c r="E211" s="420">
        <v>0</v>
      </c>
      <c r="F211" s="155">
        <v>1</v>
      </c>
      <c r="G211" s="419">
        <v>4.242501378812948E-5</v>
      </c>
      <c r="H211" s="269">
        <v>9758</v>
      </c>
      <c r="I211" s="15">
        <v>8622</v>
      </c>
      <c r="J211" s="331">
        <v>1.1317559730920901</v>
      </c>
      <c r="K211" s="427">
        <v>1.1322615685925641</v>
      </c>
      <c r="L211" s="434">
        <v>0.61469731500000002</v>
      </c>
      <c r="M211" s="14">
        <f>Lisäosat[[#This Row],[HYTE-kerroin (sis. Kulttuurihyte)]]*Lisäosat[[#This Row],[Asukasmäärä 31.12.2024]]</f>
        <v>14489.030411865</v>
      </c>
      <c r="N211" s="427">
        <f>Lisäosat[[#This Row],[HYTE-kerroin (sis. Kulttuurihyte)]]/$N$7</f>
        <v>0.95476291173851047</v>
      </c>
      <c r="O211" s="439">
        <v>0</v>
      </c>
      <c r="P211" s="197">
        <v>661850.12471400003</v>
      </c>
      <c r="Q211" s="159">
        <v>0</v>
      </c>
      <c r="R211" s="159">
        <v>375240.83631213236</v>
      </c>
      <c r="S211" s="159">
        <v>466522.77496435813</v>
      </c>
      <c r="T211" s="159">
        <v>0</v>
      </c>
      <c r="U211" s="309">
        <f t="shared" si="4"/>
        <v>1503613.7359904905</v>
      </c>
      <c r="V211" s="44"/>
      <c r="W211" s="44"/>
      <c r="X211" s="110"/>
      <c r="Y211" s="110"/>
      <c r="Z211" s="111"/>
    </row>
    <row r="212" spans="1:26" s="45" customFormat="1" x14ac:dyDescent="0.25">
      <c r="A212" s="127">
        <v>680</v>
      </c>
      <c r="B212" s="124" t="s">
        <v>216</v>
      </c>
      <c r="C212" s="408">
        <v>25738</v>
      </c>
      <c r="D212" s="412">
        <v>0</v>
      </c>
      <c r="E212" s="420">
        <v>0</v>
      </c>
      <c r="F212" s="155">
        <v>0</v>
      </c>
      <c r="G212" s="419">
        <v>0</v>
      </c>
      <c r="H212" s="269">
        <v>11474</v>
      </c>
      <c r="I212" s="15">
        <v>11491</v>
      </c>
      <c r="J212" s="331">
        <v>0.99852058132451482</v>
      </c>
      <c r="K212" s="427">
        <v>0.99896665585387556</v>
      </c>
      <c r="L212" s="434">
        <v>0.51961327800000001</v>
      </c>
      <c r="M212" s="14">
        <f>Lisäosat[[#This Row],[HYTE-kerroin (sis. Kulttuurihyte)]]*Lisäosat[[#This Row],[Asukasmäärä 31.12.2024]]</f>
        <v>13373.806549164001</v>
      </c>
      <c r="N212" s="427">
        <f>Lisäosat[[#This Row],[HYTE-kerroin (sis. Kulttuurihyte)]]/$N$7</f>
        <v>0.80707605869609522</v>
      </c>
      <c r="O212" s="439">
        <v>1.2327962602331894</v>
      </c>
      <c r="P212" s="197">
        <v>0</v>
      </c>
      <c r="Q212" s="159">
        <v>0</v>
      </c>
      <c r="R212" s="159">
        <v>361502.33726444072</v>
      </c>
      <c r="S212" s="159">
        <v>430614.41420146765</v>
      </c>
      <c r="T212" s="159">
        <v>348709.51450324128</v>
      </c>
      <c r="U212" s="309">
        <f t="shared" si="4"/>
        <v>1140826.2659691498</v>
      </c>
      <c r="V212" s="44"/>
      <c r="W212" s="44"/>
      <c r="X212" s="110"/>
      <c r="Y212" s="110"/>
      <c r="Z212" s="111"/>
    </row>
    <row r="213" spans="1:26" s="45" customFormat="1" x14ac:dyDescent="0.25">
      <c r="A213" s="127">
        <v>681</v>
      </c>
      <c r="B213" s="124" t="s">
        <v>217</v>
      </c>
      <c r="C213" s="408">
        <v>3246</v>
      </c>
      <c r="D213" s="412">
        <v>0.93268333333333331</v>
      </c>
      <c r="E213" s="420">
        <v>0</v>
      </c>
      <c r="F213" s="155">
        <v>0</v>
      </c>
      <c r="G213" s="419">
        <v>0</v>
      </c>
      <c r="H213" s="269">
        <v>1052</v>
      </c>
      <c r="I213" s="15">
        <v>1214</v>
      </c>
      <c r="J213" s="331">
        <v>0.86655683690280061</v>
      </c>
      <c r="K213" s="427">
        <v>0.86694395855098239</v>
      </c>
      <c r="L213" s="434">
        <v>0.68997467000000001</v>
      </c>
      <c r="M213" s="14">
        <f>Lisäosat[[#This Row],[HYTE-kerroin (sis. Kulttuurihyte)]]*Lisäosat[[#This Row],[Asukasmäärä 31.12.2024]]</f>
        <v>2239.6577788200002</v>
      </c>
      <c r="N213" s="427">
        <f>Lisäosat[[#This Row],[HYTE-kerroin (sis. Kulttuurihyte)]]/$N$7</f>
        <v>1.0716855416149293</v>
      </c>
      <c r="O213" s="439">
        <v>0</v>
      </c>
      <c r="P213" s="197">
        <v>203386.78491800002</v>
      </c>
      <c r="Q213" s="159">
        <v>0</v>
      </c>
      <c r="R213" s="159">
        <v>39566.24725775823</v>
      </c>
      <c r="S213" s="159">
        <v>72113.269987341118</v>
      </c>
      <c r="T213" s="159">
        <v>0</v>
      </c>
      <c r="U213" s="309">
        <f t="shared" si="4"/>
        <v>315066.30216309935</v>
      </c>
      <c r="V213" s="44"/>
      <c r="W213" s="44"/>
      <c r="X213" s="110"/>
      <c r="Y213" s="110"/>
      <c r="Z213" s="111"/>
    </row>
    <row r="214" spans="1:26" s="45" customFormat="1" x14ac:dyDescent="0.25">
      <c r="A214" s="127">
        <v>683</v>
      </c>
      <c r="B214" s="124" t="s">
        <v>218</v>
      </c>
      <c r="C214" s="408">
        <v>3570</v>
      </c>
      <c r="D214" s="412">
        <v>1.7670166666666667</v>
      </c>
      <c r="E214" s="420">
        <v>0</v>
      </c>
      <c r="F214" s="155">
        <v>0</v>
      </c>
      <c r="G214" s="419">
        <v>0</v>
      </c>
      <c r="H214" s="269">
        <v>1148</v>
      </c>
      <c r="I214" s="15">
        <v>1231</v>
      </c>
      <c r="J214" s="331">
        <v>0.93257514216084481</v>
      </c>
      <c r="K214" s="427">
        <v>0.93299175652554944</v>
      </c>
      <c r="L214" s="434">
        <v>0.47873953299999999</v>
      </c>
      <c r="M214" s="14">
        <f>Lisäosat[[#This Row],[HYTE-kerroin (sis. Kulttuurihyte)]]*Lisäosat[[#This Row],[Asukasmäärä 31.12.2024]]</f>
        <v>1709.1001328099999</v>
      </c>
      <c r="N214" s="427">
        <f>Lisäosat[[#This Row],[HYTE-kerroin (sis. Kulttuurihyte)]]/$N$7</f>
        <v>0.74358995775248293</v>
      </c>
      <c r="O214" s="439">
        <v>0</v>
      </c>
      <c r="P214" s="197">
        <v>1271364.6042300002</v>
      </c>
      <c r="Q214" s="159">
        <v>0</v>
      </c>
      <c r="R214" s="159">
        <v>46830.774825394736</v>
      </c>
      <c r="S214" s="159">
        <v>55030.192772426031</v>
      </c>
      <c r="T214" s="159">
        <v>0</v>
      </c>
      <c r="U214" s="309">
        <f t="shared" si="4"/>
        <v>1373225.5718278207</v>
      </c>
      <c r="V214" s="44"/>
      <c r="W214" s="44"/>
      <c r="X214" s="110"/>
      <c r="Y214" s="110"/>
      <c r="Z214" s="111"/>
    </row>
    <row r="215" spans="1:26" s="45" customFormat="1" x14ac:dyDescent="0.25">
      <c r="A215" s="127">
        <v>684</v>
      </c>
      <c r="B215" s="124" t="s">
        <v>219</v>
      </c>
      <c r="C215" s="408">
        <v>38968</v>
      </c>
      <c r="D215" s="412">
        <v>0</v>
      </c>
      <c r="E215" s="420">
        <v>0</v>
      </c>
      <c r="F215" s="155">
        <v>0</v>
      </c>
      <c r="G215" s="419">
        <v>0</v>
      </c>
      <c r="H215" s="269">
        <v>16734</v>
      </c>
      <c r="I215" s="15">
        <v>16406</v>
      </c>
      <c r="J215" s="331">
        <v>1.0199926856028283</v>
      </c>
      <c r="K215" s="427">
        <v>1.0204483524821011</v>
      </c>
      <c r="L215" s="434">
        <v>0.61128320199999997</v>
      </c>
      <c r="M215" s="14">
        <f>Lisäosat[[#This Row],[HYTE-kerroin (sis. Kulttuurihyte)]]*Lisäosat[[#This Row],[Asukasmäärä 31.12.2024]]</f>
        <v>23820.483815535998</v>
      </c>
      <c r="N215" s="427">
        <f>Lisäosat[[#This Row],[HYTE-kerroin (sis. Kulttuurihyte)]]/$N$7</f>
        <v>0.94946002788113693</v>
      </c>
      <c r="O215" s="439">
        <v>9.147061906999987E-3</v>
      </c>
      <c r="P215" s="197">
        <v>0</v>
      </c>
      <c r="Q215" s="159">
        <v>0</v>
      </c>
      <c r="R215" s="159">
        <v>559093.52947728662</v>
      </c>
      <c r="S215" s="159">
        <v>766980.1149369675</v>
      </c>
      <c r="T215" s="159">
        <v>3917.3053652278109</v>
      </c>
      <c r="U215" s="309">
        <f t="shared" si="4"/>
        <v>1329990.9497794819</v>
      </c>
      <c r="V215" s="44"/>
      <c r="W215" s="44"/>
      <c r="X215" s="110"/>
      <c r="Y215" s="110"/>
      <c r="Z215" s="111"/>
    </row>
    <row r="216" spans="1:26" s="45" customFormat="1" x14ac:dyDescent="0.25">
      <c r="A216" s="127">
        <v>686</v>
      </c>
      <c r="B216" s="124" t="s">
        <v>220</v>
      </c>
      <c r="C216" s="408">
        <v>2935</v>
      </c>
      <c r="D216" s="412">
        <v>1.22455</v>
      </c>
      <c r="E216" s="420">
        <v>0</v>
      </c>
      <c r="F216" s="155">
        <v>0</v>
      </c>
      <c r="G216" s="419">
        <v>0</v>
      </c>
      <c r="H216" s="269">
        <v>833</v>
      </c>
      <c r="I216" s="15">
        <v>1017</v>
      </c>
      <c r="J216" s="331">
        <v>0.81907571288102266</v>
      </c>
      <c r="K216" s="427">
        <v>0.81944162302846257</v>
      </c>
      <c r="L216" s="434">
        <v>0.66653506299999998</v>
      </c>
      <c r="M216" s="14">
        <f>Lisäosat[[#This Row],[HYTE-kerroin (sis. Kulttuurihyte)]]*Lisäosat[[#This Row],[Asukasmäärä 31.12.2024]]</f>
        <v>1956.2804099049999</v>
      </c>
      <c r="N216" s="427">
        <f>Lisäosat[[#This Row],[HYTE-kerroin (sis. Kulttuurihyte)]]/$N$7</f>
        <v>1.0352785704386744</v>
      </c>
      <c r="O216" s="439">
        <v>0</v>
      </c>
      <c r="P216" s="197">
        <v>362172.84677250008</v>
      </c>
      <c r="Q216" s="159">
        <v>0</v>
      </c>
      <c r="R216" s="159">
        <v>33815.159960054836</v>
      </c>
      <c r="S216" s="159">
        <v>62988.988185843569</v>
      </c>
      <c r="T216" s="159">
        <v>0</v>
      </c>
      <c r="U216" s="309">
        <f t="shared" si="4"/>
        <v>458976.9949183985</v>
      </c>
      <c r="V216" s="44"/>
      <c r="W216" s="44"/>
      <c r="X216" s="110"/>
      <c r="Y216" s="110"/>
      <c r="Z216" s="111"/>
    </row>
    <row r="217" spans="1:26" s="45" customFormat="1" x14ac:dyDescent="0.25">
      <c r="A217" s="127">
        <v>687</v>
      </c>
      <c r="B217" s="124" t="s">
        <v>221</v>
      </c>
      <c r="C217" s="408">
        <v>1413</v>
      </c>
      <c r="D217" s="412">
        <v>1.7679666666666667</v>
      </c>
      <c r="E217" s="420">
        <v>0</v>
      </c>
      <c r="F217" s="155">
        <v>0</v>
      </c>
      <c r="G217" s="419">
        <v>0</v>
      </c>
      <c r="H217" s="269">
        <v>392</v>
      </c>
      <c r="I217" s="15">
        <v>432</v>
      </c>
      <c r="J217" s="331">
        <v>0.90740740740740744</v>
      </c>
      <c r="K217" s="427">
        <v>0.90781277845310071</v>
      </c>
      <c r="L217" s="434">
        <v>0.57301571600000001</v>
      </c>
      <c r="M217" s="14">
        <f>Lisäosat[[#This Row],[HYTE-kerroin (sis. Kulttuurihyte)]]*Lisäosat[[#This Row],[Asukasmäärä 31.12.2024]]</f>
        <v>809.671206708</v>
      </c>
      <c r="N217" s="427">
        <f>Lisäosat[[#This Row],[HYTE-kerroin (sis. Kulttuurihyte)]]/$N$7</f>
        <v>0.89002203219333631</v>
      </c>
      <c r="O217" s="439">
        <v>0</v>
      </c>
      <c r="P217" s="197">
        <v>503474.51082600007</v>
      </c>
      <c r="Q217" s="159">
        <v>0</v>
      </c>
      <c r="R217" s="159">
        <v>18035.316750716491</v>
      </c>
      <c r="S217" s="159">
        <v>26070.071455770787</v>
      </c>
      <c r="T217" s="159">
        <v>0</v>
      </c>
      <c r="U217" s="309">
        <f t="shared" si="4"/>
        <v>547579.8990324873</v>
      </c>
      <c r="V217" s="44"/>
      <c r="W217" s="44"/>
      <c r="X217" s="110"/>
      <c r="Y217" s="110"/>
      <c r="Z217" s="111"/>
    </row>
    <row r="218" spans="1:26" s="45" customFormat="1" x14ac:dyDescent="0.25">
      <c r="A218" s="127">
        <v>689</v>
      </c>
      <c r="B218" s="124" t="s">
        <v>222</v>
      </c>
      <c r="C218" s="408">
        <v>3008</v>
      </c>
      <c r="D218" s="412">
        <v>1.0862000000000001</v>
      </c>
      <c r="E218" s="420">
        <v>0</v>
      </c>
      <c r="F218" s="155">
        <v>0</v>
      </c>
      <c r="G218" s="419">
        <v>0</v>
      </c>
      <c r="H218" s="269">
        <v>795</v>
      </c>
      <c r="I218" s="15">
        <v>910</v>
      </c>
      <c r="J218" s="331">
        <v>0.87362637362637363</v>
      </c>
      <c r="K218" s="427">
        <v>0.87401665348714086</v>
      </c>
      <c r="L218" s="434">
        <v>0.54042553100000001</v>
      </c>
      <c r="M218" s="14">
        <f>Lisäosat[[#This Row],[HYTE-kerroin (sis. Kulttuurihyte)]]*Lisäosat[[#This Row],[Asukasmäärä 31.12.2024]]</f>
        <v>1625.5999972480001</v>
      </c>
      <c r="N218" s="427">
        <f>Lisäosat[[#This Row],[HYTE-kerroin (sis. Kulttuurihyte)]]/$N$7</f>
        <v>0.83940215934632911</v>
      </c>
      <c r="O218" s="439">
        <v>0</v>
      </c>
      <c r="P218" s="197">
        <v>329244.77299200004</v>
      </c>
      <c r="Q218" s="159">
        <v>0</v>
      </c>
      <c r="R218" s="159">
        <v>36964.331837271835</v>
      </c>
      <c r="S218" s="159">
        <v>52341.626743854205</v>
      </c>
      <c r="T218" s="159">
        <v>0</v>
      </c>
      <c r="U218" s="309">
        <f t="shared" si="4"/>
        <v>418550.7315731261</v>
      </c>
      <c r="V218" s="44"/>
      <c r="W218" s="44"/>
      <c r="X218" s="110"/>
      <c r="Y218" s="110"/>
      <c r="Z218" s="111"/>
    </row>
    <row r="219" spans="1:26" s="45" customFormat="1" x14ac:dyDescent="0.25">
      <c r="A219" s="127">
        <v>691</v>
      </c>
      <c r="B219" s="124" t="s">
        <v>223</v>
      </c>
      <c r="C219" s="408">
        <v>2556</v>
      </c>
      <c r="D219" s="412">
        <v>1.246</v>
      </c>
      <c r="E219" s="420">
        <v>0</v>
      </c>
      <c r="F219" s="155">
        <v>0</v>
      </c>
      <c r="G219" s="419">
        <v>0</v>
      </c>
      <c r="H219" s="269">
        <v>873</v>
      </c>
      <c r="I219" s="15">
        <v>974</v>
      </c>
      <c r="J219" s="331">
        <v>0.89630390143737171</v>
      </c>
      <c r="K219" s="427">
        <v>0.89670431215346091</v>
      </c>
      <c r="L219" s="434">
        <v>0.62792950199999997</v>
      </c>
      <c r="M219" s="14">
        <f>Lisäosat[[#This Row],[HYTE-kerroin (sis. Kulttuurihyte)]]*Lisäosat[[#This Row],[Asukasmäärä 31.12.2024]]</f>
        <v>1604.9878071119999</v>
      </c>
      <c r="N219" s="427">
        <f>Lisäosat[[#This Row],[HYTE-kerroin (sis. Kulttuurihyte)]]/$N$7</f>
        <v>0.97531546838793792</v>
      </c>
      <c r="O219" s="439">
        <v>0</v>
      </c>
      <c r="P219" s="197">
        <v>320929.87752000004</v>
      </c>
      <c r="Q219" s="159">
        <v>0</v>
      </c>
      <c r="R219" s="159">
        <v>32225.185679411297</v>
      </c>
      <c r="S219" s="159">
        <v>51677.948370147074</v>
      </c>
      <c r="T219" s="159">
        <v>0</v>
      </c>
      <c r="U219" s="309">
        <f t="shared" si="4"/>
        <v>404833.01156955841</v>
      </c>
      <c r="V219" s="44"/>
      <c r="W219" s="44"/>
      <c r="X219" s="110"/>
      <c r="Y219" s="110"/>
      <c r="Z219" s="111"/>
    </row>
    <row r="220" spans="1:26" s="45" customFormat="1" x14ac:dyDescent="0.25">
      <c r="A220" s="127">
        <v>694</v>
      </c>
      <c r="B220" s="124" t="s">
        <v>224</v>
      </c>
      <c r="C220" s="408">
        <v>28643</v>
      </c>
      <c r="D220" s="412">
        <v>0</v>
      </c>
      <c r="E220" s="420">
        <v>0</v>
      </c>
      <c r="F220" s="155">
        <v>0</v>
      </c>
      <c r="G220" s="419">
        <v>0</v>
      </c>
      <c r="H220" s="269">
        <v>11940</v>
      </c>
      <c r="I220" s="15">
        <v>12231</v>
      </c>
      <c r="J220" s="331">
        <v>0.97620799607554576</v>
      </c>
      <c r="K220" s="427">
        <v>0.97664410278235991</v>
      </c>
      <c r="L220" s="434">
        <v>0.64674342299999998</v>
      </c>
      <c r="M220" s="14">
        <f>Lisäosat[[#This Row],[HYTE-kerroin (sis. Kulttuurihyte)]]*Lisäosat[[#This Row],[Asukasmäärä 31.12.2024]]</f>
        <v>18524.671864988999</v>
      </c>
      <c r="N220" s="427">
        <f>Lisäosat[[#This Row],[HYTE-kerroin (sis. Kulttuurihyte)]]/$N$7</f>
        <v>1.0045377108751665</v>
      </c>
      <c r="O220" s="439">
        <v>0.14378466152188038</v>
      </c>
      <c r="P220" s="197">
        <v>0</v>
      </c>
      <c r="Q220" s="159">
        <v>0</v>
      </c>
      <c r="R220" s="159">
        <v>393314.67952609161</v>
      </c>
      <c r="S220" s="159">
        <v>596463.74381834397</v>
      </c>
      <c r="T220" s="159">
        <v>45261.480419083702</v>
      </c>
      <c r="U220" s="309">
        <f t="shared" si="4"/>
        <v>1035039.9037635194</v>
      </c>
      <c r="V220" s="44"/>
      <c r="W220" s="44"/>
      <c r="X220" s="110"/>
      <c r="Y220" s="110"/>
      <c r="Z220" s="111"/>
    </row>
    <row r="221" spans="1:26" s="45" customFormat="1" x14ac:dyDescent="0.25">
      <c r="A221" s="127">
        <v>697</v>
      </c>
      <c r="B221" s="124" t="s">
        <v>225</v>
      </c>
      <c r="C221" s="408">
        <v>1163</v>
      </c>
      <c r="D221" s="412">
        <v>1.0741833333333333</v>
      </c>
      <c r="E221" s="420">
        <v>0</v>
      </c>
      <c r="F221" s="155">
        <v>0</v>
      </c>
      <c r="G221" s="419">
        <v>0</v>
      </c>
      <c r="H221" s="269">
        <v>275</v>
      </c>
      <c r="I221" s="15">
        <v>394</v>
      </c>
      <c r="J221" s="331">
        <v>0.69796954314720816</v>
      </c>
      <c r="K221" s="427">
        <v>0.69828135087685417</v>
      </c>
      <c r="L221" s="434">
        <v>0.60528525600000005</v>
      </c>
      <c r="M221" s="14">
        <f>Lisäosat[[#This Row],[HYTE-kerroin (sis. Kulttuurihyte)]]*Lisäosat[[#This Row],[Asukasmäärä 31.12.2024]]</f>
        <v>703.94675272800009</v>
      </c>
      <c r="N221" s="427">
        <f>Lisäosat[[#This Row],[HYTE-kerroin (sis. Kulttuurihyte)]]/$N$7</f>
        <v>0.94014387137993238</v>
      </c>
      <c r="O221" s="439">
        <v>0</v>
      </c>
      <c r="P221" s="197">
        <v>125889.46358350001</v>
      </c>
      <c r="Q221" s="159">
        <v>0</v>
      </c>
      <c r="R221" s="159">
        <v>11418.143027641127</v>
      </c>
      <c r="S221" s="159">
        <v>22665.919193660076</v>
      </c>
      <c r="T221" s="159">
        <v>0</v>
      </c>
      <c r="U221" s="309">
        <f t="shared" si="4"/>
        <v>159973.5258048012</v>
      </c>
      <c r="V221" s="44"/>
      <c r="W221" s="44"/>
      <c r="X221" s="110"/>
      <c r="Y221" s="110"/>
      <c r="Z221" s="111"/>
    </row>
    <row r="222" spans="1:26" s="45" customFormat="1" x14ac:dyDescent="0.25">
      <c r="A222" s="127">
        <v>698</v>
      </c>
      <c r="B222" s="124" t="s">
        <v>226</v>
      </c>
      <c r="C222" s="408">
        <v>65722</v>
      </c>
      <c r="D222" s="412">
        <v>0</v>
      </c>
      <c r="E222" s="420">
        <v>0</v>
      </c>
      <c r="F222" s="155">
        <v>216</v>
      </c>
      <c r="G222" s="419">
        <v>3.286570706917014E-3</v>
      </c>
      <c r="H222" s="269">
        <v>29022</v>
      </c>
      <c r="I222" s="15">
        <v>29404</v>
      </c>
      <c r="J222" s="331">
        <v>0.98700857026254929</v>
      </c>
      <c r="K222" s="427">
        <v>0.98744950196860481</v>
      </c>
      <c r="L222" s="434">
        <v>0.58092682100000004</v>
      </c>
      <c r="M222" s="14">
        <f>Lisäosat[[#This Row],[HYTE-kerroin (sis. Kulttuurihyte)]]*Lisäosat[[#This Row],[Asukasmäärä 31.12.2024]]</f>
        <v>38179.672529762</v>
      </c>
      <c r="N222" s="427">
        <f>Lisäosat[[#This Row],[HYTE-kerroin (sis. Kulttuurihyte)]]/$N$7</f>
        <v>0.9023097540697026</v>
      </c>
      <c r="O222" s="439">
        <v>0.79489073568688173</v>
      </c>
      <c r="P222" s="197">
        <v>0</v>
      </c>
      <c r="Q222" s="159">
        <v>0</v>
      </c>
      <c r="R222" s="159">
        <v>912454.01572743186</v>
      </c>
      <c r="S222" s="159">
        <v>1229322.2023489673</v>
      </c>
      <c r="T222" s="159">
        <v>574137.48014963756</v>
      </c>
      <c r="U222" s="309">
        <f t="shared" si="4"/>
        <v>2715913.6982260365</v>
      </c>
      <c r="V222" s="44"/>
      <c r="W222" s="44"/>
      <c r="X222" s="110"/>
      <c r="Y222" s="110"/>
      <c r="Z222" s="111"/>
    </row>
    <row r="223" spans="1:26" s="45" customFormat="1" x14ac:dyDescent="0.25">
      <c r="A223" s="127">
        <v>700</v>
      </c>
      <c r="B223" s="124" t="s">
        <v>227</v>
      </c>
      <c r="C223" s="408">
        <v>4733</v>
      </c>
      <c r="D223" s="412">
        <v>7.9149999999999998E-2</v>
      </c>
      <c r="E223" s="420">
        <v>0</v>
      </c>
      <c r="F223" s="155">
        <v>0</v>
      </c>
      <c r="G223" s="419">
        <v>0</v>
      </c>
      <c r="H223" s="269">
        <v>963</v>
      </c>
      <c r="I223" s="15">
        <v>1655</v>
      </c>
      <c r="J223" s="331">
        <v>0.58187311178247736</v>
      </c>
      <c r="K223" s="427">
        <v>0.58213305512199442</v>
      </c>
      <c r="L223" s="434">
        <v>0.64809088699999995</v>
      </c>
      <c r="M223" s="14">
        <f>Lisäosat[[#This Row],[HYTE-kerroin (sis. Kulttuurihyte)]]*Lisäosat[[#This Row],[Asukasmäärä 31.12.2024]]</f>
        <v>3067.4141681709998</v>
      </c>
      <c r="N223" s="427">
        <f>Lisäosat[[#This Row],[HYTE-kerroin (sis. Kulttuurihyte)]]/$N$7</f>
        <v>1.006630624933369</v>
      </c>
      <c r="O223" s="439">
        <v>0</v>
      </c>
      <c r="P223" s="197">
        <v>25166.766701</v>
      </c>
      <c r="Q223" s="159">
        <v>0</v>
      </c>
      <c r="R223" s="159">
        <v>38738.614643487141</v>
      </c>
      <c r="S223" s="159">
        <v>98765.654362093745</v>
      </c>
      <c r="T223" s="159">
        <v>0</v>
      </c>
      <c r="U223" s="309">
        <f t="shared" si="4"/>
        <v>162671.03570658088</v>
      </c>
      <c r="V223" s="44"/>
      <c r="W223" s="44"/>
      <c r="X223" s="110"/>
      <c r="Y223" s="110"/>
      <c r="Z223" s="111"/>
    </row>
    <row r="224" spans="1:26" s="45" customFormat="1" x14ac:dyDescent="0.25">
      <c r="A224" s="127">
        <v>702</v>
      </c>
      <c r="B224" s="124" t="s">
        <v>228</v>
      </c>
      <c r="C224" s="408">
        <v>4039</v>
      </c>
      <c r="D224" s="412">
        <v>1.0883333333333334</v>
      </c>
      <c r="E224" s="420">
        <v>0</v>
      </c>
      <c r="F224" s="155">
        <v>0</v>
      </c>
      <c r="G224" s="419">
        <v>0</v>
      </c>
      <c r="H224" s="269">
        <v>1334</v>
      </c>
      <c r="I224" s="15">
        <v>1414</v>
      </c>
      <c r="J224" s="331">
        <v>0.94342291371994347</v>
      </c>
      <c r="K224" s="427">
        <v>0.94384437416862799</v>
      </c>
      <c r="L224" s="434">
        <v>0.66937436800000005</v>
      </c>
      <c r="M224" s="14">
        <f>Lisäosat[[#This Row],[HYTE-kerroin (sis. Kulttuurihyte)]]*Lisäosat[[#This Row],[Asukasmäärä 31.12.2024]]</f>
        <v>2703.6030723520003</v>
      </c>
      <c r="N224" s="427">
        <f>Lisäosat[[#This Row],[HYTE-kerroin (sis. Kulttuurihyte)]]/$N$7</f>
        <v>1.0396886484444874</v>
      </c>
      <c r="O224" s="439">
        <v>0</v>
      </c>
      <c r="P224" s="197">
        <v>442962.58265000005</v>
      </c>
      <c r="Q224" s="159">
        <v>0</v>
      </c>
      <c r="R224" s="159">
        <v>53599.355227375265</v>
      </c>
      <c r="S224" s="159">
        <v>87051.539810624818</v>
      </c>
      <c r="T224" s="159">
        <v>0</v>
      </c>
      <c r="U224" s="309">
        <f t="shared" si="4"/>
        <v>583613.47768800019</v>
      </c>
      <c r="V224" s="44"/>
      <c r="W224" s="44"/>
      <c r="X224" s="110"/>
      <c r="Y224" s="110"/>
      <c r="Z224" s="111"/>
    </row>
    <row r="225" spans="1:26" s="45" customFormat="1" x14ac:dyDescent="0.25">
      <c r="A225" s="127">
        <v>704</v>
      </c>
      <c r="B225" s="124" t="s">
        <v>229</v>
      </c>
      <c r="C225" s="408">
        <v>6418</v>
      </c>
      <c r="D225" s="412">
        <v>0</v>
      </c>
      <c r="E225" s="420">
        <v>0</v>
      </c>
      <c r="F225" s="155">
        <v>0</v>
      </c>
      <c r="G225" s="419">
        <v>0</v>
      </c>
      <c r="H225" s="269">
        <v>2009</v>
      </c>
      <c r="I225" s="15">
        <v>3070</v>
      </c>
      <c r="J225" s="331">
        <v>0.65439739413680786</v>
      </c>
      <c r="K225" s="427">
        <v>0.65468973664337626</v>
      </c>
      <c r="L225" s="434">
        <v>0.728316729</v>
      </c>
      <c r="M225" s="14">
        <f>Lisäosat[[#This Row],[HYTE-kerroin (sis. Kulttuurihyte)]]*Lisäosat[[#This Row],[Asukasmäärä 31.12.2024]]</f>
        <v>4674.336766722</v>
      </c>
      <c r="N225" s="427">
        <f>Lisäosat[[#This Row],[HYTE-kerroin (sis. Kulttuurihyte)]]/$N$7</f>
        <v>1.1312393659111846</v>
      </c>
      <c r="O225" s="439">
        <v>0.20430805553480016</v>
      </c>
      <c r="P225" s="197">
        <v>0</v>
      </c>
      <c r="Q225" s="159">
        <v>0</v>
      </c>
      <c r="R225" s="159">
        <v>59077.290140667275</v>
      </c>
      <c r="S225" s="159">
        <v>150505.8998111648</v>
      </c>
      <c r="T225" s="159">
        <v>14410.6276136416</v>
      </c>
      <c r="U225" s="309">
        <f t="shared" si="4"/>
        <v>223993.81756547367</v>
      </c>
      <c r="V225" s="44"/>
      <c r="W225" s="44"/>
      <c r="X225" s="110"/>
      <c r="Y225" s="110"/>
      <c r="Z225" s="111"/>
    </row>
    <row r="226" spans="1:26" s="45" customFormat="1" x14ac:dyDescent="0.25">
      <c r="A226" s="127">
        <v>707</v>
      </c>
      <c r="B226" s="124" t="s">
        <v>230</v>
      </c>
      <c r="C226" s="408">
        <v>1881</v>
      </c>
      <c r="D226" s="412">
        <v>1.4392333333333334</v>
      </c>
      <c r="E226" s="420">
        <v>0</v>
      </c>
      <c r="F226" s="155">
        <v>0</v>
      </c>
      <c r="G226" s="419">
        <v>0</v>
      </c>
      <c r="H226" s="269">
        <v>429</v>
      </c>
      <c r="I226" s="15">
        <v>566</v>
      </c>
      <c r="J226" s="331">
        <v>0.75795053003533563</v>
      </c>
      <c r="K226" s="427">
        <v>0.75828913339743742</v>
      </c>
      <c r="L226" s="434">
        <v>0.72378793600000002</v>
      </c>
      <c r="M226" s="14">
        <f>Lisäosat[[#This Row],[HYTE-kerroin (sis. Kulttuurihyte)]]*Lisäosat[[#This Row],[Asukasmäärä 31.12.2024]]</f>
        <v>1361.4451076160001</v>
      </c>
      <c r="N226" s="427">
        <f>Lisäosat[[#This Row],[HYTE-kerroin (sis. Kulttuurihyte)]]/$N$7</f>
        <v>1.1242051338007986</v>
      </c>
      <c r="O226" s="439">
        <v>0</v>
      </c>
      <c r="P226" s="197">
        <v>272804.33238300006</v>
      </c>
      <c r="Q226" s="159">
        <v>0</v>
      </c>
      <c r="R226" s="159">
        <v>20054.366550483352</v>
      </c>
      <c r="S226" s="159">
        <v>43836.276928961932</v>
      </c>
      <c r="T226" s="159">
        <v>0</v>
      </c>
      <c r="U226" s="309">
        <f t="shared" si="4"/>
        <v>336694.97586244531</v>
      </c>
      <c r="V226" s="44"/>
      <c r="W226" s="44"/>
      <c r="X226" s="110"/>
      <c r="Y226" s="110"/>
      <c r="Z226" s="111"/>
    </row>
    <row r="227" spans="1:26" s="45" customFormat="1" x14ac:dyDescent="0.25">
      <c r="A227" s="127">
        <v>710</v>
      </c>
      <c r="B227" s="124" t="s">
        <v>231</v>
      </c>
      <c r="C227" s="408">
        <v>27036</v>
      </c>
      <c r="D227" s="412">
        <v>0</v>
      </c>
      <c r="E227" s="420">
        <v>0</v>
      </c>
      <c r="F227" s="155">
        <v>1</v>
      </c>
      <c r="G227" s="419">
        <v>3.6987720076934457E-5</v>
      </c>
      <c r="H227" s="269">
        <v>9703</v>
      </c>
      <c r="I227" s="15">
        <v>11468</v>
      </c>
      <c r="J227" s="331">
        <v>0.84609347750261599</v>
      </c>
      <c r="K227" s="427">
        <v>0.84647145744297092</v>
      </c>
      <c r="L227" s="434">
        <v>0.53877279300000003</v>
      </c>
      <c r="M227" s="14">
        <f>Lisäosat[[#This Row],[HYTE-kerroin (sis. Kulttuurihyte)]]*Lisäosat[[#This Row],[Asukasmäärä 31.12.2024]]</f>
        <v>14566.261231548</v>
      </c>
      <c r="N227" s="427">
        <f>Lisäosat[[#This Row],[HYTE-kerroin (sis. Kulttuurihyte)]]/$N$7</f>
        <v>0.83683508624105474</v>
      </c>
      <c r="O227" s="439">
        <v>0</v>
      </c>
      <c r="P227" s="197">
        <v>0</v>
      </c>
      <c r="Q227" s="159">
        <v>0</v>
      </c>
      <c r="R227" s="159">
        <v>321765.94466739998</v>
      </c>
      <c r="S227" s="159">
        <v>469009.47940814076</v>
      </c>
      <c r="T227" s="159">
        <v>0</v>
      </c>
      <c r="U227" s="309">
        <f t="shared" si="4"/>
        <v>790775.42407554074</v>
      </c>
      <c r="V227" s="44"/>
      <c r="W227" s="44"/>
      <c r="X227" s="110"/>
      <c r="Y227" s="110"/>
      <c r="Z227" s="111"/>
    </row>
    <row r="228" spans="1:26" s="45" customFormat="1" x14ac:dyDescent="0.25">
      <c r="A228" s="127">
        <v>729</v>
      </c>
      <c r="B228" s="124" t="s">
        <v>232</v>
      </c>
      <c r="C228" s="408">
        <v>8858</v>
      </c>
      <c r="D228" s="412">
        <v>0.7809166666666667</v>
      </c>
      <c r="E228" s="420">
        <v>0</v>
      </c>
      <c r="F228" s="155">
        <v>0</v>
      </c>
      <c r="G228" s="419">
        <v>0</v>
      </c>
      <c r="H228" s="269">
        <v>2674</v>
      </c>
      <c r="I228" s="15">
        <v>2936</v>
      </c>
      <c r="J228" s="331">
        <v>0.9107629427792916</v>
      </c>
      <c r="K228" s="427">
        <v>0.9111698128615493</v>
      </c>
      <c r="L228" s="434">
        <v>0.67701283199999995</v>
      </c>
      <c r="M228" s="14">
        <f>Lisäosat[[#This Row],[HYTE-kerroin (sis. Kulttuurihyte)]]*Lisäosat[[#This Row],[Asukasmäärä 31.12.2024]]</f>
        <v>5996.9796658559999</v>
      </c>
      <c r="N228" s="427">
        <f>Lisäosat[[#This Row],[HYTE-kerroin (sis. Kulttuurihyte)]]/$N$7</f>
        <v>1.0515528976479342</v>
      </c>
      <c r="O228" s="439">
        <v>0</v>
      </c>
      <c r="P228" s="197">
        <v>464708.23360333341</v>
      </c>
      <c r="Q228" s="159">
        <v>0</v>
      </c>
      <c r="R228" s="159">
        <v>113480.25936472611</v>
      </c>
      <c r="S228" s="159">
        <v>193092.8099114848</v>
      </c>
      <c r="T228" s="159">
        <v>0</v>
      </c>
      <c r="U228" s="309">
        <f t="shared" si="4"/>
        <v>771281.30287954432</v>
      </c>
      <c r="V228" s="44"/>
      <c r="W228" s="44"/>
      <c r="X228" s="110"/>
      <c r="Y228" s="110"/>
      <c r="Z228" s="111"/>
    </row>
    <row r="229" spans="1:26" s="45" customFormat="1" x14ac:dyDescent="0.25">
      <c r="A229" s="127">
        <v>732</v>
      </c>
      <c r="B229" s="124" t="s">
        <v>233</v>
      </c>
      <c r="C229" s="408">
        <v>3285</v>
      </c>
      <c r="D229" s="412">
        <v>1.7943166666666666</v>
      </c>
      <c r="E229" s="420">
        <v>0</v>
      </c>
      <c r="F229" s="155">
        <v>3</v>
      </c>
      <c r="G229" s="419">
        <v>9.1324200913242006E-4</v>
      </c>
      <c r="H229" s="269">
        <v>1112</v>
      </c>
      <c r="I229" s="15">
        <v>1194</v>
      </c>
      <c r="J229" s="331">
        <v>0.93132328308207701</v>
      </c>
      <c r="K229" s="427">
        <v>0.93173933819696764</v>
      </c>
      <c r="L229" s="434">
        <v>0.55749708899999995</v>
      </c>
      <c r="M229" s="14">
        <f>Lisäosat[[#This Row],[HYTE-kerroin (sis. Kulttuurihyte)]]*Lisäosat[[#This Row],[Asukasmäärä 31.12.2024]]</f>
        <v>1831.3779373649998</v>
      </c>
      <c r="N229" s="427">
        <f>Lisäosat[[#This Row],[HYTE-kerroin (sis. Kulttuurihyte)]]/$N$7</f>
        <v>0.86591812098509569</v>
      </c>
      <c r="O229" s="439">
        <v>0</v>
      </c>
      <c r="P229" s="197">
        <v>1187943.3185850002</v>
      </c>
      <c r="Q229" s="159">
        <v>0</v>
      </c>
      <c r="R229" s="159">
        <v>43034.337987237166</v>
      </c>
      <c r="S229" s="159">
        <v>58967.335498749097</v>
      </c>
      <c r="T229" s="159">
        <v>0</v>
      </c>
      <c r="U229" s="309">
        <f t="shared" si="4"/>
        <v>1289944.9920709864</v>
      </c>
      <c r="V229" s="44"/>
      <c r="W229" s="44"/>
      <c r="X229" s="110"/>
      <c r="Y229" s="110"/>
      <c r="Z229" s="111"/>
    </row>
    <row r="230" spans="1:26" s="45" customFormat="1" x14ac:dyDescent="0.25">
      <c r="A230" s="127">
        <v>734</v>
      </c>
      <c r="B230" s="124" t="s">
        <v>234</v>
      </c>
      <c r="C230" s="408">
        <v>50870</v>
      </c>
      <c r="D230" s="412">
        <v>0</v>
      </c>
      <c r="E230" s="420">
        <v>0</v>
      </c>
      <c r="F230" s="155">
        <v>0</v>
      </c>
      <c r="G230" s="419">
        <v>0</v>
      </c>
      <c r="H230" s="269">
        <v>18449</v>
      </c>
      <c r="I230" s="15">
        <v>20750</v>
      </c>
      <c r="J230" s="331">
        <v>0.88910843373493975</v>
      </c>
      <c r="K230" s="427">
        <v>0.88950562998061244</v>
      </c>
      <c r="L230" s="434">
        <v>0.59908170900000002</v>
      </c>
      <c r="M230" s="14">
        <f>Lisäosat[[#This Row],[HYTE-kerroin (sis. Kulttuurihyte)]]*Lisäosat[[#This Row],[Asukasmäärä 31.12.2024]]</f>
        <v>30475.286536830001</v>
      </c>
      <c r="N230" s="427">
        <f>Lisäosat[[#This Row],[HYTE-kerroin (sis. Kulttuurihyte)]]/$N$7</f>
        <v>0.93050837037432488</v>
      </c>
      <c r="O230" s="439">
        <v>0</v>
      </c>
      <c r="P230" s="197">
        <v>0</v>
      </c>
      <c r="Q230" s="159">
        <v>0</v>
      </c>
      <c r="R230" s="159">
        <v>636203.06864341942</v>
      </c>
      <c r="S230" s="159">
        <v>981253.73740352585</v>
      </c>
      <c r="T230" s="159">
        <v>0</v>
      </c>
      <c r="U230" s="309">
        <f t="shared" si="4"/>
        <v>1617456.8060469453</v>
      </c>
      <c r="V230" s="44"/>
      <c r="W230" s="44"/>
      <c r="X230" s="110"/>
      <c r="Y230" s="110"/>
      <c r="Z230" s="111"/>
    </row>
    <row r="231" spans="1:26" s="45" customFormat="1" x14ac:dyDescent="0.25">
      <c r="A231" s="127">
        <v>738</v>
      </c>
      <c r="B231" s="124" t="s">
        <v>235</v>
      </c>
      <c r="C231" s="408">
        <v>2965</v>
      </c>
      <c r="D231" s="412">
        <v>0</v>
      </c>
      <c r="E231" s="420">
        <v>0</v>
      </c>
      <c r="F231" s="155">
        <v>0</v>
      </c>
      <c r="G231" s="419">
        <v>0</v>
      </c>
      <c r="H231" s="269">
        <v>734</v>
      </c>
      <c r="I231" s="15">
        <v>1273</v>
      </c>
      <c r="J231" s="331">
        <v>0.57659073055773757</v>
      </c>
      <c r="K231" s="427">
        <v>0.57684831407036397</v>
      </c>
      <c r="L231" s="434">
        <v>0.41708632699999998</v>
      </c>
      <c r="M231" s="14">
        <f>Lisäosat[[#This Row],[HYTE-kerroin (sis. Kulttuurihyte)]]*Lisäosat[[#This Row],[Asukasmäärä 31.12.2024]]</f>
        <v>1236.6609595549999</v>
      </c>
      <c r="N231" s="427">
        <f>Lisäosat[[#This Row],[HYTE-kerroin (sis. Kulttuurihyte)]]/$N$7</f>
        <v>0.64782868949548034</v>
      </c>
      <c r="O231" s="439">
        <v>7.734707237303888E-2</v>
      </c>
      <c r="P231" s="197">
        <v>0</v>
      </c>
      <c r="Q231" s="159">
        <v>0</v>
      </c>
      <c r="R231" s="159">
        <v>24047.594832133924</v>
      </c>
      <c r="S231" s="159">
        <v>39818.434094060474</v>
      </c>
      <c r="T231" s="159">
        <v>2520.3814247508026</v>
      </c>
      <c r="U231" s="309">
        <f t="shared" si="4"/>
        <v>66386.410350945196</v>
      </c>
      <c r="V231" s="44"/>
      <c r="W231" s="44"/>
      <c r="X231" s="110"/>
      <c r="Y231" s="110"/>
      <c r="Z231" s="111"/>
    </row>
    <row r="232" spans="1:26" s="45" customFormat="1" x14ac:dyDescent="0.25">
      <c r="A232" s="127">
        <v>739</v>
      </c>
      <c r="B232" s="124" t="s">
        <v>236</v>
      </c>
      <c r="C232" s="408">
        <v>3188</v>
      </c>
      <c r="D232" s="412">
        <v>0.60026666666666662</v>
      </c>
      <c r="E232" s="420">
        <v>0</v>
      </c>
      <c r="F232" s="155">
        <v>0</v>
      </c>
      <c r="G232" s="419">
        <v>0</v>
      </c>
      <c r="H232" s="269">
        <v>861</v>
      </c>
      <c r="I232" s="15">
        <v>1064</v>
      </c>
      <c r="J232" s="331">
        <v>0.80921052631578949</v>
      </c>
      <c r="K232" s="427">
        <v>0.80957202933478711</v>
      </c>
      <c r="L232" s="434">
        <v>0.65364066899999995</v>
      </c>
      <c r="M232" s="14">
        <f>Lisäosat[[#This Row],[HYTE-kerroin (sis. Kulttuurihyte)]]*Lisäosat[[#This Row],[Asukasmäärä 31.12.2024]]</f>
        <v>2083.8064527719998</v>
      </c>
      <c r="N232" s="427">
        <f>Lisäosat[[#This Row],[HYTE-kerroin (sis. Kulttuurihyte)]]/$N$7</f>
        <v>1.0152506821428817</v>
      </c>
      <c r="O232" s="439">
        <v>0</v>
      </c>
      <c r="P232" s="197">
        <v>128559.01595733334</v>
      </c>
      <c r="Q232" s="159">
        <v>0</v>
      </c>
      <c r="R232" s="159">
        <v>36287.673751041373</v>
      </c>
      <c r="S232" s="159">
        <v>67095.115490940341</v>
      </c>
      <c r="T232" s="159">
        <v>0</v>
      </c>
      <c r="U232" s="309">
        <f t="shared" si="4"/>
        <v>231941.80519931504</v>
      </c>
      <c r="V232" s="44"/>
      <c r="W232" s="44"/>
      <c r="X232" s="110"/>
      <c r="Y232" s="110"/>
      <c r="Z232" s="111"/>
    </row>
    <row r="233" spans="1:26" s="45" customFormat="1" x14ac:dyDescent="0.25">
      <c r="A233" s="127">
        <v>740</v>
      </c>
      <c r="B233" s="124" t="s">
        <v>237</v>
      </c>
      <c r="C233" s="408">
        <v>31460</v>
      </c>
      <c r="D233" s="412">
        <v>0.3679</v>
      </c>
      <c r="E233" s="420">
        <v>0</v>
      </c>
      <c r="F233" s="155">
        <v>1</v>
      </c>
      <c r="G233" s="419">
        <v>3.1786395422759061E-5</v>
      </c>
      <c r="H233" s="269">
        <v>11733</v>
      </c>
      <c r="I233" s="15">
        <v>11581</v>
      </c>
      <c r="J233" s="331">
        <v>1.0131249460322942</v>
      </c>
      <c r="K233" s="427">
        <v>1.013577544848921</v>
      </c>
      <c r="L233" s="434">
        <v>0.57843801100000003</v>
      </c>
      <c r="M233" s="14">
        <f>Lisäosat[[#This Row],[HYTE-kerroin (sis. Kulttuurihyte)]]*Lisäosat[[#This Row],[Asukasmäärä 31.12.2024]]</f>
        <v>18197.65982606</v>
      </c>
      <c r="N233" s="427">
        <f>Lisäosat[[#This Row],[HYTE-kerroin (sis. Kulttuurihyte)]]/$N$7</f>
        <v>0.89844407347475164</v>
      </c>
      <c r="O233" s="439">
        <v>0</v>
      </c>
      <c r="P233" s="197">
        <v>777550.32212000003</v>
      </c>
      <c r="Q233" s="159">
        <v>0</v>
      </c>
      <c r="R233" s="159">
        <v>448333.3228269156</v>
      </c>
      <c r="S233" s="159">
        <v>585934.49793292023</v>
      </c>
      <c r="T233" s="159">
        <v>0</v>
      </c>
      <c r="U233" s="309">
        <f t="shared" si="4"/>
        <v>1811818.1428798358</v>
      </c>
      <c r="V233" s="44"/>
      <c r="W233" s="44"/>
      <c r="X233" s="110"/>
      <c r="Y233" s="110"/>
      <c r="Z233" s="111"/>
    </row>
    <row r="234" spans="1:26" s="45" customFormat="1" x14ac:dyDescent="0.25">
      <c r="A234" s="127">
        <v>742</v>
      </c>
      <c r="B234" s="124" t="s">
        <v>238</v>
      </c>
      <c r="C234" s="408">
        <v>964</v>
      </c>
      <c r="D234" s="412">
        <v>1.9433833333333332</v>
      </c>
      <c r="E234" s="420">
        <v>0</v>
      </c>
      <c r="F234" s="155">
        <v>5</v>
      </c>
      <c r="G234" s="419">
        <v>5.1867219917012446E-3</v>
      </c>
      <c r="H234" s="269">
        <v>359</v>
      </c>
      <c r="I234" s="15">
        <v>374</v>
      </c>
      <c r="J234" s="331">
        <v>0.9598930481283422</v>
      </c>
      <c r="K234" s="427">
        <v>0.96032186636973749</v>
      </c>
      <c r="L234" s="434">
        <v>0.58198702000000002</v>
      </c>
      <c r="M234" s="14">
        <f>Lisäosat[[#This Row],[HYTE-kerroin (sis. Kulttuurihyte)]]*Lisäosat[[#This Row],[Asukasmäärä 31.12.2024]]</f>
        <v>561.03548727999998</v>
      </c>
      <c r="N234" s="427">
        <f>Lisäosat[[#This Row],[HYTE-kerroin (sis. Kulttuurihyte)]]/$N$7</f>
        <v>0.90395648110032611</v>
      </c>
      <c r="O234" s="439">
        <v>0</v>
      </c>
      <c r="P234" s="197">
        <v>377569.37582800002</v>
      </c>
      <c r="Q234" s="159">
        <v>0</v>
      </c>
      <c r="R234" s="159">
        <v>13016.048925276802</v>
      </c>
      <c r="S234" s="159">
        <v>18064.413210494207</v>
      </c>
      <c r="T234" s="159">
        <v>0</v>
      </c>
      <c r="U234" s="309">
        <f t="shared" si="4"/>
        <v>408649.83796377102</v>
      </c>
      <c r="V234" s="44"/>
      <c r="W234" s="44"/>
      <c r="X234" s="110"/>
      <c r="Y234" s="110"/>
      <c r="Z234" s="111"/>
    </row>
    <row r="235" spans="1:26" s="45" customFormat="1" x14ac:dyDescent="0.25">
      <c r="A235" s="127">
        <v>743</v>
      </c>
      <c r="B235" s="124" t="s">
        <v>239</v>
      </c>
      <c r="C235" s="408">
        <v>66611</v>
      </c>
      <c r="D235" s="412">
        <v>0</v>
      </c>
      <c r="E235" s="420">
        <v>0</v>
      </c>
      <c r="F235" s="155">
        <v>4</v>
      </c>
      <c r="G235" s="419">
        <v>6.0050141868460165E-5</v>
      </c>
      <c r="H235" s="269">
        <v>33610</v>
      </c>
      <c r="I235" s="15">
        <v>30110</v>
      </c>
      <c r="J235" s="331">
        <v>1.1162404516771836</v>
      </c>
      <c r="K235" s="427">
        <v>1.1167391158444007</v>
      </c>
      <c r="L235" s="434">
        <v>0.59637990200000002</v>
      </c>
      <c r="M235" s="14">
        <f>Lisäosat[[#This Row],[HYTE-kerroin (sis. Kulttuurihyte)]]*Lisäosat[[#This Row],[Asukasmäärä 31.12.2024]]</f>
        <v>39725.461652122001</v>
      </c>
      <c r="N235" s="427">
        <f>Lisäosat[[#This Row],[HYTE-kerroin (sis. Kulttuurihyte)]]/$N$7</f>
        <v>0.92631185762678581</v>
      </c>
      <c r="O235" s="439">
        <v>0.95658854805088878</v>
      </c>
      <c r="P235" s="197">
        <v>0</v>
      </c>
      <c r="Q235" s="159">
        <v>0</v>
      </c>
      <c r="R235" s="159">
        <v>1045882.7559918899</v>
      </c>
      <c r="S235" s="159">
        <v>1279094.0511458723</v>
      </c>
      <c r="T235" s="159">
        <v>700275.32431865309</v>
      </c>
      <c r="U235" s="309">
        <f t="shared" si="4"/>
        <v>3025252.1314564152</v>
      </c>
      <c r="V235" s="44"/>
      <c r="W235" s="44"/>
      <c r="X235" s="110"/>
      <c r="Y235" s="110"/>
      <c r="Z235" s="111"/>
    </row>
    <row r="236" spans="1:26" s="45" customFormat="1" x14ac:dyDescent="0.25">
      <c r="A236" s="127">
        <v>746</v>
      </c>
      <c r="B236" s="124" t="s">
        <v>240</v>
      </c>
      <c r="C236" s="408">
        <v>4603</v>
      </c>
      <c r="D236" s="412">
        <v>0.17035</v>
      </c>
      <c r="E236" s="420">
        <v>0</v>
      </c>
      <c r="F236" s="155">
        <v>1</v>
      </c>
      <c r="G236" s="419">
        <v>2.1724961981316532E-4</v>
      </c>
      <c r="H236" s="269">
        <v>2016</v>
      </c>
      <c r="I236" s="15">
        <v>1739</v>
      </c>
      <c r="J236" s="331">
        <v>1.1592869465209892</v>
      </c>
      <c r="K236" s="427">
        <v>1.1598048410829396</v>
      </c>
      <c r="L236" s="434">
        <v>0.56885205299999997</v>
      </c>
      <c r="M236" s="14">
        <f>Lisäosat[[#This Row],[HYTE-kerroin (sis. Kulttuurihyte)]]*Lisäosat[[#This Row],[Asukasmäärä 31.12.2024]]</f>
        <v>2618.4259999589999</v>
      </c>
      <c r="N236" s="427">
        <f>Lisäosat[[#This Row],[HYTE-kerroin (sis. Kulttuurihyte)]]/$N$7</f>
        <v>0.88355492893394116</v>
      </c>
      <c r="O236" s="439">
        <v>0</v>
      </c>
      <c r="P236" s="197">
        <v>52677.252139000004</v>
      </c>
      <c r="Q236" s="159">
        <v>0</v>
      </c>
      <c r="R236" s="159">
        <v>75060.458470077079</v>
      </c>
      <c r="S236" s="159">
        <v>84308.979194313171</v>
      </c>
      <c r="T236" s="159">
        <v>0</v>
      </c>
      <c r="U236" s="309">
        <f t="shared" si="4"/>
        <v>212046.68980339024</v>
      </c>
      <c r="V236" s="44"/>
      <c r="W236" s="44"/>
      <c r="X236" s="110"/>
      <c r="Y236" s="110"/>
      <c r="Z236" s="111"/>
    </row>
    <row r="237" spans="1:26" s="45" customFormat="1" x14ac:dyDescent="0.25">
      <c r="A237" s="127">
        <v>747</v>
      </c>
      <c r="B237" s="124" t="s">
        <v>241</v>
      </c>
      <c r="C237" s="408">
        <v>1264</v>
      </c>
      <c r="D237" s="412">
        <v>1.2231166666666669</v>
      </c>
      <c r="E237" s="420">
        <v>0</v>
      </c>
      <c r="F237" s="155">
        <v>0</v>
      </c>
      <c r="G237" s="419">
        <v>0</v>
      </c>
      <c r="H237" s="269">
        <v>348</v>
      </c>
      <c r="I237" s="15">
        <v>436</v>
      </c>
      <c r="J237" s="331">
        <v>0.79816513761467889</v>
      </c>
      <c r="K237" s="427">
        <v>0.79852170626711605</v>
      </c>
      <c r="L237" s="434">
        <v>0.46187593700000001</v>
      </c>
      <c r="M237" s="14">
        <f>Lisäosat[[#This Row],[HYTE-kerroin (sis. Kulttuurihyte)]]*Lisäosat[[#This Row],[Asukasmäärä 31.12.2024]]</f>
        <v>583.811184368</v>
      </c>
      <c r="N237" s="427">
        <f>Lisäosat[[#This Row],[HYTE-kerroin (sis. Kulttuurihyte)]]/$N$7</f>
        <v>0.71739700778109439</v>
      </c>
      <c r="O237" s="439">
        <v>0</v>
      </c>
      <c r="P237" s="197">
        <v>155792.38165600004</v>
      </c>
      <c r="Q237" s="159">
        <v>0</v>
      </c>
      <c r="R237" s="159">
        <v>14191.200000306184</v>
      </c>
      <c r="S237" s="159">
        <v>18797.752923725839</v>
      </c>
      <c r="T237" s="159">
        <v>0</v>
      </c>
      <c r="U237" s="309">
        <f t="shared" si="4"/>
        <v>188781.33458003207</v>
      </c>
      <c r="V237" s="44"/>
      <c r="W237" s="44"/>
      <c r="X237" s="110"/>
      <c r="Y237" s="110"/>
      <c r="Z237" s="111"/>
    </row>
    <row r="238" spans="1:26" s="45" customFormat="1" x14ac:dyDescent="0.25">
      <c r="A238" s="127">
        <v>748</v>
      </c>
      <c r="B238" s="124" t="s">
        <v>242</v>
      </c>
      <c r="C238" s="408">
        <v>4804</v>
      </c>
      <c r="D238" s="412">
        <v>0.54026666666666667</v>
      </c>
      <c r="E238" s="420">
        <v>0</v>
      </c>
      <c r="F238" s="155">
        <v>0</v>
      </c>
      <c r="G238" s="419">
        <v>0</v>
      </c>
      <c r="H238" s="269">
        <v>1618</v>
      </c>
      <c r="I238" s="15">
        <v>1749</v>
      </c>
      <c r="J238" s="331">
        <v>0.9251000571755289</v>
      </c>
      <c r="K238" s="427">
        <v>0.92551333215486764</v>
      </c>
      <c r="L238" s="434">
        <v>0.56610228600000001</v>
      </c>
      <c r="M238" s="14">
        <f>Lisäosat[[#This Row],[HYTE-kerroin (sis. Kulttuurihyte)]]*Lisäosat[[#This Row],[Asukasmäärä 31.12.2024]]</f>
        <v>2719.5553819440001</v>
      </c>
      <c r="N238" s="427">
        <f>Lisäosat[[#This Row],[HYTE-kerroin (sis. Kulttuurihyte)]]/$N$7</f>
        <v>0.87928392354078688</v>
      </c>
      <c r="O238" s="439">
        <v>0</v>
      </c>
      <c r="P238" s="197">
        <v>174361.73085866668</v>
      </c>
      <c r="Q238" s="159">
        <v>0</v>
      </c>
      <c r="R238" s="159">
        <v>62513.094630268104</v>
      </c>
      <c r="S238" s="159">
        <v>87565.177750942457</v>
      </c>
      <c r="T238" s="159">
        <v>0</v>
      </c>
      <c r="U238" s="309">
        <f t="shared" si="4"/>
        <v>324440.00323987723</v>
      </c>
      <c r="V238" s="44"/>
      <c r="W238" s="44"/>
      <c r="X238" s="110"/>
      <c r="Y238" s="110"/>
      <c r="Z238" s="111"/>
    </row>
    <row r="239" spans="1:26" s="45" customFormat="1" x14ac:dyDescent="0.25">
      <c r="A239" s="127">
        <v>749</v>
      </c>
      <c r="B239" s="124" t="s">
        <v>243</v>
      </c>
      <c r="C239" s="408">
        <v>21269</v>
      </c>
      <c r="D239" s="412">
        <v>0</v>
      </c>
      <c r="E239" s="420">
        <v>0</v>
      </c>
      <c r="F239" s="155">
        <v>1</v>
      </c>
      <c r="G239" s="419">
        <v>4.7016784992242228E-5</v>
      </c>
      <c r="H239" s="269">
        <v>7145</v>
      </c>
      <c r="I239" s="15">
        <v>9107</v>
      </c>
      <c r="J239" s="331">
        <v>0.78456132645217969</v>
      </c>
      <c r="K239" s="427">
        <v>0.78491181780007724</v>
      </c>
      <c r="L239" s="434">
        <v>0.62198434599999997</v>
      </c>
      <c r="M239" s="14">
        <f>Lisäosat[[#This Row],[HYTE-kerroin (sis. Kulttuurihyte)]]*Lisäosat[[#This Row],[Asukasmäärä 31.12.2024]]</f>
        <v>13228.985055073999</v>
      </c>
      <c r="N239" s="427">
        <f>Lisäosat[[#This Row],[HYTE-kerroin (sis. Kulttuurihyte)]]/$N$7</f>
        <v>0.96608130660654201</v>
      </c>
      <c r="O239" s="439">
        <v>0</v>
      </c>
      <c r="P239" s="197">
        <v>0</v>
      </c>
      <c r="Q239" s="159">
        <v>0</v>
      </c>
      <c r="R239" s="159">
        <v>234721.7097062252</v>
      </c>
      <c r="S239" s="159">
        <v>425951.40202074742</v>
      </c>
      <c r="T239" s="159">
        <v>0</v>
      </c>
      <c r="U239" s="309">
        <f t="shared" si="4"/>
        <v>660673.11172697262</v>
      </c>
      <c r="V239" s="44"/>
      <c r="W239" s="44"/>
      <c r="X239" s="110"/>
      <c r="Y239" s="110"/>
      <c r="Z239" s="111"/>
    </row>
    <row r="240" spans="1:26" s="45" customFormat="1" x14ac:dyDescent="0.25">
      <c r="A240" s="127">
        <v>751</v>
      </c>
      <c r="B240" s="124" t="s">
        <v>244</v>
      </c>
      <c r="C240" s="408">
        <v>2778</v>
      </c>
      <c r="D240" s="412">
        <v>0.79239999999999999</v>
      </c>
      <c r="E240" s="420">
        <v>0</v>
      </c>
      <c r="F240" s="155">
        <v>0</v>
      </c>
      <c r="G240" s="419">
        <v>0</v>
      </c>
      <c r="H240" s="269">
        <v>576</v>
      </c>
      <c r="I240" s="15">
        <v>980</v>
      </c>
      <c r="J240" s="331">
        <v>0.58775510204081638</v>
      </c>
      <c r="K240" s="427">
        <v>0.58801767307382857</v>
      </c>
      <c r="L240" s="434">
        <v>0.59607982900000001</v>
      </c>
      <c r="M240" s="14">
        <f>Lisäosat[[#This Row],[HYTE-kerroin (sis. Kulttuurihyte)]]*Lisäosat[[#This Row],[Asukasmäärä 31.12.2024]]</f>
        <v>1655.9097649620001</v>
      </c>
      <c r="N240" s="427">
        <f>Lisäosat[[#This Row],[HYTE-kerroin (sis. Kulttuurihyte)]]/$N$7</f>
        <v>0.9258457769001861</v>
      </c>
      <c r="O240" s="439">
        <v>0</v>
      </c>
      <c r="P240" s="197">
        <v>147882.47409599999</v>
      </c>
      <c r="Q240" s="159">
        <v>0</v>
      </c>
      <c r="R240" s="159">
        <v>22967.194126935286</v>
      </c>
      <c r="S240" s="159">
        <v>53317.551049381305</v>
      </c>
      <c r="T240" s="159">
        <v>0</v>
      </c>
      <c r="U240" s="309">
        <f t="shared" si="4"/>
        <v>224167.21927231661</v>
      </c>
      <c r="V240" s="44"/>
      <c r="W240" s="44"/>
      <c r="X240" s="110"/>
      <c r="Y240" s="110"/>
      <c r="Z240" s="111"/>
    </row>
    <row r="241" spans="1:26" s="45" customFormat="1" x14ac:dyDescent="0.25">
      <c r="A241" s="127">
        <v>753</v>
      </c>
      <c r="B241" s="124" t="s">
        <v>245</v>
      </c>
      <c r="C241" s="408">
        <v>22826</v>
      </c>
      <c r="D241" s="412">
        <v>0</v>
      </c>
      <c r="E241" s="420">
        <v>0</v>
      </c>
      <c r="F241" s="155">
        <v>2</v>
      </c>
      <c r="G241" s="419">
        <v>8.7619381407167272E-5</v>
      </c>
      <c r="H241" s="269">
        <v>6920</v>
      </c>
      <c r="I241" s="15">
        <v>11132</v>
      </c>
      <c r="J241" s="331">
        <v>0.62163133309378371</v>
      </c>
      <c r="K241" s="427">
        <v>0.62190903783971685</v>
      </c>
      <c r="L241" s="434">
        <v>0.58849122300000001</v>
      </c>
      <c r="M241" s="14">
        <f>Lisäosat[[#This Row],[HYTE-kerroin (sis. Kulttuurihyte)]]*Lisäosat[[#This Row],[Asukasmäärä 31.12.2024]]</f>
        <v>13432.900656198</v>
      </c>
      <c r="N241" s="427">
        <f>Lisäosat[[#This Row],[HYTE-kerroin (sis. Kulttuurihyte)]]/$N$7</f>
        <v>0.91405896836239975</v>
      </c>
      <c r="O241" s="439">
        <v>0.94675947074863342</v>
      </c>
      <c r="P241" s="197">
        <v>0</v>
      </c>
      <c r="Q241" s="159">
        <v>0</v>
      </c>
      <c r="R241" s="159">
        <v>199591.48151007504</v>
      </c>
      <c r="S241" s="159">
        <v>432517.14654544607</v>
      </c>
      <c r="T241" s="159">
        <v>237501.94115559832</v>
      </c>
      <c r="U241" s="309">
        <f t="shared" si="4"/>
        <v>869610.56921111932</v>
      </c>
      <c r="V241" s="44"/>
      <c r="W241" s="44"/>
      <c r="X241" s="110"/>
      <c r="Y241" s="110"/>
      <c r="Z241" s="111"/>
    </row>
    <row r="242" spans="1:26" s="45" customFormat="1" x14ac:dyDescent="0.25">
      <c r="A242" s="127">
        <v>755</v>
      </c>
      <c r="B242" s="124" t="s">
        <v>246</v>
      </c>
      <c r="C242" s="408">
        <v>6182</v>
      </c>
      <c r="D242" s="412">
        <v>0</v>
      </c>
      <c r="E242" s="420">
        <v>0</v>
      </c>
      <c r="F242" s="155">
        <v>0</v>
      </c>
      <c r="G242" s="419">
        <v>0</v>
      </c>
      <c r="H242" s="269">
        <v>1288</v>
      </c>
      <c r="I242" s="15">
        <v>2952</v>
      </c>
      <c r="J242" s="331">
        <v>0.43631436314363142</v>
      </c>
      <c r="K242" s="427">
        <v>0.43650928023180446</v>
      </c>
      <c r="L242" s="434">
        <v>0.71240353700000003</v>
      </c>
      <c r="M242" s="14">
        <f>Lisäosat[[#This Row],[HYTE-kerroin (sis. Kulttuurihyte)]]*Lisäosat[[#This Row],[Asukasmäärä 31.12.2024]]</f>
        <v>4404.0786657340004</v>
      </c>
      <c r="N242" s="427">
        <f>Lisäosat[[#This Row],[HYTE-kerroin (sis. Kulttuurihyte)]]/$N$7</f>
        <v>1.1065226066896579</v>
      </c>
      <c r="O242" s="439">
        <v>0</v>
      </c>
      <c r="P242" s="197">
        <v>0</v>
      </c>
      <c r="Q242" s="159">
        <v>0</v>
      </c>
      <c r="R242" s="159">
        <v>37940.915207725797</v>
      </c>
      <c r="S242" s="159">
        <v>141804.03670193479</v>
      </c>
      <c r="T242" s="159">
        <v>0</v>
      </c>
      <c r="U242" s="309">
        <f t="shared" si="4"/>
        <v>179744.95190966059</v>
      </c>
      <c r="V242" s="44"/>
      <c r="W242" s="44"/>
      <c r="X242" s="110"/>
      <c r="Y242" s="110"/>
      <c r="Z242" s="111"/>
    </row>
    <row r="243" spans="1:26" s="45" customFormat="1" x14ac:dyDescent="0.25">
      <c r="A243" s="127">
        <v>758</v>
      </c>
      <c r="B243" s="124" t="s">
        <v>247</v>
      </c>
      <c r="C243" s="408">
        <v>8127</v>
      </c>
      <c r="D243" s="412">
        <v>1.4546833333333333</v>
      </c>
      <c r="E243" s="420">
        <v>1</v>
      </c>
      <c r="F243" s="155">
        <v>129</v>
      </c>
      <c r="G243" s="419">
        <v>1.5873015873015872E-2</v>
      </c>
      <c r="H243" s="269">
        <v>3822</v>
      </c>
      <c r="I243" s="15">
        <v>3579</v>
      </c>
      <c r="J243" s="331">
        <v>1.0678960603520538</v>
      </c>
      <c r="K243" s="427">
        <v>1.0683731273664321</v>
      </c>
      <c r="L243" s="434">
        <v>0.60398344699999995</v>
      </c>
      <c r="M243" s="14">
        <f>Lisäosat[[#This Row],[HYTE-kerroin (sis. Kulttuurihyte)]]*Lisäosat[[#This Row],[Asukasmäärä 31.12.2024]]</f>
        <v>4908.573473769</v>
      </c>
      <c r="N243" s="427">
        <f>Lisäosat[[#This Row],[HYTE-kerroin (sis. Kulttuurihyte)]]/$N$7</f>
        <v>0.93812186978494005</v>
      </c>
      <c r="O243" s="439">
        <v>0</v>
      </c>
      <c r="P243" s="197">
        <v>1191324.2478165003</v>
      </c>
      <c r="Q243" s="159">
        <v>126703.8</v>
      </c>
      <c r="R243" s="159">
        <v>122078.31778986433</v>
      </c>
      <c r="S243" s="159">
        <v>158047.93371293598</v>
      </c>
      <c r="T243" s="159">
        <v>0</v>
      </c>
      <c r="U243" s="309">
        <f t="shared" si="4"/>
        <v>1598154.2993193006</v>
      </c>
      <c r="V243" s="44"/>
      <c r="W243" s="44"/>
      <c r="X243" s="110"/>
      <c r="Y243" s="110"/>
      <c r="Z243" s="111"/>
    </row>
    <row r="244" spans="1:26" s="45" customFormat="1" x14ac:dyDescent="0.25">
      <c r="A244" s="127">
        <v>759</v>
      </c>
      <c r="B244" s="124" t="s">
        <v>248</v>
      </c>
      <c r="C244" s="408">
        <v>1800</v>
      </c>
      <c r="D244" s="412">
        <v>1.1890000000000001</v>
      </c>
      <c r="E244" s="420">
        <v>0</v>
      </c>
      <c r="F244" s="155">
        <v>0</v>
      </c>
      <c r="G244" s="419">
        <v>0</v>
      </c>
      <c r="H244" s="269">
        <v>647</v>
      </c>
      <c r="I244" s="15">
        <v>660</v>
      </c>
      <c r="J244" s="331">
        <v>0.98030303030303034</v>
      </c>
      <c r="K244" s="427">
        <v>0.98074096640675423</v>
      </c>
      <c r="L244" s="434">
        <v>0.56088097100000001</v>
      </c>
      <c r="M244" s="14">
        <f>Lisäosat[[#This Row],[HYTE-kerroin (sis. Kulttuurihyte)]]*Lisäosat[[#This Row],[Asukasmäärä 31.12.2024]]</f>
        <v>1009.5857478</v>
      </c>
      <c r="N244" s="427">
        <f>Lisäosat[[#This Row],[HYTE-kerroin (sis. Kulttuurihyte)]]/$N$7</f>
        <v>0.87117404931349507</v>
      </c>
      <c r="O244" s="439">
        <v>0</v>
      </c>
      <c r="P244" s="197">
        <v>215667.95400000003</v>
      </c>
      <c r="Q244" s="159">
        <v>0</v>
      </c>
      <c r="R244" s="159">
        <v>24820.592377822137</v>
      </c>
      <c r="S244" s="159">
        <v>32506.988476083756</v>
      </c>
      <c r="T244" s="159">
        <v>0</v>
      </c>
      <c r="U244" s="309">
        <f t="shared" si="4"/>
        <v>272995.53485390591</v>
      </c>
      <c r="V244" s="44"/>
      <c r="W244" s="44"/>
      <c r="X244" s="110"/>
      <c r="Y244" s="110"/>
      <c r="Z244" s="111"/>
    </row>
    <row r="245" spans="1:26" s="45" customFormat="1" x14ac:dyDescent="0.25">
      <c r="A245" s="127">
        <v>761</v>
      </c>
      <c r="B245" s="124" t="s">
        <v>249</v>
      </c>
      <c r="C245" s="408">
        <v>8429</v>
      </c>
      <c r="D245" s="412">
        <v>0</v>
      </c>
      <c r="E245" s="420">
        <v>0</v>
      </c>
      <c r="F245" s="155">
        <v>0</v>
      </c>
      <c r="G245" s="419">
        <v>0</v>
      </c>
      <c r="H245" s="269">
        <v>2706</v>
      </c>
      <c r="I245" s="15">
        <v>3178</v>
      </c>
      <c r="J245" s="331">
        <v>0.8514789175582127</v>
      </c>
      <c r="K245" s="427">
        <v>0.85185930336549032</v>
      </c>
      <c r="L245" s="434">
        <v>0.55181841099999995</v>
      </c>
      <c r="M245" s="14">
        <f>Lisäosat[[#This Row],[HYTE-kerroin (sis. Kulttuurihyte)]]*Lisäosat[[#This Row],[Asukasmäärä 31.12.2024]]</f>
        <v>4651.2773863189996</v>
      </c>
      <c r="N245" s="427">
        <f>Lisäosat[[#This Row],[HYTE-kerroin (sis. Kulttuurihyte)]]/$N$7</f>
        <v>0.85709785935420602</v>
      </c>
      <c r="O245" s="439">
        <v>0</v>
      </c>
      <c r="P245" s="197">
        <v>0</v>
      </c>
      <c r="Q245" s="159">
        <v>0</v>
      </c>
      <c r="R245" s="159">
        <v>100955.32827703211</v>
      </c>
      <c r="S245" s="159">
        <v>149763.42596517457</v>
      </c>
      <c r="T245" s="159">
        <v>0</v>
      </c>
      <c r="U245" s="309">
        <f t="shared" si="4"/>
        <v>250718.75424220669</v>
      </c>
      <c r="V245" s="44"/>
      <c r="W245" s="44"/>
      <c r="X245" s="110"/>
      <c r="Y245" s="110"/>
      <c r="Z245" s="111"/>
    </row>
    <row r="246" spans="1:26" s="45" customFormat="1" x14ac:dyDescent="0.25">
      <c r="A246" s="127">
        <v>762</v>
      </c>
      <c r="B246" s="124" t="s">
        <v>250</v>
      </c>
      <c r="C246" s="408">
        <v>3570</v>
      </c>
      <c r="D246" s="412">
        <v>1.0705166666666668</v>
      </c>
      <c r="E246" s="420">
        <v>0</v>
      </c>
      <c r="F246" s="155">
        <v>0</v>
      </c>
      <c r="G246" s="419">
        <v>0</v>
      </c>
      <c r="H246" s="269">
        <v>1054</v>
      </c>
      <c r="I246" s="15">
        <v>1243</v>
      </c>
      <c r="J246" s="331">
        <v>0.84794851166532581</v>
      </c>
      <c r="K246" s="427">
        <v>0.8483273203151801</v>
      </c>
      <c r="L246" s="434">
        <v>0.56071480699999998</v>
      </c>
      <c r="M246" s="14">
        <f>Lisäosat[[#This Row],[HYTE-kerroin (sis. Kulttuurihyte)]]*Lisäosat[[#This Row],[Asukasmäärä 31.12.2024]]</f>
        <v>2001.7518609899998</v>
      </c>
      <c r="N246" s="427">
        <f>Lisäosat[[#This Row],[HYTE-kerroin (sis. Kulttuurihyte)]]/$N$7</f>
        <v>0.87091595932254384</v>
      </c>
      <c r="O246" s="439">
        <v>0</v>
      </c>
      <c r="P246" s="197">
        <v>385117.19326500007</v>
      </c>
      <c r="Q246" s="159">
        <v>0</v>
      </c>
      <c r="R246" s="159">
        <v>42581.111181364213</v>
      </c>
      <c r="S246" s="159">
        <v>64453.093577220112</v>
      </c>
      <c r="T246" s="159">
        <v>0</v>
      </c>
      <c r="U246" s="309">
        <f t="shared" si="4"/>
        <v>492151.39802358439</v>
      </c>
      <c r="V246" s="44"/>
      <c r="W246" s="44"/>
      <c r="X246" s="110"/>
      <c r="Y246" s="110"/>
      <c r="Z246" s="111"/>
    </row>
    <row r="247" spans="1:26" s="45" customFormat="1" x14ac:dyDescent="0.25">
      <c r="A247" s="127">
        <v>765</v>
      </c>
      <c r="B247" s="124" t="s">
        <v>251</v>
      </c>
      <c r="C247" s="408">
        <v>10185</v>
      </c>
      <c r="D247" s="412">
        <v>0.59563333333333335</v>
      </c>
      <c r="E247" s="420">
        <v>0</v>
      </c>
      <c r="F247" s="155">
        <v>0</v>
      </c>
      <c r="G247" s="419">
        <v>0</v>
      </c>
      <c r="H247" s="269">
        <v>4730</v>
      </c>
      <c r="I247" s="15">
        <v>4379</v>
      </c>
      <c r="J247" s="331">
        <v>1.080155286595113</v>
      </c>
      <c r="K247" s="427">
        <v>1.0806378302402979</v>
      </c>
      <c r="L247" s="434">
        <v>0.60381488999999999</v>
      </c>
      <c r="M247" s="14">
        <f>Lisäosat[[#This Row],[HYTE-kerroin (sis. Kulttuurihyte)]]*Lisäosat[[#This Row],[Asukasmäärä 31.12.2024]]</f>
        <v>6149.8546546500002</v>
      </c>
      <c r="N247" s="427">
        <f>Lisäosat[[#This Row],[HYTE-kerroin (sis. Kulttuurihyte)]]/$N$7</f>
        <v>0.93786006292783042</v>
      </c>
      <c r="O247" s="439">
        <v>0</v>
      </c>
      <c r="P247" s="197">
        <v>407549.18309000001</v>
      </c>
      <c r="Q247" s="159">
        <v>0</v>
      </c>
      <c r="R247" s="159">
        <v>154748.52599202393</v>
      </c>
      <c r="S247" s="159">
        <v>198015.13127927063</v>
      </c>
      <c r="T247" s="159">
        <v>0</v>
      </c>
      <c r="U247" s="309">
        <f t="shared" si="4"/>
        <v>760312.84036129457</v>
      </c>
      <c r="V247" s="44"/>
      <c r="W247" s="44"/>
      <c r="X247" s="110"/>
      <c r="Y247" s="110"/>
      <c r="Z247" s="111"/>
    </row>
    <row r="248" spans="1:26" s="45" customFormat="1" x14ac:dyDescent="0.25">
      <c r="A248" s="127">
        <v>768</v>
      </c>
      <c r="B248" s="124" t="s">
        <v>252</v>
      </c>
      <c r="C248" s="408">
        <v>2361</v>
      </c>
      <c r="D248" s="412">
        <v>1.2305166666666667</v>
      </c>
      <c r="E248" s="420">
        <v>0</v>
      </c>
      <c r="F248" s="155">
        <v>0</v>
      </c>
      <c r="G248" s="419">
        <v>0</v>
      </c>
      <c r="H248" s="269">
        <v>673</v>
      </c>
      <c r="I248" s="15">
        <v>774</v>
      </c>
      <c r="J248" s="331">
        <v>0.86950904392764861</v>
      </c>
      <c r="K248" s="427">
        <v>0.86989748443132908</v>
      </c>
      <c r="L248" s="434">
        <v>0.55751444100000003</v>
      </c>
      <c r="M248" s="14">
        <f>Lisäosat[[#This Row],[HYTE-kerroin (sis. Kulttuurihyte)]]*Lisäosat[[#This Row],[Asukasmäärä 31.12.2024]]</f>
        <v>1316.2915952010001</v>
      </c>
      <c r="N248" s="427">
        <f>Lisäosat[[#This Row],[HYTE-kerroin (sis. Kulttuurihyte)]]/$N$7</f>
        <v>0.86594507253611153</v>
      </c>
      <c r="O248" s="439">
        <v>0</v>
      </c>
      <c r="P248" s="197">
        <v>292762.02738450002</v>
      </c>
      <c r="Q248" s="159">
        <v>0</v>
      </c>
      <c r="R248" s="159">
        <v>28876.821128037693</v>
      </c>
      <c r="S248" s="159">
        <v>42382.408636023356</v>
      </c>
      <c r="T248" s="159">
        <v>0</v>
      </c>
      <c r="U248" s="309">
        <f t="shared" si="4"/>
        <v>364021.25714856107</v>
      </c>
      <c r="V248" s="44"/>
      <c r="W248" s="44"/>
      <c r="X248" s="110"/>
      <c r="Y248" s="110"/>
      <c r="Z248" s="111"/>
    </row>
    <row r="249" spans="1:26" s="45" customFormat="1" x14ac:dyDescent="0.25">
      <c r="A249" s="127">
        <v>777</v>
      </c>
      <c r="B249" s="124" t="s">
        <v>253</v>
      </c>
      <c r="C249" s="408">
        <v>7038</v>
      </c>
      <c r="D249" s="412">
        <v>1.4814499999999999</v>
      </c>
      <c r="E249" s="420">
        <v>0</v>
      </c>
      <c r="F249" s="155">
        <v>0</v>
      </c>
      <c r="G249" s="419">
        <v>0</v>
      </c>
      <c r="H249" s="269">
        <v>2054</v>
      </c>
      <c r="I249" s="15">
        <v>2311</v>
      </c>
      <c r="J249" s="331">
        <v>0.88879273041973172</v>
      </c>
      <c r="K249" s="427">
        <v>0.88918978562954565</v>
      </c>
      <c r="L249" s="434">
        <v>0.57653184199999996</v>
      </c>
      <c r="M249" s="14">
        <f>Lisäosat[[#This Row],[HYTE-kerroin (sis. Kulttuurihyte)]]*Lisäosat[[#This Row],[Asukasmäärä 31.12.2024]]</f>
        <v>4057.6311039959996</v>
      </c>
      <c r="N249" s="427">
        <f>Lisäosat[[#This Row],[HYTE-kerroin (sis. Kulttuurihyte)]]/$N$7</f>
        <v>0.89548336513864035</v>
      </c>
      <c r="O249" s="439">
        <v>0</v>
      </c>
      <c r="P249" s="197">
        <v>1050672.8727269999</v>
      </c>
      <c r="Q249" s="159">
        <v>0</v>
      </c>
      <c r="R249" s="159">
        <v>87989.135020326037</v>
      </c>
      <c r="S249" s="159">
        <v>130648.99918132242</v>
      </c>
      <c r="T249" s="159">
        <v>0</v>
      </c>
      <c r="U249" s="309">
        <f t="shared" si="4"/>
        <v>1269311.0069286486</v>
      </c>
      <c r="V249" s="44"/>
      <c r="W249" s="44"/>
      <c r="X249" s="110"/>
      <c r="Y249" s="110"/>
      <c r="Z249" s="111"/>
    </row>
    <row r="250" spans="1:26" s="45" customFormat="1" x14ac:dyDescent="0.25">
      <c r="A250" s="127">
        <v>778</v>
      </c>
      <c r="B250" s="124" t="s">
        <v>254</v>
      </c>
      <c r="C250" s="408">
        <v>6632</v>
      </c>
      <c r="D250" s="412">
        <v>0.39226666666666665</v>
      </c>
      <c r="E250" s="420">
        <v>0</v>
      </c>
      <c r="F250" s="155">
        <v>0</v>
      </c>
      <c r="G250" s="419">
        <v>0</v>
      </c>
      <c r="H250" s="269">
        <v>2280</v>
      </c>
      <c r="I250" s="15">
        <v>2439</v>
      </c>
      <c r="J250" s="331">
        <v>0.93480934809348093</v>
      </c>
      <c r="K250" s="427">
        <v>0.93522696055715171</v>
      </c>
      <c r="L250" s="434">
        <v>0.50666675299999997</v>
      </c>
      <c r="M250" s="14">
        <f>Lisäosat[[#This Row],[HYTE-kerroin (sis. Kulttuurihyte)]]*Lisäosat[[#This Row],[Asukasmäärä 31.12.2024]]</f>
        <v>3360.2139058959997</v>
      </c>
      <c r="N250" s="427">
        <f>Lisäosat[[#This Row],[HYTE-kerroin (sis. Kulttuurihyte)]]/$N$7</f>
        <v>0.78696719925541991</v>
      </c>
      <c r="O250" s="439">
        <v>0</v>
      </c>
      <c r="P250" s="197">
        <v>174769.61198933332</v>
      </c>
      <c r="Q250" s="159">
        <v>0</v>
      </c>
      <c r="R250" s="159">
        <v>87206.098345955324</v>
      </c>
      <c r="S250" s="159">
        <v>108193.32082902611</v>
      </c>
      <c r="T250" s="159">
        <v>0</v>
      </c>
      <c r="U250" s="309">
        <f t="shared" si="4"/>
        <v>370169.03116431477</v>
      </c>
      <c r="V250" s="44"/>
      <c r="W250" s="44"/>
      <c r="X250" s="110"/>
      <c r="Y250" s="110"/>
      <c r="Z250" s="111"/>
    </row>
    <row r="251" spans="1:26" s="45" customFormat="1" x14ac:dyDescent="0.25">
      <c r="A251" s="127">
        <v>781</v>
      </c>
      <c r="B251" s="124" t="s">
        <v>255</v>
      </c>
      <c r="C251" s="408">
        <v>3428</v>
      </c>
      <c r="D251" s="412">
        <v>1.0842833333333333</v>
      </c>
      <c r="E251" s="420">
        <v>0</v>
      </c>
      <c r="F251" s="155">
        <v>1</v>
      </c>
      <c r="G251" s="419">
        <v>2.9171528588098014E-4</v>
      </c>
      <c r="H251" s="269">
        <v>940</v>
      </c>
      <c r="I251" s="15">
        <v>1118</v>
      </c>
      <c r="J251" s="331">
        <v>0.84078711985688726</v>
      </c>
      <c r="K251" s="427">
        <v>0.84116272925923452</v>
      </c>
      <c r="L251" s="434">
        <v>0.60518908900000001</v>
      </c>
      <c r="M251" s="14">
        <f>Lisäosat[[#This Row],[HYTE-kerroin (sis. Kulttuurihyte)]]*Lisäosat[[#This Row],[Asukasmäärä 31.12.2024]]</f>
        <v>2074.588197092</v>
      </c>
      <c r="N251" s="427">
        <f>Lisäosat[[#This Row],[HYTE-kerroin (sis. Kulttuurihyte)]]/$N$7</f>
        <v>0.93999450244225735</v>
      </c>
      <c r="O251" s="439">
        <v>0</v>
      </c>
      <c r="P251" s="197">
        <v>374554.35758199997</v>
      </c>
      <c r="Q251" s="159">
        <v>0</v>
      </c>
      <c r="R251" s="159">
        <v>40542.092052763219</v>
      </c>
      <c r="S251" s="159">
        <v>66798.302930132762</v>
      </c>
      <c r="T251" s="159">
        <v>0</v>
      </c>
      <c r="U251" s="309">
        <f t="shared" si="4"/>
        <v>481894.75256489596</v>
      </c>
      <c r="V251" s="44"/>
      <c r="W251" s="44"/>
      <c r="X251" s="110"/>
      <c r="Y251" s="110"/>
      <c r="Z251" s="111"/>
    </row>
    <row r="252" spans="1:26" s="45" customFormat="1" x14ac:dyDescent="0.25">
      <c r="A252" s="127">
        <v>783</v>
      </c>
      <c r="B252" s="124" t="s">
        <v>256</v>
      </c>
      <c r="C252" s="408">
        <v>6256</v>
      </c>
      <c r="D252" s="412">
        <v>0</v>
      </c>
      <c r="E252" s="420">
        <v>0</v>
      </c>
      <c r="F252" s="155">
        <v>0</v>
      </c>
      <c r="G252" s="419">
        <v>0</v>
      </c>
      <c r="H252" s="269">
        <v>3118</v>
      </c>
      <c r="I252" s="15">
        <v>2587</v>
      </c>
      <c r="J252" s="331">
        <v>1.2052570545032857</v>
      </c>
      <c r="K252" s="427">
        <v>1.2057954855415656</v>
      </c>
      <c r="L252" s="434">
        <v>0.46333960899999999</v>
      </c>
      <c r="M252" s="14">
        <f>Lisäosat[[#This Row],[HYTE-kerroin (sis. Kulttuurihyte)]]*Lisäosat[[#This Row],[Asukasmäärä 31.12.2024]]</f>
        <v>2898.6525939039998</v>
      </c>
      <c r="N252" s="427">
        <f>Lisäosat[[#This Row],[HYTE-kerroin (sis. Kulttuurihyte)]]/$N$7</f>
        <v>0.71967041894858919</v>
      </c>
      <c r="O252" s="439">
        <v>0</v>
      </c>
      <c r="P252" s="197">
        <v>0</v>
      </c>
      <c r="Q252" s="159">
        <v>0</v>
      </c>
      <c r="R252" s="159">
        <v>106060.99919912538</v>
      </c>
      <c r="S252" s="159">
        <v>93331.811261735405</v>
      </c>
      <c r="T252" s="159">
        <v>0</v>
      </c>
      <c r="U252" s="309">
        <f t="shared" si="4"/>
        <v>199392.81046086078</v>
      </c>
      <c r="V252" s="44"/>
      <c r="W252" s="44"/>
      <c r="X252" s="110"/>
      <c r="Y252" s="110"/>
      <c r="Z252" s="111"/>
    </row>
    <row r="253" spans="1:26" s="104" customFormat="1" x14ac:dyDescent="0.25">
      <c r="A253" s="124">
        <v>785</v>
      </c>
      <c r="B253" s="124" t="s">
        <v>257</v>
      </c>
      <c r="C253" s="408">
        <v>2581</v>
      </c>
      <c r="D253" s="412">
        <v>1.7081500000000001</v>
      </c>
      <c r="E253" s="420">
        <v>0</v>
      </c>
      <c r="F253" s="155">
        <v>0</v>
      </c>
      <c r="G253" s="419">
        <v>0</v>
      </c>
      <c r="H253" s="269">
        <v>791</v>
      </c>
      <c r="I253" s="15">
        <v>831</v>
      </c>
      <c r="J253" s="331">
        <v>0.95186522262334539</v>
      </c>
      <c r="K253" s="427">
        <v>0.95229045455059658</v>
      </c>
      <c r="L253" s="434">
        <v>0.46102869000000002</v>
      </c>
      <c r="M253" s="14">
        <f>Lisäosat[[#This Row],[HYTE-kerroin (sis. Kulttuurihyte)]]*Lisäosat[[#This Row],[Asukasmäärä 31.12.2024]]</f>
        <v>1189.91504889</v>
      </c>
      <c r="N253" s="427">
        <f>Lisäosat[[#This Row],[HYTE-kerroin (sis. Kulttuurihyte)]]/$N$7</f>
        <v>0.71608104300795772</v>
      </c>
      <c r="O253" s="438">
        <v>0</v>
      </c>
      <c r="P253" s="197">
        <v>888536.48213100014</v>
      </c>
      <c r="Q253" s="159">
        <v>0</v>
      </c>
      <c r="R253" s="159">
        <v>34557.534984522965</v>
      </c>
      <c r="S253" s="159">
        <v>38313.293215633363</v>
      </c>
      <c r="T253" s="159">
        <v>0</v>
      </c>
      <c r="U253" s="309">
        <f t="shared" si="4"/>
        <v>961407.31033115648</v>
      </c>
      <c r="V253" s="59"/>
      <c r="W253" s="59"/>
      <c r="X253" s="109"/>
      <c r="Y253" s="110"/>
      <c r="Z253" s="111"/>
    </row>
    <row r="254" spans="1:26" s="45" customFormat="1" x14ac:dyDescent="0.25">
      <c r="A254" s="127">
        <v>790</v>
      </c>
      <c r="B254" s="124" t="s">
        <v>258</v>
      </c>
      <c r="C254" s="408">
        <v>23464</v>
      </c>
      <c r="D254" s="412">
        <v>0</v>
      </c>
      <c r="E254" s="420">
        <v>0</v>
      </c>
      <c r="F254" s="155">
        <v>0</v>
      </c>
      <c r="G254" s="419">
        <v>0</v>
      </c>
      <c r="H254" s="269">
        <v>7853</v>
      </c>
      <c r="I254" s="15">
        <v>9119</v>
      </c>
      <c r="J254" s="331">
        <v>0.86116898782761264</v>
      </c>
      <c r="K254" s="427">
        <v>0.86155370253267738</v>
      </c>
      <c r="L254" s="434">
        <v>0.63178950899999997</v>
      </c>
      <c r="M254" s="14">
        <f>Lisäosat[[#This Row],[HYTE-kerroin (sis. Kulttuurihyte)]]*Lisäosat[[#This Row],[Asukasmäärä 31.12.2024]]</f>
        <v>14824.309039176</v>
      </c>
      <c r="N254" s="427">
        <f>Lisäosat[[#This Row],[HYTE-kerroin (sis. Kulttuurihyte)]]/$N$7</f>
        <v>0.98131092571745471</v>
      </c>
      <c r="O254" s="439">
        <v>0</v>
      </c>
      <c r="P254" s="197">
        <v>0</v>
      </c>
      <c r="Q254" s="159">
        <v>0</v>
      </c>
      <c r="R254" s="159">
        <v>284229.87483174802</v>
      </c>
      <c r="S254" s="159">
        <v>477318.19130024221</v>
      </c>
      <c r="T254" s="159">
        <v>0</v>
      </c>
      <c r="U254" s="309">
        <f t="shared" si="4"/>
        <v>761548.06613199017</v>
      </c>
      <c r="V254" s="44"/>
      <c r="W254" s="44"/>
      <c r="X254" s="110"/>
      <c r="Y254" s="110"/>
      <c r="Z254" s="111"/>
    </row>
    <row r="255" spans="1:26" s="45" customFormat="1" x14ac:dyDescent="0.25">
      <c r="A255" s="127">
        <v>791</v>
      </c>
      <c r="B255" s="124" t="s">
        <v>259</v>
      </c>
      <c r="C255" s="408">
        <v>4938</v>
      </c>
      <c r="D255" s="412">
        <v>1.4546666666666668</v>
      </c>
      <c r="E255" s="420">
        <v>0</v>
      </c>
      <c r="F255" s="155">
        <v>0</v>
      </c>
      <c r="G255" s="419">
        <v>0</v>
      </c>
      <c r="H255" s="269">
        <v>1631</v>
      </c>
      <c r="I255" s="15">
        <v>1782</v>
      </c>
      <c r="J255" s="331">
        <v>0.91526374859708193</v>
      </c>
      <c r="K255" s="427">
        <v>0.91567262934879845</v>
      </c>
      <c r="L255" s="434">
        <v>0.44449910799999998</v>
      </c>
      <c r="M255" s="14">
        <f>Lisäosat[[#This Row],[HYTE-kerroin (sis. Kulttuurihyte)]]*Lisäosat[[#This Row],[Asukasmäärä 31.12.2024]]</f>
        <v>2194.9365953040001</v>
      </c>
      <c r="N255" s="427">
        <f>Lisäosat[[#This Row],[HYTE-kerroin (sis. Kulttuurihyte)]]/$N$7</f>
        <v>0.6904068917549292</v>
      </c>
      <c r="O255" s="439">
        <v>0</v>
      </c>
      <c r="P255" s="197">
        <v>723845.42088000011</v>
      </c>
      <c r="Q255" s="159">
        <v>0</v>
      </c>
      <c r="R255" s="159">
        <v>63573.575698764595</v>
      </c>
      <c r="S255" s="159">
        <v>70673.321968701479</v>
      </c>
      <c r="T255" s="159">
        <v>0</v>
      </c>
      <c r="U255" s="309">
        <f t="shared" si="4"/>
        <v>858092.31854746619</v>
      </c>
      <c r="V255" s="44"/>
      <c r="W255" s="44"/>
      <c r="X255" s="110"/>
      <c r="Y255" s="110"/>
      <c r="Z255" s="111"/>
    </row>
    <row r="256" spans="1:26" s="45" customFormat="1" x14ac:dyDescent="0.25">
      <c r="A256" s="127">
        <v>831</v>
      </c>
      <c r="B256" s="124" t="s">
        <v>260</v>
      </c>
      <c r="C256" s="408">
        <v>4596</v>
      </c>
      <c r="D256" s="412">
        <v>0</v>
      </c>
      <c r="E256" s="420">
        <v>0</v>
      </c>
      <c r="F256" s="155">
        <v>0</v>
      </c>
      <c r="G256" s="419">
        <v>0</v>
      </c>
      <c r="H256" s="269">
        <v>746</v>
      </c>
      <c r="I256" s="15">
        <v>1859</v>
      </c>
      <c r="J256" s="331">
        <v>0.40129101667563205</v>
      </c>
      <c r="K256" s="427">
        <v>0.40147028759377662</v>
      </c>
      <c r="L256" s="434">
        <v>0.56842583400000002</v>
      </c>
      <c r="M256" s="14">
        <f>Lisäosat[[#This Row],[HYTE-kerroin (sis. Kulttuurihyte)]]*Lisäosat[[#This Row],[Asukasmäärä 31.12.2024]]</f>
        <v>2612.4851330639999</v>
      </c>
      <c r="N256" s="427">
        <f>Lisäosat[[#This Row],[HYTE-kerroin (sis. Kulttuurihyte)]]/$N$7</f>
        <v>0.88289291515325918</v>
      </c>
      <c r="O256" s="439">
        <v>1.2399528695531773E-2</v>
      </c>
      <c r="P256" s="197">
        <v>0</v>
      </c>
      <c r="Q256" s="159">
        <v>0</v>
      </c>
      <c r="R256" s="159">
        <v>25942.913631440821</v>
      </c>
      <c r="S256" s="159">
        <v>84117.693122659985</v>
      </c>
      <c r="T256" s="159">
        <v>626.30069039245768</v>
      </c>
      <c r="U256" s="309">
        <f t="shared" si="4"/>
        <v>110686.90744449326</v>
      </c>
      <c r="V256" s="44"/>
      <c r="W256" s="44"/>
      <c r="X256" s="110"/>
      <c r="Y256" s="110"/>
      <c r="Z256" s="111"/>
    </row>
    <row r="257" spans="1:26" s="45" customFormat="1" x14ac:dyDescent="0.25">
      <c r="A257" s="127">
        <v>832</v>
      </c>
      <c r="B257" s="124" t="s">
        <v>261</v>
      </c>
      <c r="C257" s="408">
        <v>3657</v>
      </c>
      <c r="D257" s="412">
        <v>1.7243499999999998</v>
      </c>
      <c r="E257" s="420">
        <v>0</v>
      </c>
      <c r="F257" s="155">
        <v>0</v>
      </c>
      <c r="G257" s="419">
        <v>0</v>
      </c>
      <c r="H257" s="269">
        <v>1155</v>
      </c>
      <c r="I257" s="15">
        <v>1266</v>
      </c>
      <c r="J257" s="331">
        <v>0.91232227488151663</v>
      </c>
      <c r="K257" s="427">
        <v>0.91272984157268422</v>
      </c>
      <c r="L257" s="434">
        <v>0.57723234099999998</v>
      </c>
      <c r="M257" s="14">
        <f>Lisäosat[[#This Row],[HYTE-kerroin (sis. Kulttuurihyte)]]*Lisäosat[[#This Row],[Asukasmäärä 31.12.2024]]</f>
        <v>2110.9386710369999</v>
      </c>
      <c r="N257" s="427">
        <f>Lisäosat[[#This Row],[HYTE-kerroin (sis. Kulttuurihyte)]]/$N$7</f>
        <v>0.89657139732714919</v>
      </c>
      <c r="O257" s="439">
        <v>0</v>
      </c>
      <c r="P257" s="197">
        <v>1270900.749843</v>
      </c>
      <c r="Q257" s="159">
        <v>0</v>
      </c>
      <c r="R257" s="159">
        <v>46930.213610676168</v>
      </c>
      <c r="S257" s="159">
        <v>67968.727968526233</v>
      </c>
      <c r="T257" s="159">
        <v>0</v>
      </c>
      <c r="U257" s="309">
        <f t="shared" si="4"/>
        <v>1385799.6914222024</v>
      </c>
      <c r="V257" s="44"/>
      <c r="W257" s="44"/>
      <c r="X257" s="110"/>
      <c r="Y257" s="110"/>
      <c r="Z257" s="111"/>
    </row>
    <row r="258" spans="1:26" s="45" customFormat="1" x14ac:dyDescent="0.25">
      <c r="A258" s="127">
        <v>833</v>
      </c>
      <c r="B258" s="124" t="s">
        <v>262</v>
      </c>
      <c r="C258" s="408">
        <v>1692</v>
      </c>
      <c r="D258" s="412">
        <v>0.48993333333333333</v>
      </c>
      <c r="E258" s="420">
        <v>0</v>
      </c>
      <c r="F258" s="155">
        <v>0</v>
      </c>
      <c r="G258" s="419">
        <v>0</v>
      </c>
      <c r="H258" s="269">
        <v>463</v>
      </c>
      <c r="I258" s="15">
        <v>624</v>
      </c>
      <c r="J258" s="331">
        <v>0.74198717948717952</v>
      </c>
      <c r="K258" s="427">
        <v>0.74231865145488041</v>
      </c>
      <c r="L258" s="434">
        <v>0.47567320200000002</v>
      </c>
      <c r="M258" s="14">
        <f>Lisäosat[[#This Row],[HYTE-kerroin (sis. Kulttuurihyte)]]*Lisäosat[[#This Row],[Asukasmäärä 31.12.2024]]</f>
        <v>804.83905778400003</v>
      </c>
      <c r="N258" s="427">
        <f>Lisäosat[[#This Row],[HYTE-kerroin (sis. Kulttuurihyte)]]/$N$7</f>
        <v>0.7388272574079825</v>
      </c>
      <c r="O258" s="439">
        <v>0.30009107511776989</v>
      </c>
      <c r="P258" s="197">
        <v>55690.016496000011</v>
      </c>
      <c r="Q258" s="159">
        <v>0</v>
      </c>
      <c r="R258" s="159">
        <v>17659.404405158908</v>
      </c>
      <c r="S258" s="159">
        <v>25914.484265946172</v>
      </c>
      <c r="T258" s="159">
        <v>5580.2175491009411</v>
      </c>
      <c r="U258" s="309">
        <f t="shared" si="4"/>
        <v>104844.12271620602</v>
      </c>
      <c r="V258" s="44"/>
      <c r="W258" s="44"/>
      <c r="X258" s="110"/>
      <c r="Y258" s="110"/>
      <c r="Z258" s="111"/>
    </row>
    <row r="259" spans="1:26" s="45" customFormat="1" x14ac:dyDescent="0.25">
      <c r="A259" s="127">
        <v>834</v>
      </c>
      <c r="B259" s="124" t="s">
        <v>263</v>
      </c>
      <c r="C259" s="408">
        <v>5832</v>
      </c>
      <c r="D259" s="412">
        <v>0</v>
      </c>
      <c r="E259" s="420">
        <v>0</v>
      </c>
      <c r="F259" s="155">
        <v>0</v>
      </c>
      <c r="G259" s="419">
        <v>0</v>
      </c>
      <c r="H259" s="269">
        <v>1739</v>
      </c>
      <c r="I259" s="15">
        <v>2441</v>
      </c>
      <c r="J259" s="331">
        <v>0.71241294551413359</v>
      </c>
      <c r="K259" s="427">
        <v>0.7127312056234637</v>
      </c>
      <c r="L259" s="434">
        <v>0.60343488599999995</v>
      </c>
      <c r="M259" s="14">
        <f>Lisäosat[[#This Row],[HYTE-kerroin (sis. Kulttuurihyte)]]*Lisäosat[[#This Row],[Asukasmäärä 31.12.2024]]</f>
        <v>3519.2322551519997</v>
      </c>
      <c r="N259" s="427">
        <f>Lisäosat[[#This Row],[HYTE-kerroin (sis. Kulttuurihyte)]]/$N$7</f>
        <v>0.93726983141606213</v>
      </c>
      <c r="O259" s="439">
        <v>0</v>
      </c>
      <c r="P259" s="197">
        <v>0</v>
      </c>
      <c r="Q259" s="159">
        <v>0</v>
      </c>
      <c r="R259" s="159">
        <v>58442.476380216329</v>
      </c>
      <c r="S259" s="159">
        <v>113313.44822584698</v>
      </c>
      <c r="T259" s="159">
        <v>0</v>
      </c>
      <c r="U259" s="309">
        <f t="shared" si="4"/>
        <v>171755.92460606332</v>
      </c>
      <c r="V259" s="44"/>
      <c r="W259" s="44"/>
      <c r="X259" s="110"/>
      <c r="Y259" s="110"/>
      <c r="Z259" s="111"/>
    </row>
    <row r="260" spans="1:26" s="45" customFormat="1" x14ac:dyDescent="0.25">
      <c r="A260" s="127">
        <v>837</v>
      </c>
      <c r="B260" s="124" t="s">
        <v>264</v>
      </c>
      <c r="C260" s="408">
        <v>260180</v>
      </c>
      <c r="D260" s="412">
        <v>0</v>
      </c>
      <c r="E260" s="420">
        <v>0</v>
      </c>
      <c r="F260" s="155">
        <v>16</v>
      </c>
      <c r="G260" s="419">
        <v>6.1495887462525945E-5</v>
      </c>
      <c r="H260" s="269">
        <v>138159</v>
      </c>
      <c r="I260" s="15">
        <v>116465</v>
      </c>
      <c r="J260" s="331">
        <v>1.1862705533851372</v>
      </c>
      <c r="K260" s="427">
        <v>1.1868005024805217</v>
      </c>
      <c r="L260" s="434">
        <v>0.67462973900000001</v>
      </c>
      <c r="M260" s="14">
        <f>Lisäosat[[#This Row],[HYTE-kerroin (sis. Kulttuurihyte)]]*Lisäosat[[#This Row],[Asukasmäärä 31.12.2024]]</f>
        <v>175525.16549302</v>
      </c>
      <c r="N260" s="427">
        <f>Lisäosat[[#This Row],[HYTE-kerroin (sis. Kulttuurihyte)]]/$N$7</f>
        <v>1.0478514192843535</v>
      </c>
      <c r="O260" s="439">
        <v>2.1323571455582022</v>
      </c>
      <c r="P260" s="197">
        <v>0</v>
      </c>
      <c r="Q260" s="159">
        <v>0</v>
      </c>
      <c r="R260" s="159">
        <v>4341471.4715794735</v>
      </c>
      <c r="S260" s="159">
        <v>5651619.5324447267</v>
      </c>
      <c r="T260" s="159">
        <v>6097215.5366233503</v>
      </c>
      <c r="U260" s="309">
        <f t="shared" si="4"/>
        <v>16090306.540647551</v>
      </c>
      <c r="V260" s="44"/>
      <c r="W260" s="44"/>
      <c r="X260" s="110"/>
      <c r="Y260" s="110"/>
      <c r="Z260" s="111"/>
    </row>
    <row r="261" spans="1:26" s="45" customFormat="1" x14ac:dyDescent="0.25">
      <c r="A261" s="127">
        <v>844</v>
      </c>
      <c r="B261" s="124" t="s">
        <v>265</v>
      </c>
      <c r="C261" s="408">
        <v>1388</v>
      </c>
      <c r="D261" s="412">
        <v>1.4789666666666665</v>
      </c>
      <c r="E261" s="420">
        <v>0</v>
      </c>
      <c r="F261" s="155">
        <v>0</v>
      </c>
      <c r="G261" s="419">
        <v>0</v>
      </c>
      <c r="H261" s="269">
        <v>341</v>
      </c>
      <c r="I261" s="15">
        <v>472</v>
      </c>
      <c r="J261" s="331">
        <v>0.72245762711864403</v>
      </c>
      <c r="K261" s="427">
        <v>0.72278037454321142</v>
      </c>
      <c r="L261" s="434">
        <v>0.56564025699999998</v>
      </c>
      <c r="M261" s="14">
        <f>Lisäosat[[#This Row],[HYTE-kerroin (sis. Kulttuurihyte)]]*Lisäosat[[#This Row],[Asukasmäärä 31.12.2024]]</f>
        <v>785.10867671599999</v>
      </c>
      <c r="N261" s="427">
        <f>Lisäosat[[#This Row],[HYTE-kerroin (sis. Kulttuurihyte)]]/$N$7</f>
        <v>0.87856628879180865</v>
      </c>
      <c r="O261" s="439">
        <v>0</v>
      </c>
      <c r="P261" s="197">
        <v>206861.233748</v>
      </c>
      <c r="Q261" s="159">
        <v>0</v>
      </c>
      <c r="R261" s="159">
        <v>14105.261387715644</v>
      </c>
      <c r="S261" s="159">
        <v>25279.198683316023</v>
      </c>
      <c r="T261" s="159">
        <v>0</v>
      </c>
      <c r="U261" s="309">
        <f t="shared" si="4"/>
        <v>246245.69381903167</v>
      </c>
      <c r="V261" s="44"/>
      <c r="W261" s="44"/>
      <c r="X261" s="110"/>
      <c r="Y261" s="110"/>
      <c r="Z261" s="111"/>
    </row>
    <row r="262" spans="1:26" s="45" customFormat="1" x14ac:dyDescent="0.25">
      <c r="A262" s="127">
        <v>845</v>
      </c>
      <c r="B262" s="124" t="s">
        <v>266</v>
      </c>
      <c r="C262" s="408">
        <v>2826</v>
      </c>
      <c r="D262" s="412">
        <v>1.3779666666666666</v>
      </c>
      <c r="E262" s="420">
        <v>0</v>
      </c>
      <c r="F262" s="155">
        <v>1</v>
      </c>
      <c r="G262" s="419">
        <v>3.5385704175513094E-4</v>
      </c>
      <c r="H262" s="269">
        <v>1008</v>
      </c>
      <c r="I262" s="15">
        <v>1079</v>
      </c>
      <c r="J262" s="331">
        <v>0.93419833178869327</v>
      </c>
      <c r="K262" s="427">
        <v>0.93461567128972745</v>
      </c>
      <c r="L262" s="434">
        <v>0.49716359599999999</v>
      </c>
      <c r="M262" s="14">
        <f>Lisäosat[[#This Row],[HYTE-kerroin (sis. Kulttuurihyte)]]*Lisäosat[[#This Row],[Asukasmäärä 31.12.2024]]</f>
        <v>1404.9843222959998</v>
      </c>
      <c r="N262" s="427">
        <f>Lisäosat[[#This Row],[HYTE-kerroin (sis. Kulttuurihyte)]]/$N$7</f>
        <v>0.77220666325400888</v>
      </c>
      <c r="O262" s="439">
        <v>0</v>
      </c>
      <c r="P262" s="197">
        <v>392411.86302599998</v>
      </c>
      <c r="Q262" s="159">
        <v>0</v>
      </c>
      <c r="R262" s="159">
        <v>37135.607852130663</v>
      </c>
      <c r="S262" s="159">
        <v>45238.167509276333</v>
      </c>
      <c r="T262" s="159">
        <v>0</v>
      </c>
      <c r="U262" s="309">
        <f t="shared" si="4"/>
        <v>474785.63838740694</v>
      </c>
      <c r="V262" s="44"/>
      <c r="W262" s="44"/>
      <c r="X262" s="110"/>
      <c r="Y262" s="110"/>
      <c r="Z262" s="111"/>
    </row>
    <row r="263" spans="1:26" s="45" customFormat="1" x14ac:dyDescent="0.25">
      <c r="A263" s="127">
        <v>846</v>
      </c>
      <c r="B263" s="124" t="s">
        <v>267</v>
      </c>
      <c r="C263" s="408">
        <v>4662</v>
      </c>
      <c r="D263" s="412">
        <v>0.17711666666666667</v>
      </c>
      <c r="E263" s="420">
        <v>0</v>
      </c>
      <c r="F263" s="155">
        <v>0</v>
      </c>
      <c r="G263" s="419">
        <v>0</v>
      </c>
      <c r="H263" s="269">
        <v>1517</v>
      </c>
      <c r="I263" s="15">
        <v>1737</v>
      </c>
      <c r="J263" s="331">
        <v>0.87334484743811169</v>
      </c>
      <c r="K263" s="427">
        <v>0.87373500153115391</v>
      </c>
      <c r="L263" s="434">
        <v>0.62030994900000003</v>
      </c>
      <c r="M263" s="14">
        <f>Lisäosat[[#This Row],[HYTE-kerroin (sis. Kulttuurihyte)]]*Lisäosat[[#This Row],[Asukasmäärä 31.12.2024]]</f>
        <v>2891.8849822380002</v>
      </c>
      <c r="N263" s="427">
        <f>Lisäosat[[#This Row],[HYTE-kerroin (sis. Kulttuurihyte)]]/$N$7</f>
        <v>0.96348059221245652</v>
      </c>
      <c r="O263" s="439">
        <v>0</v>
      </c>
      <c r="P263" s="197">
        <v>55471.728522000005</v>
      </c>
      <c r="Q263" s="159">
        <v>0</v>
      </c>
      <c r="R263" s="159">
        <v>57271.337234563653</v>
      </c>
      <c r="S263" s="159">
        <v>93113.905378142415</v>
      </c>
      <c r="T263" s="159">
        <v>0</v>
      </c>
      <c r="U263" s="309">
        <f t="shared" si="4"/>
        <v>205856.97113470605</v>
      </c>
      <c r="V263" s="44"/>
      <c r="W263" s="44"/>
      <c r="X263" s="110"/>
      <c r="Y263" s="110"/>
      <c r="Z263" s="111"/>
    </row>
    <row r="264" spans="1:26" s="45" customFormat="1" x14ac:dyDescent="0.25">
      <c r="A264" s="127">
        <v>848</v>
      </c>
      <c r="B264" s="124" t="s">
        <v>268</v>
      </c>
      <c r="C264" s="408">
        <v>3976</v>
      </c>
      <c r="D264" s="412">
        <v>0.92721666666666658</v>
      </c>
      <c r="E264" s="420">
        <v>0</v>
      </c>
      <c r="F264" s="155">
        <v>1</v>
      </c>
      <c r="G264" s="419">
        <v>2.5150905432595576E-4</v>
      </c>
      <c r="H264" s="269">
        <v>1171</v>
      </c>
      <c r="I264" s="15">
        <v>1362</v>
      </c>
      <c r="J264" s="331">
        <v>0.85976505139500736</v>
      </c>
      <c r="K264" s="427">
        <v>0.8601491389119148</v>
      </c>
      <c r="L264" s="434">
        <v>0.60063859500000005</v>
      </c>
      <c r="M264" s="14">
        <f>Lisäosat[[#This Row],[HYTE-kerroin (sis. Kulttuurihyte)]]*Lisäosat[[#This Row],[Asukasmäärä 31.12.2024]]</f>
        <v>2388.13905372</v>
      </c>
      <c r="N264" s="427">
        <f>Lisäosat[[#This Row],[HYTE-kerroin (sis. Kulttuurihyte)]]/$N$7</f>
        <v>0.93292656380763261</v>
      </c>
      <c r="O264" s="439">
        <v>0</v>
      </c>
      <c r="P264" s="197">
        <v>247666.69269066665</v>
      </c>
      <c r="Q264" s="159">
        <v>0</v>
      </c>
      <c r="R264" s="159">
        <v>48084.538846971656</v>
      </c>
      <c r="S264" s="159">
        <v>76894.121046903325</v>
      </c>
      <c r="T264" s="159">
        <v>0</v>
      </c>
      <c r="U264" s="309">
        <f t="shared" ref="U264:U299" si="5">SUM(P264:T264)</f>
        <v>372645.3525845416</v>
      </c>
      <c r="V264" s="44"/>
      <c r="W264" s="44"/>
      <c r="X264" s="110"/>
      <c r="Y264" s="110"/>
      <c r="Z264" s="111"/>
    </row>
    <row r="265" spans="1:26" s="45" customFormat="1" x14ac:dyDescent="0.25">
      <c r="A265" s="127">
        <v>849</v>
      </c>
      <c r="B265" s="124" t="s">
        <v>269</v>
      </c>
      <c r="C265" s="408">
        <v>2799</v>
      </c>
      <c r="D265" s="412">
        <v>0.86536666666666673</v>
      </c>
      <c r="E265" s="420">
        <v>0</v>
      </c>
      <c r="F265" s="155">
        <v>0</v>
      </c>
      <c r="G265" s="419">
        <v>0</v>
      </c>
      <c r="H265" s="269">
        <v>972</v>
      </c>
      <c r="I265" s="15">
        <v>1056</v>
      </c>
      <c r="J265" s="331">
        <v>0.92045454545454541</v>
      </c>
      <c r="K265" s="427">
        <v>0.9208657451191703</v>
      </c>
      <c r="L265" s="434">
        <v>0.61250760599999998</v>
      </c>
      <c r="M265" s="14">
        <f>Lisäosat[[#This Row],[HYTE-kerroin (sis. Kulttuurihyte)]]*Lisäosat[[#This Row],[Asukasmäärä 31.12.2024]]</f>
        <v>1714.4087891939998</v>
      </c>
      <c r="N265" s="427">
        <f>Lisäosat[[#This Row],[HYTE-kerroin (sis. Kulttuurihyte)]]/$N$7</f>
        <v>0.95136180213597377</v>
      </c>
      <c r="O265" s="439">
        <v>0</v>
      </c>
      <c r="P265" s="197">
        <v>162720.79613400003</v>
      </c>
      <c r="Q265" s="159">
        <v>0</v>
      </c>
      <c r="R265" s="159">
        <v>36239.69528147512</v>
      </c>
      <c r="S265" s="159">
        <v>55201.122713022181</v>
      </c>
      <c r="T265" s="159">
        <v>0</v>
      </c>
      <c r="U265" s="309">
        <f t="shared" si="5"/>
        <v>254161.61412849731</v>
      </c>
      <c r="V265" s="44"/>
      <c r="W265" s="44"/>
      <c r="X265" s="110"/>
      <c r="Y265" s="110"/>
      <c r="Z265" s="111"/>
    </row>
    <row r="266" spans="1:26" s="45" customFormat="1" x14ac:dyDescent="0.25">
      <c r="A266" s="127">
        <v>850</v>
      </c>
      <c r="B266" s="124" t="s">
        <v>270</v>
      </c>
      <c r="C266" s="408">
        <v>2349</v>
      </c>
      <c r="D266" s="412">
        <v>0.21193333333333333</v>
      </c>
      <c r="E266" s="420">
        <v>0</v>
      </c>
      <c r="F266" s="155">
        <v>0</v>
      </c>
      <c r="G266" s="419">
        <v>0</v>
      </c>
      <c r="H266" s="269">
        <v>548</v>
      </c>
      <c r="I266" s="15">
        <v>908</v>
      </c>
      <c r="J266" s="331">
        <v>0.6035242290748899</v>
      </c>
      <c r="K266" s="427">
        <v>0.60379384473577624</v>
      </c>
      <c r="L266" s="434">
        <v>0.46195941699999998</v>
      </c>
      <c r="M266" s="14">
        <f>Lisäosat[[#This Row],[HYTE-kerroin (sis. Kulttuurihyte)]]*Lisäosat[[#This Row],[Asukasmäärä 31.12.2024]]</f>
        <v>1085.142670533</v>
      </c>
      <c r="N266" s="427">
        <f>Lisäosat[[#This Row],[HYTE-kerroin (sis. Kulttuurihyte)]]/$N$7</f>
        <v>0.7175266709599093</v>
      </c>
      <c r="O266" s="439">
        <v>0</v>
      </c>
      <c r="P266" s="197">
        <v>33444.313452000002</v>
      </c>
      <c r="Q266" s="159">
        <v>0</v>
      </c>
      <c r="R266" s="159">
        <v>19941.463082457802</v>
      </c>
      <c r="S266" s="159">
        <v>34939.796211258465</v>
      </c>
      <c r="T266" s="159">
        <v>0</v>
      </c>
      <c r="U266" s="309">
        <f t="shared" si="5"/>
        <v>88325.572745716272</v>
      </c>
      <c r="V266" s="44"/>
      <c r="W266" s="44"/>
      <c r="X266" s="110"/>
      <c r="Y266" s="110"/>
      <c r="Z266" s="111"/>
    </row>
    <row r="267" spans="1:26" s="45" customFormat="1" x14ac:dyDescent="0.25">
      <c r="A267" s="127">
        <v>851</v>
      </c>
      <c r="B267" s="124" t="s">
        <v>271</v>
      </c>
      <c r="C267" s="408">
        <v>20959</v>
      </c>
      <c r="D267" s="412">
        <v>0.14405000000000001</v>
      </c>
      <c r="E267" s="420">
        <v>0</v>
      </c>
      <c r="F267" s="155">
        <v>16</v>
      </c>
      <c r="G267" s="419">
        <v>7.6339520015267909E-4</v>
      </c>
      <c r="H267" s="269">
        <v>8856</v>
      </c>
      <c r="I267" s="15">
        <v>8678</v>
      </c>
      <c r="J267" s="331">
        <v>1.0205116386264117</v>
      </c>
      <c r="K267" s="427">
        <v>1.0209675373403908</v>
      </c>
      <c r="L267" s="434">
        <v>0.56643257700000005</v>
      </c>
      <c r="M267" s="14">
        <f>Lisäosat[[#This Row],[HYTE-kerroin (sis. Kulttuurihyte)]]*Lisäosat[[#This Row],[Asukasmäärä 31.12.2024]]</f>
        <v>11871.860381343002</v>
      </c>
      <c r="N267" s="427">
        <f>Lisäosat[[#This Row],[HYTE-kerroin (sis. Kulttuurihyte)]]/$N$7</f>
        <v>0.87979693960444272</v>
      </c>
      <c r="O267" s="439">
        <v>0</v>
      </c>
      <c r="P267" s="197">
        <v>202826.09056100002</v>
      </c>
      <c r="Q267" s="159">
        <v>0</v>
      </c>
      <c r="R267" s="159">
        <v>300862.32812854857</v>
      </c>
      <c r="S267" s="159">
        <v>382254.23590512405</v>
      </c>
      <c r="T267" s="159">
        <v>0</v>
      </c>
      <c r="U267" s="309">
        <f t="shared" si="5"/>
        <v>885942.65459467261</v>
      </c>
      <c r="V267" s="44"/>
      <c r="W267" s="44"/>
      <c r="X267" s="110"/>
      <c r="Y267" s="110"/>
      <c r="Z267" s="111"/>
    </row>
    <row r="268" spans="1:26" s="45" customFormat="1" x14ac:dyDescent="0.25">
      <c r="A268" s="127">
        <v>853</v>
      </c>
      <c r="B268" s="124" t="s">
        <v>272</v>
      </c>
      <c r="C268" s="408">
        <v>206073</v>
      </c>
      <c r="D268" s="412">
        <v>0</v>
      </c>
      <c r="E268" s="420">
        <v>0</v>
      </c>
      <c r="F268" s="155">
        <v>10</v>
      </c>
      <c r="G268" s="419">
        <v>4.8526493038874575E-5</v>
      </c>
      <c r="H268" s="269">
        <v>109511</v>
      </c>
      <c r="I268" s="15">
        <v>90315</v>
      </c>
      <c r="J268" s="331">
        <v>1.2125449814538005</v>
      </c>
      <c r="K268" s="427">
        <v>1.2130866682673196</v>
      </c>
      <c r="L268" s="434">
        <v>0.62276764699999998</v>
      </c>
      <c r="M268" s="14">
        <f>Lisäosat[[#This Row],[HYTE-kerroin (sis. Kulttuurihyte)]]*Lisäosat[[#This Row],[Asukasmäärä 31.12.2024]]</f>
        <v>128335.597320231</v>
      </c>
      <c r="N268" s="427">
        <f>Lisäosat[[#This Row],[HYTE-kerroin (sis. Kulttuurihyte)]]/$N$7</f>
        <v>0.96729794888767462</v>
      </c>
      <c r="O268" s="439">
        <v>1.8346759045410426</v>
      </c>
      <c r="P268" s="197">
        <v>0</v>
      </c>
      <c r="Q268" s="159">
        <v>0</v>
      </c>
      <c r="R268" s="159">
        <v>3514780.7903973102</v>
      </c>
      <c r="S268" s="159">
        <v>4132193.6172840199</v>
      </c>
      <c r="T268" s="159">
        <v>4155068.0727645839</v>
      </c>
      <c r="U268" s="309">
        <f t="shared" si="5"/>
        <v>11802042.480445914</v>
      </c>
      <c r="V268" s="44"/>
      <c r="W268" s="44"/>
      <c r="X268" s="110"/>
      <c r="Y268" s="110"/>
      <c r="Z268" s="111"/>
    </row>
    <row r="269" spans="1:26" s="45" customFormat="1" x14ac:dyDescent="0.25">
      <c r="A269" s="127">
        <v>854</v>
      </c>
      <c r="B269" s="124" t="s">
        <v>273</v>
      </c>
      <c r="C269" s="408">
        <v>3191</v>
      </c>
      <c r="D269" s="412">
        <v>1.7608999999999999</v>
      </c>
      <c r="E269" s="420">
        <v>0</v>
      </c>
      <c r="F269" s="155">
        <v>1</v>
      </c>
      <c r="G269" s="419">
        <v>3.1338138514572234E-4</v>
      </c>
      <c r="H269" s="269">
        <v>1047</v>
      </c>
      <c r="I269" s="15">
        <v>1052</v>
      </c>
      <c r="J269" s="331">
        <v>0.99524714828897343</v>
      </c>
      <c r="K269" s="427">
        <v>0.99569176045979291</v>
      </c>
      <c r="L269" s="434">
        <v>0.48935199600000001</v>
      </c>
      <c r="M269" s="14">
        <f>Lisäosat[[#This Row],[HYTE-kerroin (sis. Kulttuurihyte)]]*Lisäosat[[#This Row],[Asukasmäärä 31.12.2024]]</f>
        <v>1561.522219236</v>
      </c>
      <c r="N269" s="427">
        <f>Lisäosat[[#This Row],[HYTE-kerroin (sis. Kulttuurihyte)]]/$N$7</f>
        <v>0.76007349497860088</v>
      </c>
      <c r="O269" s="439">
        <v>0</v>
      </c>
      <c r="P269" s="197">
        <v>1132459.6891260003</v>
      </c>
      <c r="Q269" s="159">
        <v>0</v>
      </c>
      <c r="R269" s="159">
        <v>44672.168851238421</v>
      </c>
      <c r="S269" s="159">
        <v>50278.428450942309</v>
      </c>
      <c r="T269" s="159">
        <v>0</v>
      </c>
      <c r="U269" s="309">
        <f t="shared" si="5"/>
        <v>1227410.286428181</v>
      </c>
      <c r="V269" s="44"/>
      <c r="W269" s="44"/>
      <c r="X269" s="110"/>
      <c r="Y269" s="110"/>
      <c r="Z269" s="111"/>
    </row>
    <row r="270" spans="1:26" s="45" customFormat="1" x14ac:dyDescent="0.25">
      <c r="A270" s="127">
        <v>857</v>
      </c>
      <c r="B270" s="124" t="s">
        <v>274</v>
      </c>
      <c r="C270" s="408">
        <v>2311</v>
      </c>
      <c r="D270" s="412">
        <v>1.1848333333333332</v>
      </c>
      <c r="E270" s="420">
        <v>0</v>
      </c>
      <c r="F270" s="155">
        <v>1</v>
      </c>
      <c r="G270" s="419">
        <v>4.3271311120726956E-4</v>
      </c>
      <c r="H270" s="269">
        <v>579</v>
      </c>
      <c r="I270" s="15">
        <v>718</v>
      </c>
      <c r="J270" s="331">
        <v>0.80640668523676884</v>
      </c>
      <c r="K270" s="427">
        <v>0.80676693568059366</v>
      </c>
      <c r="L270" s="434">
        <v>0.503652761</v>
      </c>
      <c r="M270" s="14">
        <f>Lisäosat[[#This Row],[HYTE-kerroin (sis. Kulttuurihyte)]]*Lisäosat[[#This Row],[Asukasmäärä 31.12.2024]]</f>
        <v>1163.941530671</v>
      </c>
      <c r="N270" s="427">
        <f>Lisäosat[[#This Row],[HYTE-kerroin (sis. Kulttuurihyte)]]/$N$7</f>
        <v>0.78228579312649205</v>
      </c>
      <c r="O270" s="439">
        <v>0</v>
      </c>
      <c r="P270" s="197">
        <v>275923.35870500002</v>
      </c>
      <c r="Q270" s="159">
        <v>0</v>
      </c>
      <c r="R270" s="159">
        <v>26214.003740311397</v>
      </c>
      <c r="S270" s="159">
        <v>37476.988959884649</v>
      </c>
      <c r="T270" s="159">
        <v>0</v>
      </c>
      <c r="U270" s="309">
        <f t="shared" si="5"/>
        <v>339614.35140519601</v>
      </c>
      <c r="V270" s="44"/>
      <c r="W270" s="44"/>
      <c r="X270" s="110"/>
      <c r="Y270" s="110"/>
      <c r="Z270" s="111"/>
    </row>
    <row r="271" spans="1:26" s="45" customFormat="1" x14ac:dyDescent="0.25">
      <c r="A271" s="127">
        <v>858</v>
      </c>
      <c r="B271" s="124" t="s">
        <v>275</v>
      </c>
      <c r="C271" s="408">
        <v>42225</v>
      </c>
      <c r="D271" s="412">
        <v>0</v>
      </c>
      <c r="E271" s="420">
        <v>0</v>
      </c>
      <c r="F271" s="155">
        <v>0</v>
      </c>
      <c r="G271" s="419">
        <v>0</v>
      </c>
      <c r="H271" s="269">
        <v>14251</v>
      </c>
      <c r="I271" s="15">
        <v>20026</v>
      </c>
      <c r="J271" s="331">
        <v>0.71162488764606013</v>
      </c>
      <c r="K271" s="427">
        <v>0.71194279570201335</v>
      </c>
      <c r="L271" s="434">
        <v>0.66165803099999998</v>
      </c>
      <c r="M271" s="14">
        <f>Lisäosat[[#This Row],[HYTE-kerroin (sis. Kulttuurihyte)]]*Lisäosat[[#This Row],[Asukasmäärä 31.12.2024]]</f>
        <v>27938.510358975</v>
      </c>
      <c r="N271" s="427">
        <f>Lisäosat[[#This Row],[HYTE-kerroin (sis. Kulttuurihyte)]]/$N$7</f>
        <v>1.0277034449918325</v>
      </c>
      <c r="O271" s="439">
        <v>2.0616229288003143</v>
      </c>
      <c r="P271" s="197">
        <v>0</v>
      </c>
      <c r="Q271" s="159">
        <v>0</v>
      </c>
      <c r="R271" s="159">
        <v>422668.69075215625</v>
      </c>
      <c r="S271" s="159">
        <v>899573.74720989214</v>
      </c>
      <c r="T271" s="159">
        <v>956701.78957284009</v>
      </c>
      <c r="U271" s="309">
        <f t="shared" si="5"/>
        <v>2278944.2275348883</v>
      </c>
      <c r="V271" s="44"/>
      <c r="W271" s="44"/>
      <c r="X271" s="110"/>
      <c r="Y271" s="110"/>
      <c r="Z271" s="111"/>
    </row>
    <row r="272" spans="1:26" s="45" customFormat="1" x14ac:dyDescent="0.25">
      <c r="A272" s="127">
        <v>859</v>
      </c>
      <c r="B272" s="124" t="s">
        <v>276</v>
      </c>
      <c r="C272" s="408">
        <v>6501</v>
      </c>
      <c r="D272" s="412">
        <v>0</v>
      </c>
      <c r="E272" s="420">
        <v>0</v>
      </c>
      <c r="F272" s="155">
        <v>0</v>
      </c>
      <c r="G272" s="419">
        <v>0</v>
      </c>
      <c r="H272" s="269">
        <v>1314</v>
      </c>
      <c r="I272" s="15">
        <v>2539</v>
      </c>
      <c r="J272" s="331">
        <v>0.51752658526979123</v>
      </c>
      <c r="K272" s="427">
        <v>0.51775778273559581</v>
      </c>
      <c r="L272" s="434">
        <v>0.638013312</v>
      </c>
      <c r="M272" s="14">
        <f>Lisäosat[[#This Row],[HYTE-kerroin (sis. Kulttuurihyte)]]*Lisäosat[[#This Row],[Asukasmäärä 31.12.2024]]</f>
        <v>4147.7245413119999</v>
      </c>
      <c r="N272" s="427">
        <f>Lisäosat[[#This Row],[HYTE-kerroin (sis. Kulttuurihyte)]]/$N$7</f>
        <v>0.99097788883794091</v>
      </c>
      <c r="O272" s="439">
        <v>0</v>
      </c>
      <c r="P272" s="197">
        <v>0</v>
      </c>
      <c r="Q272" s="159">
        <v>0</v>
      </c>
      <c r="R272" s="159">
        <v>47325.163438631367</v>
      </c>
      <c r="S272" s="159">
        <v>133549.85860310396</v>
      </c>
      <c r="T272" s="159">
        <v>0</v>
      </c>
      <c r="U272" s="309">
        <f t="shared" si="5"/>
        <v>180875.02204173533</v>
      </c>
      <c r="V272" s="44"/>
      <c r="W272" s="44"/>
      <c r="X272" s="110"/>
      <c r="Y272" s="110"/>
      <c r="Z272" s="111"/>
    </row>
    <row r="273" spans="1:26" s="45" customFormat="1" x14ac:dyDescent="0.25">
      <c r="A273" s="127">
        <v>886</v>
      </c>
      <c r="B273" s="124" t="s">
        <v>277</v>
      </c>
      <c r="C273" s="408">
        <v>12382</v>
      </c>
      <c r="D273" s="412">
        <v>0</v>
      </c>
      <c r="E273" s="420">
        <v>0</v>
      </c>
      <c r="F273" s="155">
        <v>0</v>
      </c>
      <c r="G273" s="419">
        <v>0</v>
      </c>
      <c r="H273" s="269">
        <v>3869</v>
      </c>
      <c r="I273" s="15">
        <v>5225</v>
      </c>
      <c r="J273" s="331">
        <v>0.74047846889952151</v>
      </c>
      <c r="K273" s="427">
        <v>0.74080926687273707</v>
      </c>
      <c r="L273" s="434">
        <v>0.64437415799999997</v>
      </c>
      <c r="M273" s="14">
        <f>Lisäosat[[#This Row],[HYTE-kerroin (sis. Kulttuurihyte)]]*Lisäosat[[#This Row],[Asukasmäärä 31.12.2024]]</f>
        <v>7978.6408243559999</v>
      </c>
      <c r="N273" s="427">
        <f>Lisäosat[[#This Row],[HYTE-kerroin (sis. Kulttuurihyte)]]/$N$7</f>
        <v>1.0008577104995666</v>
      </c>
      <c r="O273" s="439">
        <v>0</v>
      </c>
      <c r="P273" s="197">
        <v>0</v>
      </c>
      <c r="Q273" s="159">
        <v>0</v>
      </c>
      <c r="R273" s="159">
        <v>128968.16681440033</v>
      </c>
      <c r="S273" s="159">
        <v>256899.01615323877</v>
      </c>
      <c r="T273" s="159">
        <v>0</v>
      </c>
      <c r="U273" s="309">
        <f t="shared" si="5"/>
        <v>385867.18296763912</v>
      </c>
      <c r="V273" s="44"/>
      <c r="W273" s="44"/>
      <c r="X273" s="110"/>
      <c r="Y273" s="110"/>
      <c r="Z273" s="111"/>
    </row>
    <row r="274" spans="1:26" s="45" customFormat="1" x14ac:dyDescent="0.25">
      <c r="A274" s="127">
        <v>887</v>
      </c>
      <c r="B274" s="124" t="s">
        <v>278</v>
      </c>
      <c r="C274" s="408">
        <v>4493</v>
      </c>
      <c r="D274" s="412">
        <v>0</v>
      </c>
      <c r="E274" s="420">
        <v>0</v>
      </c>
      <c r="F274" s="155">
        <v>0</v>
      </c>
      <c r="G274" s="419">
        <v>0</v>
      </c>
      <c r="H274" s="269">
        <v>1310</v>
      </c>
      <c r="I274" s="15">
        <v>1666</v>
      </c>
      <c r="J274" s="331">
        <v>0.78631452581032413</v>
      </c>
      <c r="K274" s="427">
        <v>0.78666580037450495</v>
      </c>
      <c r="L274" s="434">
        <v>0.60945022199999999</v>
      </c>
      <c r="M274" s="14">
        <f>Lisäosat[[#This Row],[HYTE-kerroin (sis. Kulttuurihyte)]]*Lisäosat[[#This Row],[Asukasmäärä 31.12.2024]]</f>
        <v>2738.2598474460001</v>
      </c>
      <c r="N274" s="427">
        <f>Lisäosat[[#This Row],[HYTE-kerroin (sis. Kulttuurihyte)]]/$N$7</f>
        <v>0.9466129984908126</v>
      </c>
      <c r="O274" s="439">
        <v>0</v>
      </c>
      <c r="P274" s="197">
        <v>0</v>
      </c>
      <c r="Q274" s="159">
        <v>0</v>
      </c>
      <c r="R274" s="159">
        <v>49694.921541622076</v>
      </c>
      <c r="S274" s="159">
        <v>88167.430552004444</v>
      </c>
      <c r="T274" s="159">
        <v>0</v>
      </c>
      <c r="U274" s="309">
        <f t="shared" si="5"/>
        <v>137862.35209362651</v>
      </c>
      <c r="V274" s="44"/>
      <c r="W274" s="44"/>
      <c r="X274" s="110"/>
      <c r="Y274" s="110"/>
      <c r="Z274" s="111"/>
    </row>
    <row r="275" spans="1:26" s="45" customFormat="1" x14ac:dyDescent="0.25">
      <c r="A275" s="127">
        <v>889</v>
      </c>
      <c r="B275" s="124" t="s">
        <v>279</v>
      </c>
      <c r="C275" s="408">
        <v>2466</v>
      </c>
      <c r="D275" s="412">
        <v>1.3616333333333333</v>
      </c>
      <c r="E275" s="420">
        <v>0</v>
      </c>
      <c r="F275" s="155">
        <v>0</v>
      </c>
      <c r="G275" s="419">
        <v>0</v>
      </c>
      <c r="H275" s="269">
        <v>779</v>
      </c>
      <c r="I275" s="15">
        <v>868</v>
      </c>
      <c r="J275" s="331">
        <v>0.89746543778801846</v>
      </c>
      <c r="K275" s="427">
        <v>0.89786636740355807</v>
      </c>
      <c r="L275" s="434">
        <v>0.60793705099999995</v>
      </c>
      <c r="M275" s="14">
        <f>Lisäosat[[#This Row],[HYTE-kerroin (sis. Kulttuurihyte)]]*Lisäosat[[#This Row],[Asukasmäärä 31.12.2024]]</f>
        <v>1499.1727677659999</v>
      </c>
      <c r="N275" s="427">
        <f>Lisäosat[[#This Row],[HYTE-kerroin (sis. Kulttuurihyte)]]/$N$7</f>
        <v>0.94426270426524195</v>
      </c>
      <c r="O275" s="439">
        <v>0</v>
      </c>
      <c r="P275" s="197">
        <v>338364.27660600003</v>
      </c>
      <c r="Q275" s="159">
        <v>0</v>
      </c>
      <c r="R275" s="159">
        <v>31130.786775961471</v>
      </c>
      <c r="S275" s="159">
        <v>48270.879409325935</v>
      </c>
      <c r="T275" s="159">
        <v>0</v>
      </c>
      <c r="U275" s="309">
        <f t="shared" si="5"/>
        <v>417765.94279128744</v>
      </c>
      <c r="V275" s="44"/>
      <c r="W275" s="44"/>
      <c r="X275" s="110"/>
      <c r="Y275" s="110"/>
      <c r="Z275" s="111"/>
    </row>
    <row r="276" spans="1:26" s="45" customFormat="1" x14ac:dyDescent="0.25">
      <c r="A276" s="127">
        <v>890</v>
      </c>
      <c r="B276" s="124" t="s">
        <v>280</v>
      </c>
      <c r="C276" s="408">
        <v>1137</v>
      </c>
      <c r="D276" s="412">
        <v>1.9536666666666667</v>
      </c>
      <c r="E276" s="420">
        <v>1</v>
      </c>
      <c r="F276" s="155">
        <v>472</v>
      </c>
      <c r="G276" s="419">
        <v>0.41512752858399299</v>
      </c>
      <c r="H276" s="269">
        <v>445</v>
      </c>
      <c r="I276" s="15">
        <v>474</v>
      </c>
      <c r="J276" s="331">
        <v>0.93881856540084385</v>
      </c>
      <c r="K276" s="427">
        <v>0.93923796892396483</v>
      </c>
      <c r="L276" s="434">
        <v>0.44609840000000001</v>
      </c>
      <c r="M276" s="14">
        <f>Lisäosat[[#This Row],[HYTE-kerroin (sis. Kulttuurihyte)]]*Lisäosat[[#This Row],[Asukasmäärä 31.12.2024]]</f>
        <v>507.21388080000003</v>
      </c>
      <c r="N276" s="427">
        <f>Lisäosat[[#This Row],[HYTE-kerroin (sis. Kulttuurihyte)]]/$N$7</f>
        <v>0.69289095122514199</v>
      </c>
      <c r="O276" s="439">
        <v>0</v>
      </c>
      <c r="P276" s="197">
        <v>447684.63126000005</v>
      </c>
      <c r="Q276" s="159">
        <v>463598.4</v>
      </c>
      <c r="R276" s="159">
        <v>15014.864803571663</v>
      </c>
      <c r="S276" s="159">
        <v>16331.446649286108</v>
      </c>
      <c r="T276" s="159">
        <v>0</v>
      </c>
      <c r="U276" s="309">
        <f t="shared" si="5"/>
        <v>942629.34271285788</v>
      </c>
      <c r="V276" s="44"/>
      <c r="W276" s="44"/>
      <c r="X276" s="110"/>
      <c r="Y276" s="110"/>
      <c r="Z276" s="111"/>
    </row>
    <row r="277" spans="1:26" s="45" customFormat="1" x14ac:dyDescent="0.25">
      <c r="A277" s="127">
        <v>892</v>
      </c>
      <c r="B277" s="124" t="s">
        <v>281</v>
      </c>
      <c r="C277" s="408">
        <v>3657</v>
      </c>
      <c r="D277" s="412">
        <v>0</v>
      </c>
      <c r="E277" s="420">
        <v>0</v>
      </c>
      <c r="F277" s="155">
        <v>0</v>
      </c>
      <c r="G277" s="419">
        <v>0</v>
      </c>
      <c r="H277" s="269">
        <v>739</v>
      </c>
      <c r="I277" s="15">
        <v>1397</v>
      </c>
      <c r="J277" s="331">
        <v>0.5289906943450251</v>
      </c>
      <c r="K277" s="427">
        <v>0.52922701323461996</v>
      </c>
      <c r="L277" s="434">
        <v>0.59593508900000003</v>
      </c>
      <c r="M277" s="14">
        <f>Lisäosat[[#This Row],[HYTE-kerroin (sis. Kulttuurihyte)]]*Lisäosat[[#This Row],[Asukasmäärä 31.12.2024]]</f>
        <v>2179.3346204730001</v>
      </c>
      <c r="N277" s="427">
        <f>Lisäosat[[#This Row],[HYTE-kerroin (sis. Kulttuurihyte)]]/$N$7</f>
        <v>0.92562096319029541</v>
      </c>
      <c r="O277" s="439">
        <v>0.2154620972816971</v>
      </c>
      <c r="P277" s="197">
        <v>0</v>
      </c>
      <c r="Q277" s="159">
        <v>0</v>
      </c>
      <c r="R277" s="159">
        <v>27211.487614830014</v>
      </c>
      <c r="S277" s="159">
        <v>70170.964227280652</v>
      </c>
      <c r="T277" s="159">
        <v>8659.5143384532366</v>
      </c>
      <c r="U277" s="309">
        <f t="shared" si="5"/>
        <v>106041.9661805639</v>
      </c>
      <c r="V277" s="44"/>
      <c r="W277" s="44"/>
      <c r="X277" s="110"/>
      <c r="Y277" s="110"/>
      <c r="Z277" s="111"/>
    </row>
    <row r="278" spans="1:26" s="45" customFormat="1" x14ac:dyDescent="0.25">
      <c r="A278" s="127">
        <v>893</v>
      </c>
      <c r="B278" s="124" t="s">
        <v>282</v>
      </c>
      <c r="C278" s="408">
        <v>7439</v>
      </c>
      <c r="D278" s="412">
        <v>1.1783333333333333E-2</v>
      </c>
      <c r="E278" s="420">
        <v>0</v>
      </c>
      <c r="F278" s="155">
        <v>0</v>
      </c>
      <c r="G278" s="419">
        <v>0</v>
      </c>
      <c r="H278" s="269">
        <v>3161</v>
      </c>
      <c r="I278" s="15">
        <v>3251</v>
      </c>
      <c r="J278" s="331">
        <v>0.97231621039680094</v>
      </c>
      <c r="K278" s="427">
        <v>0.97275057850503488</v>
      </c>
      <c r="L278" s="434">
        <v>0.54481075499999998</v>
      </c>
      <c r="M278" s="14">
        <f>Lisäosat[[#This Row],[HYTE-kerroin (sis. Kulttuurihyte)]]*Lisäosat[[#This Row],[Asukasmäärä 31.12.2024]]</f>
        <v>4052.8472064449998</v>
      </c>
      <c r="N278" s="427">
        <f>Lisäosat[[#This Row],[HYTE-kerroin (sis. Kulttuurihyte)]]/$N$7</f>
        <v>0.84621339657267935</v>
      </c>
      <c r="O278" s="439">
        <v>0</v>
      </c>
      <c r="P278" s="197">
        <v>5888.7446356666669</v>
      </c>
      <c r="Q278" s="159">
        <v>0</v>
      </c>
      <c r="R278" s="159">
        <v>101742.2592421953</v>
      </c>
      <c r="S278" s="159">
        <v>130494.96560576928</v>
      </c>
      <c r="T278" s="159">
        <v>0</v>
      </c>
      <c r="U278" s="309">
        <f t="shared" si="5"/>
        <v>238125.96948363126</v>
      </c>
      <c r="V278" s="44"/>
      <c r="W278" s="44"/>
      <c r="X278" s="110"/>
      <c r="Y278" s="110"/>
      <c r="Z278" s="111"/>
    </row>
    <row r="279" spans="1:26" s="45" customFormat="1" x14ac:dyDescent="0.25">
      <c r="A279" s="127">
        <v>895</v>
      </c>
      <c r="B279" s="124" t="s">
        <v>283</v>
      </c>
      <c r="C279" s="408">
        <v>14814</v>
      </c>
      <c r="D279" s="412">
        <v>0</v>
      </c>
      <c r="E279" s="420">
        <v>0</v>
      </c>
      <c r="F279" s="155">
        <v>1</v>
      </c>
      <c r="G279" s="419">
        <v>6.7503712704198725E-5</v>
      </c>
      <c r="H279" s="269">
        <v>7005</v>
      </c>
      <c r="I279" s="15">
        <v>5969</v>
      </c>
      <c r="J279" s="331">
        <v>1.1735634109566091</v>
      </c>
      <c r="K279" s="427">
        <v>1.1740876833211538</v>
      </c>
      <c r="L279" s="434">
        <v>0.705596789</v>
      </c>
      <c r="M279" s="14">
        <f>Lisäosat[[#This Row],[HYTE-kerroin (sis. Kulttuurihyte)]]*Lisäosat[[#This Row],[Asukasmäärä 31.12.2024]]</f>
        <v>10452.710832246001</v>
      </c>
      <c r="N279" s="427">
        <f>Lisäosat[[#This Row],[HYTE-kerroin (sis. Kulttuurihyte)]]/$N$7</f>
        <v>1.0959501991300928</v>
      </c>
      <c r="O279" s="439">
        <v>0</v>
      </c>
      <c r="P279" s="197">
        <v>0</v>
      </c>
      <c r="Q279" s="159">
        <v>0</v>
      </c>
      <c r="R279" s="159">
        <v>244544.6652665172</v>
      </c>
      <c r="S279" s="159">
        <v>336559.97156070056</v>
      </c>
      <c r="T279" s="159">
        <v>0</v>
      </c>
      <c r="U279" s="309">
        <f t="shared" si="5"/>
        <v>581104.63682721776</v>
      </c>
      <c r="V279" s="44"/>
      <c r="W279" s="44"/>
      <c r="X279" s="110"/>
      <c r="Y279" s="110"/>
      <c r="Z279" s="111"/>
    </row>
    <row r="280" spans="1:26" s="45" customFormat="1" x14ac:dyDescent="0.25">
      <c r="A280" s="127">
        <v>905</v>
      </c>
      <c r="B280" s="124" t="s">
        <v>284</v>
      </c>
      <c r="C280" s="408">
        <v>70361</v>
      </c>
      <c r="D280" s="412">
        <v>0</v>
      </c>
      <c r="E280" s="420">
        <v>0</v>
      </c>
      <c r="F280" s="155">
        <v>5</v>
      </c>
      <c r="G280" s="419">
        <v>7.10620940577877E-5</v>
      </c>
      <c r="H280" s="269">
        <v>39139</v>
      </c>
      <c r="I280" s="15">
        <v>31376</v>
      </c>
      <c r="J280" s="331">
        <v>1.2474184089750127</v>
      </c>
      <c r="K280" s="427">
        <v>1.2479756749844537</v>
      </c>
      <c r="L280" s="434">
        <v>0.71312010100000001</v>
      </c>
      <c r="M280" s="14">
        <f>Lisäosat[[#This Row],[HYTE-kerroin (sis. Kulttuurihyte)]]*Lisäosat[[#This Row],[Asukasmäärä 31.12.2024]]</f>
        <v>50175.843426460997</v>
      </c>
      <c r="N280" s="427">
        <f>Lisäosat[[#This Row],[HYTE-kerroin (sis. Kulttuurihyte)]]/$N$7</f>
        <v>1.1076355914292886</v>
      </c>
      <c r="O280" s="439">
        <v>1.3376548620853319</v>
      </c>
      <c r="P280" s="197">
        <v>0</v>
      </c>
      <c r="Q280" s="159">
        <v>0</v>
      </c>
      <c r="R280" s="159">
        <v>1234591.9595341908</v>
      </c>
      <c r="S280" s="159">
        <v>1615579.0309005696</v>
      </c>
      <c r="T280" s="159">
        <v>1034364.8839255346</v>
      </c>
      <c r="U280" s="309">
        <f t="shared" si="5"/>
        <v>3884535.874360295</v>
      </c>
      <c r="V280" s="44"/>
      <c r="W280" s="44"/>
      <c r="X280" s="110"/>
      <c r="Y280" s="110"/>
      <c r="Z280" s="111"/>
    </row>
    <row r="281" spans="1:26" s="45" customFormat="1" x14ac:dyDescent="0.25">
      <c r="A281" s="127">
        <v>908</v>
      </c>
      <c r="B281" s="124" t="s">
        <v>285</v>
      </c>
      <c r="C281" s="408">
        <v>20847</v>
      </c>
      <c r="D281" s="412">
        <v>0</v>
      </c>
      <c r="E281" s="420">
        <v>0</v>
      </c>
      <c r="F281" s="155">
        <v>1</v>
      </c>
      <c r="G281" s="419">
        <v>4.7968532642586462E-5</v>
      </c>
      <c r="H281" s="269">
        <v>6499</v>
      </c>
      <c r="I281" s="15">
        <v>8219</v>
      </c>
      <c r="J281" s="331">
        <v>0.79072879912398097</v>
      </c>
      <c r="K281" s="427">
        <v>0.79108204570048457</v>
      </c>
      <c r="L281" s="434">
        <v>0.68641591499999999</v>
      </c>
      <c r="M281" s="14">
        <f>Lisäosat[[#This Row],[HYTE-kerroin (sis. Kulttuurihyte)]]*Lisäosat[[#This Row],[Asukasmäärä 31.12.2024]]</f>
        <v>14309.712580005</v>
      </c>
      <c r="N281" s="427">
        <f>Lisäosat[[#This Row],[HYTE-kerroin (sis. Kulttuurihyte)]]/$N$7</f>
        <v>1.0661579962636634</v>
      </c>
      <c r="O281" s="439">
        <v>0.2448431524590918</v>
      </c>
      <c r="P281" s="197">
        <v>0</v>
      </c>
      <c r="Q281" s="159">
        <v>0</v>
      </c>
      <c r="R281" s="159">
        <v>231873.12493845515</v>
      </c>
      <c r="S281" s="159">
        <v>460749.03785829112</v>
      </c>
      <c r="T281" s="159">
        <v>56095.65474046841</v>
      </c>
      <c r="U281" s="309">
        <f t="shared" si="5"/>
        <v>748717.81753721461</v>
      </c>
      <c r="V281" s="44"/>
      <c r="W281" s="44"/>
      <c r="X281" s="110"/>
      <c r="Y281" s="110"/>
      <c r="Z281" s="111"/>
    </row>
    <row r="282" spans="1:26" s="45" customFormat="1" x14ac:dyDescent="0.25">
      <c r="A282" s="127">
        <v>915</v>
      </c>
      <c r="B282" s="124" t="s">
        <v>286</v>
      </c>
      <c r="C282" s="408">
        <v>19669</v>
      </c>
      <c r="D282" s="412">
        <v>7.091666666666667E-2</v>
      </c>
      <c r="E282" s="420">
        <v>0</v>
      </c>
      <c r="F282" s="155">
        <v>0</v>
      </c>
      <c r="G282" s="419">
        <v>0</v>
      </c>
      <c r="H282" s="269">
        <v>7924</v>
      </c>
      <c r="I282" s="15">
        <v>7035</v>
      </c>
      <c r="J282" s="331">
        <v>1.12636815920398</v>
      </c>
      <c r="K282" s="427">
        <v>1.1268713477770562</v>
      </c>
      <c r="L282" s="434">
        <v>0.69478042900000003</v>
      </c>
      <c r="M282" s="14">
        <f>Lisäosat[[#This Row],[HYTE-kerroin (sis. Kulttuurihyte)]]*Lisäosat[[#This Row],[Asukasmäärä 31.12.2024]]</f>
        <v>13665.636258001001</v>
      </c>
      <c r="N282" s="427">
        <f>Lisäosat[[#This Row],[HYTE-kerroin (sis. Kulttuurihyte)]]/$N$7</f>
        <v>1.0791499640940703</v>
      </c>
      <c r="O282" s="439">
        <v>0</v>
      </c>
      <c r="P282" s="197">
        <v>93706.689201666682</v>
      </c>
      <c r="Q282" s="159">
        <v>0</v>
      </c>
      <c r="R282" s="159">
        <v>311631.92150434246</v>
      </c>
      <c r="S282" s="159">
        <v>440010.84734527476</v>
      </c>
      <c r="T282" s="159">
        <v>0</v>
      </c>
      <c r="U282" s="309">
        <f t="shared" si="5"/>
        <v>845349.45805128384</v>
      </c>
      <c r="V282" s="44"/>
      <c r="W282" s="44"/>
      <c r="X282" s="110"/>
      <c r="Y282" s="110"/>
      <c r="Z282" s="111"/>
    </row>
    <row r="283" spans="1:26" s="45" customFormat="1" x14ac:dyDescent="0.25">
      <c r="A283" s="127">
        <v>918</v>
      </c>
      <c r="B283" s="124" t="s">
        <v>287</v>
      </c>
      <c r="C283" s="408">
        <v>2246</v>
      </c>
      <c r="D283" s="412">
        <v>0</v>
      </c>
      <c r="E283" s="420">
        <v>0</v>
      </c>
      <c r="F283" s="155">
        <v>0</v>
      </c>
      <c r="G283" s="419">
        <v>0</v>
      </c>
      <c r="H283" s="269">
        <v>661</v>
      </c>
      <c r="I283" s="15">
        <v>920</v>
      </c>
      <c r="J283" s="331">
        <v>0.71847826086956523</v>
      </c>
      <c r="K283" s="427">
        <v>0.718799230570208</v>
      </c>
      <c r="L283" s="434">
        <v>0.55131421599999997</v>
      </c>
      <c r="M283" s="14">
        <f>Lisäosat[[#This Row],[HYTE-kerroin (sis. Kulttuurihyte)]]*Lisäosat[[#This Row],[Asukasmäärä 31.12.2024]]</f>
        <v>1238.251729136</v>
      </c>
      <c r="N283" s="427">
        <f>Lisäosat[[#This Row],[HYTE-kerroin (sis. Kulttuurihyte)]]/$N$7</f>
        <v>0.85631473134219571</v>
      </c>
      <c r="O283" s="439">
        <v>0</v>
      </c>
      <c r="P283" s="197">
        <v>0</v>
      </c>
      <c r="Q283" s="159">
        <v>0</v>
      </c>
      <c r="R283" s="159">
        <v>22698.788390361264</v>
      </c>
      <c r="S283" s="159">
        <v>39869.654239105468</v>
      </c>
      <c r="T283" s="159">
        <v>0</v>
      </c>
      <c r="U283" s="309">
        <f t="shared" si="5"/>
        <v>62568.442629466736</v>
      </c>
      <c r="V283" s="44"/>
      <c r="W283" s="44"/>
      <c r="X283" s="110"/>
      <c r="Y283" s="110"/>
      <c r="Z283" s="111"/>
    </row>
    <row r="284" spans="1:26" s="45" customFormat="1" x14ac:dyDescent="0.25">
      <c r="A284" s="127">
        <v>921</v>
      </c>
      <c r="B284" s="124" t="s">
        <v>288</v>
      </c>
      <c r="C284" s="408">
        <v>1851</v>
      </c>
      <c r="D284" s="412">
        <v>1.6164666666666667</v>
      </c>
      <c r="E284" s="420">
        <v>0</v>
      </c>
      <c r="F284" s="155">
        <v>0</v>
      </c>
      <c r="G284" s="419">
        <v>0</v>
      </c>
      <c r="H284" s="269">
        <v>486</v>
      </c>
      <c r="I284" s="15">
        <v>611</v>
      </c>
      <c r="J284" s="331">
        <v>0.79541734860883795</v>
      </c>
      <c r="K284" s="427">
        <v>0.7957726897265498</v>
      </c>
      <c r="L284" s="434">
        <v>0.62528965700000005</v>
      </c>
      <c r="M284" s="14">
        <f>Lisäosat[[#This Row],[HYTE-kerroin (sis. Kulttuurihyte)]]*Lisäosat[[#This Row],[Asukasmäärä 31.12.2024]]</f>
        <v>1157.411155107</v>
      </c>
      <c r="N284" s="427">
        <f>Lisäosat[[#This Row],[HYTE-kerroin (sis. Kulttuurihyte)]]/$N$7</f>
        <v>0.97121519653505328</v>
      </c>
      <c r="O284" s="439">
        <v>0</v>
      </c>
      <c r="P284" s="197">
        <v>603023.76289200003</v>
      </c>
      <c r="Q284" s="159">
        <v>0</v>
      </c>
      <c r="R284" s="159">
        <v>20710.031996494843</v>
      </c>
      <c r="S284" s="159">
        <v>37266.72168574173</v>
      </c>
      <c r="T284" s="159">
        <v>0</v>
      </c>
      <c r="U284" s="309">
        <f t="shared" si="5"/>
        <v>661000.51657423656</v>
      </c>
      <c r="V284" s="44"/>
      <c r="W284" s="44"/>
      <c r="X284" s="110"/>
      <c r="Y284" s="110"/>
      <c r="Z284" s="111"/>
    </row>
    <row r="285" spans="1:26" s="45" customFormat="1" x14ac:dyDescent="0.25">
      <c r="A285" s="127">
        <v>922</v>
      </c>
      <c r="B285" s="124" t="s">
        <v>289</v>
      </c>
      <c r="C285" s="408">
        <v>4511</v>
      </c>
      <c r="D285" s="412">
        <v>0</v>
      </c>
      <c r="E285" s="420">
        <v>0</v>
      </c>
      <c r="F285" s="155">
        <v>0</v>
      </c>
      <c r="G285" s="419">
        <v>0</v>
      </c>
      <c r="H285" s="269">
        <v>940</v>
      </c>
      <c r="I285" s="15">
        <v>2059</v>
      </c>
      <c r="J285" s="331">
        <v>0.45653229723166588</v>
      </c>
      <c r="K285" s="427">
        <v>0.45673624638748145</v>
      </c>
      <c r="L285" s="434">
        <v>0.73055932099999998</v>
      </c>
      <c r="M285" s="14">
        <f>Lisäosat[[#This Row],[HYTE-kerroin (sis. Kulttuurihyte)]]*Lisäosat[[#This Row],[Asukasmäärä 31.12.2024]]</f>
        <v>3295.5530970310001</v>
      </c>
      <c r="N285" s="427">
        <f>Lisäosat[[#This Row],[HYTE-kerroin (sis. Kulttuurihyte)]]/$N$7</f>
        <v>1.1347226146834057</v>
      </c>
      <c r="O285" s="439">
        <v>0.50382756817033048</v>
      </c>
      <c r="P285" s="197">
        <v>0</v>
      </c>
      <c r="Q285" s="159">
        <v>0</v>
      </c>
      <c r="R285" s="159">
        <v>28968.341136802239</v>
      </c>
      <c r="S285" s="159">
        <v>106111.34990856776</v>
      </c>
      <c r="T285" s="159">
        <v>24977.700098579804</v>
      </c>
      <c r="U285" s="309">
        <f t="shared" si="5"/>
        <v>160057.39114394982</v>
      </c>
      <c r="V285" s="44"/>
      <c r="W285" s="44"/>
      <c r="X285" s="110"/>
      <c r="Y285" s="110"/>
      <c r="Z285" s="111"/>
    </row>
    <row r="286" spans="1:26" s="45" customFormat="1" x14ac:dyDescent="0.25">
      <c r="A286" s="127">
        <v>924</v>
      </c>
      <c r="B286" s="124" t="s">
        <v>290</v>
      </c>
      <c r="C286" s="408">
        <v>2931</v>
      </c>
      <c r="D286" s="412">
        <v>0.99025000000000007</v>
      </c>
      <c r="E286" s="420">
        <v>0</v>
      </c>
      <c r="F286" s="155">
        <v>0</v>
      </c>
      <c r="G286" s="419">
        <v>0</v>
      </c>
      <c r="H286" s="269">
        <v>980</v>
      </c>
      <c r="I286" s="15">
        <v>1166</v>
      </c>
      <c r="J286" s="331">
        <v>0.84048027444253859</v>
      </c>
      <c r="K286" s="427">
        <v>0.84085574676616526</v>
      </c>
      <c r="L286" s="434">
        <v>0.565710092</v>
      </c>
      <c r="M286" s="14">
        <f>Lisäosat[[#This Row],[HYTE-kerroin (sis. Kulttuurihyte)]]*Lisäosat[[#This Row],[Asukasmäärä 31.12.2024]]</f>
        <v>1658.096279652</v>
      </c>
      <c r="N286" s="427">
        <f>Lisäosat[[#This Row],[HYTE-kerroin (sis. Kulttuurihyte)]]/$N$7</f>
        <v>0.87867475822272079</v>
      </c>
      <c r="O286" s="439">
        <v>0</v>
      </c>
      <c r="P286" s="197">
        <v>194984.76034500005</v>
      </c>
      <c r="Q286" s="159">
        <v>0</v>
      </c>
      <c r="R286" s="159">
        <v>34651.547604429128</v>
      </c>
      <c r="S286" s="159">
        <v>53387.953199951975</v>
      </c>
      <c r="T286" s="159">
        <v>0</v>
      </c>
      <c r="U286" s="309">
        <f t="shared" si="5"/>
        <v>283024.26114938117</v>
      </c>
      <c r="V286" s="44"/>
      <c r="W286" s="44"/>
      <c r="X286" s="110"/>
      <c r="Y286" s="110"/>
      <c r="Z286" s="111"/>
    </row>
    <row r="287" spans="1:26" s="45" customFormat="1" x14ac:dyDescent="0.25">
      <c r="A287" s="127">
        <v>925</v>
      </c>
      <c r="B287" s="124" t="s">
        <v>291</v>
      </c>
      <c r="C287" s="408">
        <v>3352</v>
      </c>
      <c r="D287" s="412">
        <v>0.83401666666666663</v>
      </c>
      <c r="E287" s="420">
        <v>0</v>
      </c>
      <c r="F287" s="155">
        <v>0</v>
      </c>
      <c r="G287" s="419">
        <v>0</v>
      </c>
      <c r="H287" s="269">
        <v>1936</v>
      </c>
      <c r="I287" s="15">
        <v>1423</v>
      </c>
      <c r="J287" s="331">
        <v>1.3605059732958538</v>
      </c>
      <c r="K287" s="427">
        <v>1.3611137595278866</v>
      </c>
      <c r="L287" s="434">
        <v>0.65529865600000003</v>
      </c>
      <c r="M287" s="14">
        <f>Lisäosat[[#This Row],[HYTE-kerroin (sis. Kulttuurihyte)]]*Lisäosat[[#This Row],[Asukasmäärä 31.12.2024]]</f>
        <v>2196.561094912</v>
      </c>
      <c r="N287" s="427">
        <f>Lisäosat[[#This Row],[HYTE-kerroin (sis. Kulttuurihyte)]]/$N$7</f>
        <v>1.0178259081234031</v>
      </c>
      <c r="O287" s="439">
        <v>0</v>
      </c>
      <c r="P287" s="197">
        <v>187810.01136266667</v>
      </c>
      <c r="Q287" s="159">
        <v>0</v>
      </c>
      <c r="R287" s="159">
        <v>64148.093706440915</v>
      </c>
      <c r="S287" s="159">
        <v>70725.62816473459</v>
      </c>
      <c r="T287" s="159">
        <v>0</v>
      </c>
      <c r="U287" s="309">
        <f t="shared" si="5"/>
        <v>322683.73323384218</v>
      </c>
      <c r="V287" s="44"/>
      <c r="W287" s="44"/>
      <c r="X287" s="110"/>
      <c r="Y287" s="110"/>
      <c r="Z287" s="111"/>
    </row>
    <row r="288" spans="1:26" s="45" customFormat="1" x14ac:dyDescent="0.25">
      <c r="A288" s="127">
        <v>927</v>
      </c>
      <c r="B288" s="124" t="s">
        <v>292</v>
      </c>
      <c r="C288" s="408">
        <v>28799</v>
      </c>
      <c r="D288" s="412">
        <v>0</v>
      </c>
      <c r="E288" s="420">
        <v>0</v>
      </c>
      <c r="F288" s="155">
        <v>3</v>
      </c>
      <c r="G288" s="419">
        <v>1.0417028369040591E-4</v>
      </c>
      <c r="H288" s="269">
        <v>7697</v>
      </c>
      <c r="I288" s="15">
        <v>13366</v>
      </c>
      <c r="J288" s="331">
        <v>0.57586413287445759</v>
      </c>
      <c r="K288" s="427">
        <v>0.57612139179014965</v>
      </c>
      <c r="L288" s="434">
        <v>0.638022749</v>
      </c>
      <c r="M288" s="14">
        <f>Lisäosat[[#This Row],[HYTE-kerroin (sis. Kulttuurihyte)]]*Lisäosat[[#This Row],[Asukasmäärä 31.12.2024]]</f>
        <v>18374.417148451001</v>
      </c>
      <c r="N288" s="427">
        <f>Lisäosat[[#This Row],[HYTE-kerroin (sis. Kulttuurihyte)]]/$N$7</f>
        <v>0.99099254661727099</v>
      </c>
      <c r="O288" s="439">
        <v>0</v>
      </c>
      <c r="P288" s="197">
        <v>0</v>
      </c>
      <c r="Q288" s="159">
        <v>0</v>
      </c>
      <c r="R288" s="159">
        <v>233279.58266803317</v>
      </c>
      <c r="S288" s="159">
        <v>591625.79087613826</v>
      </c>
      <c r="T288" s="159">
        <v>0</v>
      </c>
      <c r="U288" s="309">
        <f t="shared" si="5"/>
        <v>824905.37354417145</v>
      </c>
      <c r="V288" s="44"/>
      <c r="W288" s="44"/>
      <c r="X288" s="110"/>
      <c r="Y288" s="110"/>
      <c r="Z288" s="111"/>
    </row>
    <row r="289" spans="1:26" s="45" customFormat="1" x14ac:dyDescent="0.25">
      <c r="A289" s="127">
        <v>931</v>
      </c>
      <c r="B289" s="124" t="s">
        <v>293</v>
      </c>
      <c r="C289" s="408">
        <v>5764</v>
      </c>
      <c r="D289" s="412">
        <v>1.4403999999999999</v>
      </c>
      <c r="E289" s="420">
        <v>0</v>
      </c>
      <c r="F289" s="155">
        <v>0</v>
      </c>
      <c r="G289" s="419">
        <v>0</v>
      </c>
      <c r="H289" s="269">
        <v>2085</v>
      </c>
      <c r="I289" s="15">
        <v>2020</v>
      </c>
      <c r="J289" s="331">
        <v>1.0321782178217822</v>
      </c>
      <c r="K289" s="427">
        <v>1.0326393284101294</v>
      </c>
      <c r="L289" s="434">
        <v>0.65008205100000005</v>
      </c>
      <c r="M289" s="14">
        <f>Lisäosat[[#This Row],[HYTE-kerroin (sis. Kulttuurihyte)]]*Lisäosat[[#This Row],[Asukasmäärä 31.12.2024]]</f>
        <v>3747.0729419640002</v>
      </c>
      <c r="N289" s="427">
        <f>Lisäosat[[#This Row],[HYTE-kerroin (sis. Kulttuurihyte)]]/$N$7</f>
        <v>1.0097233495833684</v>
      </c>
      <c r="O289" s="439">
        <v>0</v>
      </c>
      <c r="P289" s="197">
        <v>836639.45851200004</v>
      </c>
      <c r="Q289" s="159">
        <v>0</v>
      </c>
      <c r="R289" s="159">
        <v>83686.991230721163</v>
      </c>
      <c r="S289" s="159">
        <v>120649.54087247964</v>
      </c>
      <c r="T289" s="159">
        <v>0</v>
      </c>
      <c r="U289" s="309">
        <f t="shared" si="5"/>
        <v>1040975.9906152008</v>
      </c>
      <c r="V289" s="44"/>
      <c r="W289" s="44"/>
      <c r="X289" s="110"/>
      <c r="Y289" s="110"/>
      <c r="Z289" s="111"/>
    </row>
    <row r="290" spans="1:26" s="45" customFormat="1" x14ac:dyDescent="0.25">
      <c r="A290" s="127">
        <v>934</v>
      </c>
      <c r="B290" s="124" t="s">
        <v>294</v>
      </c>
      <c r="C290" s="408">
        <v>2607</v>
      </c>
      <c r="D290" s="412">
        <v>0.61865000000000003</v>
      </c>
      <c r="E290" s="420">
        <v>0</v>
      </c>
      <c r="F290" s="155">
        <v>0</v>
      </c>
      <c r="G290" s="419">
        <v>0</v>
      </c>
      <c r="H290" s="269">
        <v>927</v>
      </c>
      <c r="I290" s="15">
        <v>1025</v>
      </c>
      <c r="J290" s="331">
        <v>0.90439024390243905</v>
      </c>
      <c r="K290" s="427">
        <v>0.90479426707427202</v>
      </c>
      <c r="L290" s="434">
        <v>0.55019036799999999</v>
      </c>
      <c r="M290" s="14">
        <f>Lisäosat[[#This Row],[HYTE-kerroin (sis. Kulttuurihyte)]]*Lisäosat[[#This Row],[Asukasmäärä 31.12.2024]]</f>
        <v>1434.346289376</v>
      </c>
      <c r="N290" s="427">
        <f>Lisäosat[[#This Row],[HYTE-kerroin (sis. Kulttuurihyte)]]/$N$7</f>
        <v>0.85456914312723586</v>
      </c>
      <c r="O290" s="439">
        <v>0</v>
      </c>
      <c r="P290" s="197">
        <v>108349.28454900002</v>
      </c>
      <c r="Q290" s="159">
        <v>0</v>
      </c>
      <c r="R290" s="159">
        <v>33164.709078932538</v>
      </c>
      <c r="S290" s="159">
        <v>46183.574204630946</v>
      </c>
      <c r="T290" s="159">
        <v>0</v>
      </c>
      <c r="U290" s="309">
        <f t="shared" si="5"/>
        <v>187697.56783256351</v>
      </c>
      <c r="V290" s="44"/>
      <c r="W290" s="44"/>
      <c r="X290" s="110"/>
      <c r="Y290" s="110"/>
      <c r="Z290" s="111"/>
    </row>
    <row r="291" spans="1:26" s="45" customFormat="1" x14ac:dyDescent="0.25">
      <c r="A291" s="127">
        <v>935</v>
      </c>
      <c r="B291" s="124" t="s">
        <v>295</v>
      </c>
      <c r="C291" s="408">
        <v>2831</v>
      </c>
      <c r="D291" s="412">
        <v>0.64713333333333334</v>
      </c>
      <c r="E291" s="420">
        <v>0</v>
      </c>
      <c r="F291" s="155">
        <v>0</v>
      </c>
      <c r="G291" s="419">
        <v>0</v>
      </c>
      <c r="H291" s="269">
        <v>1010</v>
      </c>
      <c r="I291" s="15">
        <v>1076</v>
      </c>
      <c r="J291" s="331">
        <v>0.93866171003717469</v>
      </c>
      <c r="K291" s="427">
        <v>0.93908104348744614</v>
      </c>
      <c r="L291" s="434">
        <v>0.66638368699999995</v>
      </c>
      <c r="M291" s="14">
        <f>Lisäosat[[#This Row],[HYTE-kerroin (sis. Kulttuurihyte)]]*Lisäosat[[#This Row],[Asukasmäärä 31.12.2024]]</f>
        <v>1886.5322178969998</v>
      </c>
      <c r="N291" s="427">
        <f>Lisäosat[[#This Row],[HYTE-kerroin (sis. Kulttuurihyte)]]/$N$7</f>
        <v>1.035043449531196</v>
      </c>
      <c r="O291" s="439">
        <v>0</v>
      </c>
      <c r="P291" s="197">
        <v>123076.07547066668</v>
      </c>
      <c r="Q291" s="159">
        <v>0</v>
      </c>
      <c r="R291" s="159">
        <v>37379.050383628222</v>
      </c>
      <c r="S291" s="159">
        <v>60743.211956560976</v>
      </c>
      <c r="T291" s="159">
        <v>0</v>
      </c>
      <c r="U291" s="309">
        <f t="shared" si="5"/>
        <v>221198.33781085588</v>
      </c>
      <c r="V291" s="44"/>
      <c r="W291" s="44"/>
      <c r="X291" s="110"/>
      <c r="Y291" s="110"/>
      <c r="Z291" s="111"/>
    </row>
    <row r="292" spans="1:26" s="45" customFormat="1" x14ac:dyDescent="0.25">
      <c r="A292" s="127">
        <v>936</v>
      </c>
      <c r="B292" s="124" t="s">
        <v>296</v>
      </c>
      <c r="C292" s="408">
        <v>6190</v>
      </c>
      <c r="D292" s="412">
        <v>1.0767333333333333</v>
      </c>
      <c r="E292" s="420">
        <v>0</v>
      </c>
      <c r="F292" s="155">
        <v>0</v>
      </c>
      <c r="G292" s="419">
        <v>0</v>
      </c>
      <c r="H292" s="269">
        <v>2227</v>
      </c>
      <c r="I292" s="15">
        <v>2228</v>
      </c>
      <c r="J292" s="331">
        <v>0.99955116696588864</v>
      </c>
      <c r="K292" s="427">
        <v>0.99999770189437742</v>
      </c>
      <c r="L292" s="434">
        <v>0.68004871</v>
      </c>
      <c r="M292" s="14">
        <f>Lisäosat[[#This Row],[HYTE-kerroin (sis. Kulttuurihyte)]]*Lisäosat[[#This Row],[Asukasmäärä 31.12.2024]]</f>
        <v>4209.5015149000001</v>
      </c>
      <c r="N292" s="427">
        <f>Lisäosat[[#This Row],[HYTE-kerroin (sis. Kulttuurihyte)]]/$N$7</f>
        <v>1.0562682976476283</v>
      </c>
      <c r="O292" s="439">
        <v>0</v>
      </c>
      <c r="P292" s="197">
        <v>671629.96742000012</v>
      </c>
      <c r="Q292" s="159">
        <v>0</v>
      </c>
      <c r="R292" s="159">
        <v>87031.199992650319</v>
      </c>
      <c r="S292" s="159">
        <v>135538.97480535673</v>
      </c>
      <c r="T292" s="159">
        <v>0</v>
      </c>
      <c r="U292" s="309">
        <f t="shared" si="5"/>
        <v>894200.14221800712</v>
      </c>
      <c r="V292" s="44"/>
      <c r="W292" s="44"/>
      <c r="X292" s="110"/>
      <c r="Y292" s="110"/>
      <c r="Z292" s="111"/>
    </row>
    <row r="293" spans="1:26" s="45" customFormat="1" x14ac:dyDescent="0.25">
      <c r="A293" s="127">
        <v>946</v>
      </c>
      <c r="B293" s="124" t="s">
        <v>297</v>
      </c>
      <c r="C293" s="408">
        <v>6210</v>
      </c>
      <c r="D293" s="412">
        <v>0.40866666666666668</v>
      </c>
      <c r="E293" s="420">
        <v>0</v>
      </c>
      <c r="F293" s="155">
        <v>0</v>
      </c>
      <c r="G293" s="419">
        <v>0</v>
      </c>
      <c r="H293" s="269">
        <v>2268</v>
      </c>
      <c r="I293" s="15">
        <v>2700</v>
      </c>
      <c r="J293" s="331">
        <v>0.84</v>
      </c>
      <c r="K293" s="427">
        <v>0.84037525776801314</v>
      </c>
      <c r="L293" s="434">
        <v>0.62270616099999998</v>
      </c>
      <c r="M293" s="14">
        <f>Lisäosat[[#This Row],[HYTE-kerroin (sis. Kulttuurihyte)]]*Lisäosat[[#This Row],[Asukasmäärä 31.12.2024]]</f>
        <v>3867.0052598100001</v>
      </c>
      <c r="N293" s="427">
        <f>Lisäosat[[#This Row],[HYTE-kerroin (sis. Kulttuurihyte)]]/$N$7</f>
        <v>0.96720244732786842</v>
      </c>
      <c r="O293" s="439">
        <v>0</v>
      </c>
      <c r="P293" s="197">
        <v>170490.74760000003</v>
      </c>
      <c r="Q293" s="159">
        <v>0</v>
      </c>
      <c r="R293" s="159">
        <v>73375.348731395425</v>
      </c>
      <c r="S293" s="159">
        <v>124511.16281259268</v>
      </c>
      <c r="T293" s="159">
        <v>0</v>
      </c>
      <c r="U293" s="309">
        <f t="shared" si="5"/>
        <v>368377.25914398814</v>
      </c>
      <c r="V293" s="44"/>
      <c r="W293" s="44"/>
      <c r="X293" s="110"/>
      <c r="Y293" s="110"/>
      <c r="Z293" s="111"/>
    </row>
    <row r="294" spans="1:26" s="45" customFormat="1" x14ac:dyDescent="0.25">
      <c r="A294" s="127">
        <v>976</v>
      </c>
      <c r="B294" s="124" t="s">
        <v>298</v>
      </c>
      <c r="C294" s="408">
        <v>3721</v>
      </c>
      <c r="D294" s="412">
        <v>1.7273999999999998</v>
      </c>
      <c r="E294" s="420">
        <v>0</v>
      </c>
      <c r="F294" s="155">
        <v>2</v>
      </c>
      <c r="G294" s="419">
        <v>5.3748992206396125E-4</v>
      </c>
      <c r="H294" s="269">
        <v>1138</v>
      </c>
      <c r="I294" s="15">
        <v>1273</v>
      </c>
      <c r="J294" s="331">
        <v>0.8939512961508248</v>
      </c>
      <c r="K294" s="427">
        <v>0.89435065587476059</v>
      </c>
      <c r="L294" s="434">
        <v>0.56197745899999996</v>
      </c>
      <c r="M294" s="14">
        <f>Lisäosat[[#This Row],[HYTE-kerroin (sis. Kulttuurihyte)]]*Lisäosat[[#This Row],[Asukasmäärä 31.12.2024]]</f>
        <v>2091.1181249389997</v>
      </c>
      <c r="N294" s="427">
        <f>Lisäosat[[#This Row],[HYTE-kerroin (sis. Kulttuurihyte)]]/$N$7</f>
        <v>0.87287714130693628</v>
      </c>
      <c r="O294" s="439">
        <v>0</v>
      </c>
      <c r="P294" s="197">
        <v>1295429.6693160001</v>
      </c>
      <c r="Q294" s="159">
        <v>0</v>
      </c>
      <c r="R294" s="159">
        <v>46789.975794570382</v>
      </c>
      <c r="S294" s="159">
        <v>67330.539221308471</v>
      </c>
      <c r="T294" s="159">
        <v>0</v>
      </c>
      <c r="U294" s="309">
        <f t="shared" si="5"/>
        <v>1409550.1843318788</v>
      </c>
      <c r="V294" s="44"/>
      <c r="W294" s="44"/>
      <c r="X294" s="110"/>
      <c r="Y294" s="110"/>
      <c r="Z294" s="111"/>
    </row>
    <row r="295" spans="1:26" s="45" customFormat="1" x14ac:dyDescent="0.25">
      <c r="A295" s="127">
        <v>977</v>
      </c>
      <c r="B295" s="124" t="s">
        <v>299</v>
      </c>
      <c r="C295" s="408">
        <v>15406</v>
      </c>
      <c r="D295" s="412">
        <v>0</v>
      </c>
      <c r="E295" s="420">
        <v>0</v>
      </c>
      <c r="F295" s="155">
        <v>1</v>
      </c>
      <c r="G295" s="419">
        <v>6.4909775412177079E-5</v>
      </c>
      <c r="H295" s="269">
        <v>6863</v>
      </c>
      <c r="I295" s="15">
        <v>6314</v>
      </c>
      <c r="J295" s="331">
        <v>1.0869496357301236</v>
      </c>
      <c r="K295" s="427">
        <v>1.087435214651846</v>
      </c>
      <c r="L295" s="434">
        <v>0.64314312200000001</v>
      </c>
      <c r="M295" s="14">
        <f>Lisäosat[[#This Row],[HYTE-kerroin (sis. Kulttuurihyte)]]*Lisäosat[[#This Row],[Asukasmäärä 31.12.2024]]</f>
        <v>9908.2629375319993</v>
      </c>
      <c r="N295" s="427">
        <f>Lisäosat[[#This Row],[HYTE-kerroin (sis. Kulttuurihyte)]]/$N$7</f>
        <v>0.99894563526004021</v>
      </c>
      <c r="O295" s="439">
        <v>0.10698522864487359</v>
      </c>
      <c r="P295" s="197">
        <v>0</v>
      </c>
      <c r="Q295" s="159">
        <v>0</v>
      </c>
      <c r="R295" s="159">
        <v>235547.55845198437</v>
      </c>
      <c r="S295" s="159">
        <v>319029.65134979942</v>
      </c>
      <c r="T295" s="159">
        <v>18113.876613207121</v>
      </c>
      <c r="U295" s="309">
        <f t="shared" si="5"/>
        <v>572691.08641499095</v>
      </c>
      <c r="V295" s="44"/>
      <c r="W295" s="44"/>
      <c r="X295" s="110"/>
      <c r="Y295" s="110"/>
      <c r="Z295" s="111"/>
    </row>
    <row r="296" spans="1:26" s="45" customFormat="1" x14ac:dyDescent="0.25">
      <c r="A296" s="127">
        <v>980</v>
      </c>
      <c r="B296" s="124" t="s">
        <v>300</v>
      </c>
      <c r="C296" s="408">
        <v>33704</v>
      </c>
      <c r="D296" s="412">
        <v>0</v>
      </c>
      <c r="E296" s="420">
        <v>0</v>
      </c>
      <c r="F296" s="155">
        <v>1</v>
      </c>
      <c r="G296" s="419">
        <v>2.9670068834559697E-5</v>
      </c>
      <c r="H296" s="269">
        <v>10178</v>
      </c>
      <c r="I296" s="15">
        <v>15252</v>
      </c>
      <c r="J296" s="331">
        <v>0.6673223183844742</v>
      </c>
      <c r="K296" s="427">
        <v>0.66762043491273892</v>
      </c>
      <c r="L296" s="434">
        <v>0.68679250999999997</v>
      </c>
      <c r="M296" s="14">
        <f>Lisäosat[[#This Row],[HYTE-kerroin (sis. Kulttuurihyte)]]*Lisäosat[[#This Row],[Asukasmäärä 31.12.2024]]</f>
        <v>23147.65475704</v>
      </c>
      <c r="N296" s="427">
        <f>Lisäosat[[#This Row],[HYTE-kerroin (sis. Kulttuurihyte)]]/$N$7</f>
        <v>1.0667429328332108</v>
      </c>
      <c r="O296" s="439">
        <v>0.16971382989020198</v>
      </c>
      <c r="P296" s="197">
        <v>0</v>
      </c>
      <c r="Q296" s="159">
        <v>0</v>
      </c>
      <c r="R296" s="159">
        <v>316370.7966844833</v>
      </c>
      <c r="S296" s="159">
        <v>745316.13394420443</v>
      </c>
      <c r="T296" s="159">
        <v>62863.183799586848</v>
      </c>
      <c r="U296" s="309">
        <f t="shared" si="5"/>
        <v>1124550.1144282746</v>
      </c>
      <c r="V296" s="44"/>
      <c r="W296" s="44"/>
      <c r="X296" s="110"/>
      <c r="Y296" s="110"/>
      <c r="Z296" s="111"/>
    </row>
    <row r="297" spans="1:26" s="45" customFormat="1" x14ac:dyDescent="0.25">
      <c r="A297" s="127">
        <v>981</v>
      </c>
      <c r="B297" s="124" t="s">
        <v>301</v>
      </c>
      <c r="C297" s="408">
        <v>2193</v>
      </c>
      <c r="D297" s="412">
        <v>0</v>
      </c>
      <c r="E297" s="420">
        <v>0</v>
      </c>
      <c r="F297" s="155">
        <v>0</v>
      </c>
      <c r="G297" s="419">
        <v>0</v>
      </c>
      <c r="H297" s="269">
        <v>559</v>
      </c>
      <c r="I297" s="15">
        <v>934</v>
      </c>
      <c r="J297" s="331">
        <v>0.59850107066381153</v>
      </c>
      <c r="K297" s="427">
        <v>0.59876844230182436</v>
      </c>
      <c r="L297" s="434">
        <v>0.53673579000000005</v>
      </c>
      <c r="M297" s="14">
        <f>Lisäosat[[#This Row],[HYTE-kerroin (sis. Kulttuurihyte)]]*Lisäosat[[#This Row],[Asukasmäärä 31.12.2024]]</f>
        <v>1177.0615874700002</v>
      </c>
      <c r="N297" s="427">
        <f>Lisäosat[[#This Row],[HYTE-kerroin (sis. Kulttuurihyte)]]/$N$7</f>
        <v>0.8336711633345425</v>
      </c>
      <c r="O297" s="439">
        <v>0</v>
      </c>
      <c r="P297" s="197">
        <v>0</v>
      </c>
      <c r="Q297" s="159">
        <v>0</v>
      </c>
      <c r="R297" s="159">
        <v>18462.174667188687</v>
      </c>
      <c r="S297" s="159">
        <v>37899.433052523673</v>
      </c>
      <c r="T297" s="159">
        <v>0</v>
      </c>
      <c r="U297" s="309">
        <f t="shared" si="5"/>
        <v>56361.60771971236</v>
      </c>
      <c r="V297" s="44"/>
      <c r="W297" s="44"/>
      <c r="X297" s="110"/>
      <c r="Y297" s="110"/>
      <c r="Z297" s="111"/>
    </row>
    <row r="298" spans="1:26" s="45" customFormat="1" x14ac:dyDescent="0.25">
      <c r="A298" s="127">
        <v>989</v>
      </c>
      <c r="B298" s="124" t="s">
        <v>302</v>
      </c>
      <c r="C298" s="408">
        <v>5220</v>
      </c>
      <c r="D298" s="412">
        <v>0.91591666666666671</v>
      </c>
      <c r="E298" s="420">
        <v>0</v>
      </c>
      <c r="F298" s="155">
        <v>0</v>
      </c>
      <c r="G298" s="419">
        <v>0</v>
      </c>
      <c r="H298" s="269">
        <v>1811</v>
      </c>
      <c r="I298" s="15">
        <v>1849</v>
      </c>
      <c r="J298" s="331">
        <v>0.97944835045970791</v>
      </c>
      <c r="K298" s="427">
        <v>0.97988590474765758</v>
      </c>
      <c r="L298" s="434">
        <v>0.65562975099999998</v>
      </c>
      <c r="M298" s="14">
        <f>Lisäosat[[#This Row],[HYTE-kerroin (sis. Kulttuurihyte)]]*Lisäosat[[#This Row],[Asukasmäärä 31.12.2024]]</f>
        <v>3422.3873002199998</v>
      </c>
      <c r="N298" s="427">
        <f>Lisäosat[[#This Row],[HYTE-kerroin (sis. Kulttuurihyte)]]/$N$7</f>
        <v>1.0183401729795332</v>
      </c>
      <c r="O298" s="439">
        <v>0</v>
      </c>
      <c r="P298" s="197">
        <v>321193.29030000005</v>
      </c>
      <c r="Q298" s="159">
        <v>0</v>
      </c>
      <c r="R298" s="159">
        <v>71916.962184325792</v>
      </c>
      <c r="S298" s="159">
        <v>110195.20112221908</v>
      </c>
      <c r="T298" s="159">
        <v>0</v>
      </c>
      <c r="U298" s="309">
        <f t="shared" si="5"/>
        <v>503305.45360654494</v>
      </c>
      <c r="V298" s="44"/>
      <c r="W298" s="44"/>
      <c r="X298" s="110"/>
      <c r="Y298" s="110"/>
      <c r="Z298" s="111"/>
    </row>
    <row r="299" spans="1:26" s="45" customFormat="1" x14ac:dyDescent="0.25">
      <c r="A299" s="127">
        <v>992</v>
      </c>
      <c r="B299" s="124" t="s">
        <v>303</v>
      </c>
      <c r="C299" s="409">
        <v>17740</v>
      </c>
      <c r="D299" s="413">
        <v>0</v>
      </c>
      <c r="E299" s="421">
        <v>0</v>
      </c>
      <c r="F299" s="422">
        <v>7</v>
      </c>
      <c r="G299" s="423">
        <v>3.9458850056369788E-4</v>
      </c>
      <c r="H299" s="394">
        <v>6839</v>
      </c>
      <c r="I299" s="402">
        <v>6335</v>
      </c>
      <c r="J299" s="428">
        <v>1.0795580110497238</v>
      </c>
      <c r="K299" s="429">
        <v>1.0800402878707562</v>
      </c>
      <c r="L299" s="435">
        <v>0.56363620800000003</v>
      </c>
      <c r="M299" s="436">
        <f>Lisäosat[[#This Row],[HYTE-kerroin (sis. Kulttuurihyte)]]*Lisäosat[[#This Row],[Asukasmäärä 31.12.2024]]</f>
        <v>9998.9063299200006</v>
      </c>
      <c r="N299" s="429">
        <f>Lisäosat[[#This Row],[HYTE-kerroin (sis. Kulttuurihyte)]]/$N$7</f>
        <v>0.87545355084450427</v>
      </c>
      <c r="O299" s="440">
        <v>0</v>
      </c>
      <c r="P299" s="197">
        <v>0</v>
      </c>
      <c r="Q299" s="159">
        <v>0</v>
      </c>
      <c r="R299" s="159">
        <v>269388.40077799064</v>
      </c>
      <c r="S299" s="159">
        <v>321948.2184137766</v>
      </c>
      <c r="T299" s="159">
        <v>0</v>
      </c>
      <c r="U299" s="309">
        <f t="shared" si="5"/>
        <v>591336.61919176718</v>
      </c>
      <c r="V299" s="44"/>
      <c r="W299" s="44"/>
      <c r="X299" s="110"/>
      <c r="Y299" s="110"/>
      <c r="Z299" s="111"/>
    </row>
  </sheetData>
  <phoneticPr fontId="50" type="noConversion"/>
  <pageMargins left="0.51181102362204722" right="0.51181102362204722" top="0.55118110236220474" bottom="0.55118110236220474" header="0.31496062992125984" footer="0.31496062992125984"/>
  <pageSetup paperSize="9" scale="80" orientation="landscape" r:id="rId1"/>
  <ignoredErrors>
    <ignoredError sqref="U6 U10:U185 U8:U9 U186:U29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7"/>
  <sheetViews>
    <sheetView zoomScale="90" zoomScaleNormal="90" workbookViewId="0">
      <pane xSplit="2" ySplit="4" topLeftCell="F5" activePane="bottomRight" state="frozen"/>
      <selection activeCell="G29" sqref="G29"/>
      <selection pane="topRight" activeCell="G29" sqref="G29"/>
      <selection pane="bottomLeft" activeCell="G29" sqref="G29"/>
      <selection pane="bottomRight" activeCell="N1" sqref="N1"/>
    </sheetView>
  </sheetViews>
  <sheetFormatPr defaultRowHeight="15" x14ac:dyDescent="0.2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2" width="23.125" style="131" customWidth="1"/>
    <col min="13" max="13" width="22" style="131" customWidth="1"/>
    <col min="14" max="16" width="23.125" style="131" customWidth="1"/>
    <col min="17" max="17" width="25.125" style="248" bestFit="1" customWidth="1"/>
    <col min="18" max="18" width="8.625" style="21"/>
  </cols>
  <sheetData>
    <row r="1" spans="1:18" ht="23.25" x14ac:dyDescent="0.35">
      <c r="A1" s="312" t="s">
        <v>1124</v>
      </c>
      <c r="B1" s="238"/>
      <c r="C1" s="238"/>
      <c r="D1" s="41"/>
      <c r="E1" s="321"/>
      <c r="F1" s="41"/>
      <c r="G1" s="38"/>
      <c r="H1" s="38"/>
      <c r="I1" s="41"/>
      <c r="J1" s="41"/>
      <c r="K1" s="41"/>
      <c r="L1" s="41"/>
      <c r="M1" s="41"/>
      <c r="N1" s="41"/>
      <c r="O1" s="41"/>
      <c r="P1" s="41"/>
    </row>
    <row r="2" spans="1:18" ht="14.25" x14ac:dyDescent="0.2">
      <c r="A2" s="239" t="s">
        <v>355</v>
      </c>
      <c r="B2" s="240"/>
      <c r="C2" s="328"/>
      <c r="D2" s="328"/>
      <c r="E2" s="328"/>
      <c r="F2" s="328"/>
      <c r="G2" s="328"/>
      <c r="H2" s="328"/>
      <c r="I2" s="363"/>
      <c r="J2" s="328"/>
      <c r="K2" s="328"/>
      <c r="L2" s="328"/>
      <c r="M2" s="328"/>
      <c r="N2" s="328"/>
      <c r="O2" s="328"/>
      <c r="P2" s="328"/>
      <c r="Q2" s="338"/>
    </row>
    <row r="3" spans="1:18" s="212" customFormat="1" ht="71.25" x14ac:dyDescent="0.2">
      <c r="A3" s="246" t="s">
        <v>656</v>
      </c>
      <c r="B3" s="246" t="s">
        <v>3</v>
      </c>
      <c r="C3" s="246" t="s">
        <v>1132</v>
      </c>
      <c r="D3" s="252" t="s">
        <v>1133</v>
      </c>
      <c r="E3" s="252" t="s">
        <v>1134</v>
      </c>
      <c r="F3" s="252" t="s">
        <v>733</v>
      </c>
      <c r="G3" s="252" t="s">
        <v>718</v>
      </c>
      <c r="H3" s="252" t="s">
        <v>726</v>
      </c>
      <c r="I3" s="364" t="s">
        <v>713</v>
      </c>
      <c r="J3" s="364" t="s">
        <v>1101</v>
      </c>
      <c r="K3" s="364" t="s">
        <v>1067</v>
      </c>
      <c r="L3" s="364" t="s">
        <v>746</v>
      </c>
      <c r="M3" s="364" t="s">
        <v>1102</v>
      </c>
      <c r="N3" s="364" t="s">
        <v>1069</v>
      </c>
      <c r="O3" s="447" t="s">
        <v>747</v>
      </c>
      <c r="P3" s="447" t="s">
        <v>1103</v>
      </c>
      <c r="Q3" s="250" t="s">
        <v>1070</v>
      </c>
      <c r="R3" s="247"/>
    </row>
    <row r="4" spans="1:18" s="31" customFormat="1" x14ac:dyDescent="0.25">
      <c r="A4" s="237"/>
      <c r="B4" s="237" t="s">
        <v>359</v>
      </c>
      <c r="C4" s="241">
        <f t="shared" ref="C4:O4" si="0">SUM(C5:C296)</f>
        <v>-5493210.6600000001</v>
      </c>
      <c r="D4" s="241">
        <f t="shared" si="0"/>
        <v>-9977464.2599999998</v>
      </c>
      <c r="E4" s="241">
        <f t="shared" si="0"/>
        <v>-5493210.6600000001</v>
      </c>
      <c r="F4" s="241">
        <f t="shared" si="0"/>
        <v>-56053.169999999969</v>
      </c>
      <c r="G4" s="241">
        <f t="shared" si="0"/>
        <v>-150222495.60000008</v>
      </c>
      <c r="H4" s="241">
        <f t="shared" si="0"/>
        <v>-361027818.11645031</v>
      </c>
      <c r="I4" s="241">
        <f t="shared" si="0"/>
        <v>0.27999701583757997</v>
      </c>
      <c r="J4" s="241">
        <f t="shared" si="0"/>
        <v>9.2732079792767763E-9</v>
      </c>
      <c r="K4" s="241">
        <f t="shared" si="0"/>
        <v>-167038446.60000008</v>
      </c>
      <c r="L4" s="241">
        <f t="shared" si="0"/>
        <v>-64012720.140000015</v>
      </c>
      <c r="M4" s="241">
        <f t="shared" ref="M4" si="1">SUM(M5:M296)</f>
        <v>-75303331.312082902</v>
      </c>
      <c r="N4" s="241">
        <f t="shared" ref="N4" si="2">SUM(N5:N296)</f>
        <v>-22084948.979999993</v>
      </c>
      <c r="O4" s="448">
        <f t="shared" si="0"/>
        <v>216081015.58784497</v>
      </c>
      <c r="P4" s="448">
        <f t="shared" ref="P4" si="3">SUM(P5:P296)</f>
        <v>1920.2597915862716</v>
      </c>
      <c r="Q4" s="251">
        <f>SUM(Q5:Q296)</f>
        <v>-644626763.37089849</v>
      </c>
      <c r="R4" s="114"/>
    </row>
    <row r="5" spans="1:18" s="45" customFormat="1" x14ac:dyDescent="0.25">
      <c r="A5" s="239">
        <v>5</v>
      </c>
      <c r="B5" s="239" t="s">
        <v>12</v>
      </c>
      <c r="C5" s="326">
        <v>-8896.44</v>
      </c>
      <c r="D5" s="121">
        <v>-16158.84</v>
      </c>
      <c r="E5" s="121">
        <v>-8896.44</v>
      </c>
      <c r="F5" s="121">
        <v>-90.78</v>
      </c>
      <c r="G5" s="121">
        <v>-243290.4</v>
      </c>
      <c r="H5" s="121">
        <v>-319408.51384999999</v>
      </c>
      <c r="I5" s="121">
        <v>1109106.1207811574</v>
      </c>
      <c r="J5" s="34">
        <v>-38813.889167024558</v>
      </c>
      <c r="K5" s="34">
        <v>-270524.40000000002</v>
      </c>
      <c r="L5" s="34">
        <v>-103670.76</v>
      </c>
      <c r="M5" s="34">
        <v>-239320.16245742852</v>
      </c>
      <c r="N5" s="34">
        <v>-35767.32</v>
      </c>
      <c r="O5" s="449">
        <v>316760.57052561705</v>
      </c>
      <c r="P5" s="449">
        <v>73496.007155641535</v>
      </c>
      <c r="Q5" s="251">
        <f>SUM(LisäyksetVähennykset[[#This Row],[Kuntien yhdistymisavustus (-0,98 €/as)]:[TE25: Uudistuksen rahoituksen siirtymäajan porrastus (25 % kustannusperusteinen / 75 % vos-kriteerit)]])</f>
        <v>214524.75298796283</v>
      </c>
      <c r="R5" s="112"/>
    </row>
    <row r="6" spans="1:18" s="45" customFormat="1" x14ac:dyDescent="0.25">
      <c r="A6" s="239">
        <v>9</v>
      </c>
      <c r="B6" s="239" t="s">
        <v>13</v>
      </c>
      <c r="C6" s="326">
        <v>-2361.8000000000002</v>
      </c>
      <c r="D6" s="121">
        <v>-4289.8</v>
      </c>
      <c r="E6" s="121">
        <v>-2361.8000000000002</v>
      </c>
      <c r="F6" s="121">
        <v>-24.1</v>
      </c>
      <c r="G6" s="121">
        <v>-64588</v>
      </c>
      <c r="H6" s="121">
        <v>-71174.633449999994</v>
      </c>
      <c r="I6" s="121">
        <v>507818.30530274403</v>
      </c>
      <c r="J6" s="34">
        <v>-10342.762364337263</v>
      </c>
      <c r="K6" s="34">
        <v>-71818</v>
      </c>
      <c r="L6" s="34">
        <v>-27522.2</v>
      </c>
      <c r="M6" s="34">
        <v>-85482.201680064813</v>
      </c>
      <c r="N6" s="34">
        <v>-9495.4</v>
      </c>
      <c r="O6" s="449">
        <v>76029.623449555904</v>
      </c>
      <c r="P6" s="449">
        <v>-454.29378111229744</v>
      </c>
      <c r="Q6" s="251">
        <f>SUM(LisäyksetVähennykset[[#This Row],[Kuntien yhdistymisavustus (-0,98 €/as)]:[TE25: Uudistuksen rahoituksen siirtymäajan porrastus (25 % kustannusperusteinen / 75 % vos-kriteerit)]])</f>
        <v>233932.93747678556</v>
      </c>
      <c r="R6" s="112"/>
    </row>
    <row r="7" spans="1:18" s="45" customFormat="1" x14ac:dyDescent="0.25">
      <c r="A7" s="239">
        <v>10</v>
      </c>
      <c r="B7" s="239" t="s">
        <v>14</v>
      </c>
      <c r="C7" s="326">
        <v>-10564.4</v>
      </c>
      <c r="D7" s="121">
        <v>-19188.400000000001</v>
      </c>
      <c r="E7" s="121">
        <v>-10564.4</v>
      </c>
      <c r="F7" s="121">
        <v>-107.8</v>
      </c>
      <c r="G7" s="121">
        <v>-288904</v>
      </c>
      <c r="H7" s="121">
        <v>-368426.34285000002</v>
      </c>
      <c r="I7" s="121">
        <v>-338822.04824569105</v>
      </c>
      <c r="J7" s="34">
        <v>-728458.86502881115</v>
      </c>
      <c r="K7" s="34">
        <v>-321244</v>
      </c>
      <c r="L7" s="34">
        <v>-123107.6</v>
      </c>
      <c r="M7" s="34">
        <v>-233589.74424516843</v>
      </c>
      <c r="N7" s="34">
        <v>-42473.2</v>
      </c>
      <c r="O7" s="449">
        <v>534209.61680744821</v>
      </c>
      <c r="P7" s="449">
        <v>4477.9526616929215</v>
      </c>
      <c r="Q7" s="251">
        <f>SUM(LisäyksetVähennykset[[#This Row],[Kuntien yhdistymisavustus (-0,98 €/as)]:[TE25: Uudistuksen rahoituksen siirtymäajan porrastus (25 % kustannusperusteinen / 75 % vos-kriteerit)]])</f>
        <v>-1946763.2309005295</v>
      </c>
      <c r="R7" s="112"/>
    </row>
    <row r="8" spans="1:18" s="45" customFormat="1" x14ac:dyDescent="0.25">
      <c r="A8" s="239">
        <v>16</v>
      </c>
      <c r="B8" s="239" t="s">
        <v>15</v>
      </c>
      <c r="C8" s="326">
        <v>-7731.22</v>
      </c>
      <c r="D8" s="121">
        <v>-14042.42</v>
      </c>
      <c r="E8" s="121">
        <v>-7731.22</v>
      </c>
      <c r="F8" s="121">
        <v>-78.89</v>
      </c>
      <c r="G8" s="121">
        <v>-211425.2</v>
      </c>
      <c r="H8" s="121">
        <v>-279735.76209999999</v>
      </c>
      <c r="I8" s="121">
        <v>2193579.711165017</v>
      </c>
      <c r="J8" s="34">
        <v>1721533.769598346</v>
      </c>
      <c r="K8" s="34">
        <v>-235092.2</v>
      </c>
      <c r="L8" s="34">
        <v>-90092.38</v>
      </c>
      <c r="M8" s="34">
        <v>-165391.91376730546</v>
      </c>
      <c r="N8" s="34">
        <v>-31082.66</v>
      </c>
      <c r="O8" s="449">
        <v>294529.82823765307</v>
      </c>
      <c r="P8" s="449">
        <v>34872.074217785936</v>
      </c>
      <c r="Q8" s="251">
        <f>SUM(LisäyksetVähennykset[[#This Row],[Kuntien yhdistymisavustus (-0,98 €/as)]:[TE25: Uudistuksen rahoituksen siirtymäajan porrastus (25 % kustannusperusteinen / 75 % vos-kriteerit)]])</f>
        <v>3202111.517351496</v>
      </c>
      <c r="R8" s="112"/>
    </row>
    <row r="9" spans="1:18" s="45" customFormat="1" x14ac:dyDescent="0.25">
      <c r="A9" s="239">
        <v>18</v>
      </c>
      <c r="B9" s="239" t="s">
        <v>16</v>
      </c>
      <c r="C9" s="326">
        <v>-4557.9799999999996</v>
      </c>
      <c r="D9" s="121">
        <v>-8278.7800000000007</v>
      </c>
      <c r="E9" s="121">
        <v>-4557.9799999999996</v>
      </c>
      <c r="F9" s="121">
        <v>-46.51</v>
      </c>
      <c r="G9" s="121">
        <v>-124646.8</v>
      </c>
      <c r="H9" s="121">
        <v>-101394.96</v>
      </c>
      <c r="I9" s="121">
        <v>-455651.56277451664</v>
      </c>
      <c r="J9" s="34">
        <v>-156698.89640664784</v>
      </c>
      <c r="K9" s="34">
        <v>-138599.80000000002</v>
      </c>
      <c r="L9" s="34">
        <v>-53114.42</v>
      </c>
      <c r="M9" s="34">
        <v>-69242.220354825884</v>
      </c>
      <c r="N9" s="34">
        <v>-18324.939999999999</v>
      </c>
      <c r="O9" s="449">
        <v>135236.42157126064</v>
      </c>
      <c r="P9" s="449">
        <v>-4928.4505157470994</v>
      </c>
      <c r="Q9" s="251">
        <f>SUM(LisäyksetVähennykset[[#This Row],[Kuntien yhdistymisavustus (-0,98 €/as)]:[TE25: Uudistuksen rahoituksen siirtymäajan porrastus (25 % kustannusperusteinen / 75 % vos-kriteerit)]])</f>
        <v>-1004806.8784804769</v>
      </c>
      <c r="R9" s="112"/>
    </row>
    <row r="10" spans="1:18" s="45" customFormat="1" x14ac:dyDescent="0.25">
      <c r="A10" s="239">
        <v>19</v>
      </c>
      <c r="B10" s="239" t="s">
        <v>17</v>
      </c>
      <c r="C10" s="326">
        <v>-3886.68</v>
      </c>
      <c r="D10" s="121">
        <v>-7059.4800000000005</v>
      </c>
      <c r="E10" s="121">
        <v>-3886.68</v>
      </c>
      <c r="F10" s="121">
        <v>-39.660000000000004</v>
      </c>
      <c r="G10" s="121">
        <v>-106288.8</v>
      </c>
      <c r="H10" s="121">
        <v>-109305.08500000001</v>
      </c>
      <c r="I10" s="121">
        <v>-363181.43061748438</v>
      </c>
      <c r="J10" s="34">
        <v>-403520.12650864484</v>
      </c>
      <c r="K10" s="34">
        <v>-118186.8</v>
      </c>
      <c r="L10" s="34">
        <v>-45291.72</v>
      </c>
      <c r="M10" s="34">
        <v>-64694.187523893175</v>
      </c>
      <c r="N10" s="34">
        <v>-15626.039999999999</v>
      </c>
      <c r="O10" s="449">
        <v>77081.081784552516</v>
      </c>
      <c r="P10" s="449">
        <v>-13656.603699062238</v>
      </c>
      <c r="Q10" s="251">
        <f>SUM(LisäyksetVähennykset[[#This Row],[Kuntien yhdistymisavustus (-0,98 €/as)]:[TE25: Uudistuksen rahoituksen siirtymäajan porrastus (25 % kustannusperusteinen / 75 % vos-kriteerit)]])</f>
        <v>-1177542.2115645322</v>
      </c>
      <c r="R10" s="112"/>
    </row>
    <row r="11" spans="1:18" s="45" customFormat="1" x14ac:dyDescent="0.25">
      <c r="A11" s="239">
        <v>20</v>
      </c>
      <c r="B11" s="239" t="s">
        <v>18</v>
      </c>
      <c r="C11" s="326">
        <v>-16059.26</v>
      </c>
      <c r="D11" s="121">
        <v>-29168.86</v>
      </c>
      <c r="E11" s="121">
        <v>-16059.26</v>
      </c>
      <c r="F11" s="121">
        <v>-163.87</v>
      </c>
      <c r="G11" s="121">
        <v>-439171.60000000003</v>
      </c>
      <c r="H11" s="121">
        <v>-919291.13399999996</v>
      </c>
      <c r="I11" s="121">
        <v>-2785117.3322464745</v>
      </c>
      <c r="J11" s="34">
        <v>-1928333.1933880118</v>
      </c>
      <c r="K11" s="34">
        <v>-488332.60000000003</v>
      </c>
      <c r="L11" s="34">
        <v>-187139.54</v>
      </c>
      <c r="M11" s="34">
        <v>-157504.09111121492</v>
      </c>
      <c r="N11" s="34">
        <v>-64564.78</v>
      </c>
      <c r="O11" s="449">
        <v>1028469.863971878</v>
      </c>
      <c r="P11" s="449">
        <v>-10792.743643912137</v>
      </c>
      <c r="Q11" s="251">
        <f>SUM(LisäyksetVähennykset[[#This Row],[Kuntien yhdistymisavustus (-0,98 €/as)]:[TE25: Uudistuksen rahoituksen siirtymäajan porrastus (25 % kustannusperusteinen / 75 % vos-kriteerit)]])</f>
        <v>-6013228.4004177349</v>
      </c>
      <c r="R11" s="112"/>
    </row>
    <row r="12" spans="1:18" s="45" customFormat="1" x14ac:dyDescent="0.25">
      <c r="A12" s="239">
        <v>46</v>
      </c>
      <c r="B12" s="239" t="s">
        <v>19</v>
      </c>
      <c r="C12" s="326">
        <v>-1262.24</v>
      </c>
      <c r="D12" s="121">
        <v>-2292.64</v>
      </c>
      <c r="E12" s="121">
        <v>-1262.24</v>
      </c>
      <c r="F12" s="121">
        <v>-12.88</v>
      </c>
      <c r="G12" s="121">
        <v>-34518.400000000001</v>
      </c>
      <c r="H12" s="121">
        <v>-35885.635000000002</v>
      </c>
      <c r="I12" s="121">
        <v>386486.75930091698</v>
      </c>
      <c r="J12" s="34">
        <v>244613.23978327421</v>
      </c>
      <c r="K12" s="34">
        <v>-38382.400000000001</v>
      </c>
      <c r="L12" s="34">
        <v>-14708.96</v>
      </c>
      <c r="M12" s="34">
        <v>-47334.845553317653</v>
      </c>
      <c r="N12" s="34">
        <v>-5074.72</v>
      </c>
      <c r="O12" s="449">
        <v>39422.009864600623</v>
      </c>
      <c r="P12" s="449">
        <v>10771.684965350993</v>
      </c>
      <c r="Q12" s="251">
        <f>SUM(LisäyksetVähennykset[[#This Row],[Kuntien yhdistymisavustus (-0,98 €/as)]:[TE25: Uudistuksen rahoituksen siirtymäajan porrastus (25 % kustannusperusteinen / 75 % vos-kriteerit)]])</f>
        <v>500558.73336082522</v>
      </c>
      <c r="R12" s="112"/>
    </row>
    <row r="13" spans="1:18" s="45" customFormat="1" x14ac:dyDescent="0.25">
      <c r="A13" s="239">
        <v>47</v>
      </c>
      <c r="B13" s="239" t="s">
        <v>20</v>
      </c>
      <c r="C13" s="326">
        <v>-1726.76</v>
      </c>
      <c r="D13" s="121">
        <v>-3136.36</v>
      </c>
      <c r="E13" s="121">
        <v>-1726.76</v>
      </c>
      <c r="F13" s="121">
        <v>-17.62</v>
      </c>
      <c r="G13" s="121">
        <v>-47221.599999999999</v>
      </c>
      <c r="H13" s="121">
        <v>-23854.27505</v>
      </c>
      <c r="I13" s="121">
        <v>-127873.58371498143</v>
      </c>
      <c r="J13" s="34">
        <v>513106.37581028906</v>
      </c>
      <c r="K13" s="34">
        <v>-52507.6</v>
      </c>
      <c r="L13" s="34">
        <v>-20122.04</v>
      </c>
      <c r="M13" s="34">
        <v>-70404.457443720035</v>
      </c>
      <c r="N13" s="34">
        <v>-6942.28</v>
      </c>
      <c r="O13" s="449">
        <v>44772.299622023187</v>
      </c>
      <c r="P13" s="449">
        <v>2490.7162598632785</v>
      </c>
      <c r="Q13" s="251">
        <f>SUM(LisäyksetVähennykset[[#This Row],[Kuntien yhdistymisavustus (-0,98 €/as)]:[TE25: Uudistuksen rahoituksen siirtymäajan porrastus (25 % kustannusperusteinen / 75 % vos-kriteerit)]])</f>
        <v>204836.05548347408</v>
      </c>
      <c r="R13" s="112"/>
    </row>
    <row r="14" spans="1:18" s="45" customFormat="1" x14ac:dyDescent="0.25">
      <c r="A14" s="239">
        <v>49</v>
      </c>
      <c r="B14" s="239" t="s">
        <v>21</v>
      </c>
      <c r="C14" s="326">
        <v>-314512.38</v>
      </c>
      <c r="D14" s="121">
        <v>-571257.18000000005</v>
      </c>
      <c r="E14" s="121">
        <v>-314512.38</v>
      </c>
      <c r="F14" s="121">
        <v>-3209.31</v>
      </c>
      <c r="G14" s="121">
        <v>-8600950.8000000007</v>
      </c>
      <c r="H14" s="121">
        <v>-26184153.306449998</v>
      </c>
      <c r="I14" s="121">
        <v>116403180.46761133</v>
      </c>
      <c r="J14" s="34">
        <v>34766284.262598157</v>
      </c>
      <c r="K14" s="34">
        <v>-9563743.8000000007</v>
      </c>
      <c r="L14" s="34">
        <v>-3665032.02</v>
      </c>
      <c r="M14" s="34">
        <v>-9378133.6826594397</v>
      </c>
      <c r="N14" s="34">
        <v>-1264468.1399999999</v>
      </c>
      <c r="O14" s="449">
        <v>9001638.3093743287</v>
      </c>
      <c r="P14" s="449">
        <v>-1364147.1086695418</v>
      </c>
      <c r="Q14" s="251">
        <f>SUM(LisäyksetVähennykset[[#This Row],[Kuntien yhdistymisavustus (-0,98 €/as)]:[TE25: Uudistuksen rahoituksen siirtymäajan porrastus (25 % kustannusperusteinen / 75 % vos-kriteerit)]])</f>
        <v>98946982.931804836</v>
      </c>
      <c r="R14" s="112"/>
    </row>
    <row r="15" spans="1:18" s="45" customFormat="1" x14ac:dyDescent="0.25">
      <c r="A15" s="239">
        <v>50</v>
      </c>
      <c r="B15" s="239" t="s">
        <v>22</v>
      </c>
      <c r="C15" s="326">
        <v>-10862.32</v>
      </c>
      <c r="D15" s="121">
        <v>-19729.52</v>
      </c>
      <c r="E15" s="121">
        <v>-10862.32</v>
      </c>
      <c r="F15" s="121">
        <v>-110.84</v>
      </c>
      <c r="G15" s="121">
        <v>-297051.2</v>
      </c>
      <c r="H15" s="121">
        <v>-265834.45750000002</v>
      </c>
      <c r="I15" s="121">
        <v>-901823.83140918578</v>
      </c>
      <c r="J15" s="34">
        <v>-195265.51179233394</v>
      </c>
      <c r="K15" s="34">
        <v>-330303.2</v>
      </c>
      <c r="L15" s="34">
        <v>-126579.28</v>
      </c>
      <c r="M15" s="34">
        <v>-115203.62941679631</v>
      </c>
      <c r="N15" s="34">
        <v>-43670.96</v>
      </c>
      <c r="O15" s="449">
        <v>295813.22828237887</v>
      </c>
      <c r="P15" s="449">
        <v>-39204.288229627564</v>
      </c>
      <c r="Q15" s="251">
        <f>SUM(LisäyksetVähennykset[[#This Row],[Kuntien yhdistymisavustus (-0,98 €/as)]:[TE25: Uudistuksen rahoituksen siirtymäajan porrastus (25 % kustannusperusteinen / 75 % vos-kriteerit)]])</f>
        <v>-2060688.1300655645</v>
      </c>
      <c r="R15" s="112"/>
    </row>
    <row r="16" spans="1:18" s="104" customFormat="1" x14ac:dyDescent="0.25">
      <c r="A16" s="239">
        <v>51</v>
      </c>
      <c r="B16" s="239" t="s">
        <v>23</v>
      </c>
      <c r="C16" s="326">
        <v>-8870.9599999999991</v>
      </c>
      <c r="D16" s="121">
        <v>-16112.56</v>
      </c>
      <c r="E16" s="121">
        <v>-8870.9599999999991</v>
      </c>
      <c r="F16" s="121">
        <v>-90.52</v>
      </c>
      <c r="G16" s="121">
        <v>-242593.6</v>
      </c>
      <c r="H16" s="121">
        <v>-147897.033</v>
      </c>
      <c r="I16" s="121">
        <v>-4094168.4345235913</v>
      </c>
      <c r="J16" s="121">
        <v>-4225839.7226943728</v>
      </c>
      <c r="K16" s="121">
        <v>-269749.60000000003</v>
      </c>
      <c r="L16" s="121">
        <v>-103373.84</v>
      </c>
      <c r="M16" s="34">
        <v>0</v>
      </c>
      <c r="N16" s="34">
        <v>-35664.879999999997</v>
      </c>
      <c r="O16" s="450">
        <v>263763.15918738878</v>
      </c>
      <c r="P16" s="450">
        <v>-22321.229255780694</v>
      </c>
      <c r="Q16" s="251">
        <f>SUM(LisäyksetVähennykset[[#This Row],[Kuntien yhdistymisavustus (-0,98 €/as)]:[TE25: Uudistuksen rahoituksen siirtymäajan porrastus (25 % kustannusperusteinen / 75 % vos-kriteerit)]])</f>
        <v>-8911790.1802863553</v>
      </c>
      <c r="R16" s="60"/>
    </row>
    <row r="17" spans="1:18" s="45" customFormat="1" x14ac:dyDescent="0.25">
      <c r="A17" s="239">
        <v>52</v>
      </c>
      <c r="B17" s="239" t="s">
        <v>24</v>
      </c>
      <c r="C17" s="326">
        <v>-2226.56</v>
      </c>
      <c r="D17" s="121">
        <v>-4044.16</v>
      </c>
      <c r="E17" s="121">
        <v>-2226.56</v>
      </c>
      <c r="F17" s="121">
        <v>-22.72</v>
      </c>
      <c r="G17" s="121">
        <v>-60889.599999999999</v>
      </c>
      <c r="H17" s="121">
        <v>-36858.004999999997</v>
      </c>
      <c r="I17" s="121">
        <v>435938.46574912104</v>
      </c>
      <c r="J17" s="34">
        <v>66323.658127562143</v>
      </c>
      <c r="K17" s="34">
        <v>-67705.600000000006</v>
      </c>
      <c r="L17" s="34">
        <v>-25946.240000000002</v>
      </c>
      <c r="M17" s="34">
        <v>-59858.765104838363</v>
      </c>
      <c r="N17" s="34">
        <v>-8951.68</v>
      </c>
      <c r="O17" s="449">
        <v>65695.45264651801</v>
      </c>
      <c r="P17" s="449">
        <v>104.8791093880136</v>
      </c>
      <c r="Q17" s="251">
        <f>SUM(LisäyksetVähennykset[[#This Row],[Kuntien yhdistymisavustus (-0,98 €/as)]:[TE25: Uudistuksen rahoituksen siirtymäajan porrastus (25 % kustannusperusteinen / 75 % vos-kriteerit)]])</f>
        <v>299332.56552775088</v>
      </c>
      <c r="R17" s="112"/>
    </row>
    <row r="18" spans="1:18" s="45" customFormat="1" x14ac:dyDescent="0.25">
      <c r="A18" s="239">
        <v>61</v>
      </c>
      <c r="B18" s="239" t="s">
        <v>25</v>
      </c>
      <c r="C18" s="326">
        <v>-16148.44</v>
      </c>
      <c r="D18" s="121">
        <v>-29330.84</v>
      </c>
      <c r="E18" s="121">
        <v>-16148.44</v>
      </c>
      <c r="F18" s="121">
        <v>-164.78</v>
      </c>
      <c r="G18" s="121">
        <v>-441610.4</v>
      </c>
      <c r="H18" s="121">
        <v>-1163563.71395</v>
      </c>
      <c r="I18" s="121">
        <v>680225.8650918114</v>
      </c>
      <c r="J18" s="34">
        <v>668634.16471422755</v>
      </c>
      <c r="K18" s="34">
        <v>-491044.4</v>
      </c>
      <c r="L18" s="34">
        <v>-188178.76</v>
      </c>
      <c r="M18" s="34">
        <v>-210754.74881560032</v>
      </c>
      <c r="N18" s="34">
        <v>-64923.32</v>
      </c>
      <c r="O18" s="449">
        <v>1310691.9463011723</v>
      </c>
      <c r="P18" s="449">
        <v>67883.274314023729</v>
      </c>
      <c r="Q18" s="251">
        <f>SUM(LisäyksetVähennykset[[#This Row],[Kuntien yhdistymisavustus (-0,98 €/as)]:[TE25: Uudistuksen rahoituksen siirtymäajan porrastus (25 % kustannusperusteinen / 75 % vos-kriteerit)]])</f>
        <v>105567.40765563439</v>
      </c>
      <c r="R18" s="112"/>
    </row>
    <row r="19" spans="1:18" s="45" customFormat="1" x14ac:dyDescent="0.25">
      <c r="A19" s="239">
        <v>69</v>
      </c>
      <c r="B19" s="239" t="s">
        <v>26</v>
      </c>
      <c r="C19" s="326">
        <v>-6362.16</v>
      </c>
      <c r="D19" s="121">
        <v>-11555.76</v>
      </c>
      <c r="E19" s="121">
        <v>-6362.16</v>
      </c>
      <c r="F19" s="121">
        <v>-64.92</v>
      </c>
      <c r="G19" s="121">
        <v>-173985.6</v>
      </c>
      <c r="H19" s="121">
        <v>-219726.198</v>
      </c>
      <c r="I19" s="121">
        <v>-1819379.0551378445</v>
      </c>
      <c r="J19" s="34">
        <v>-1692938.6055470835</v>
      </c>
      <c r="K19" s="34">
        <v>-193461.6</v>
      </c>
      <c r="L19" s="34">
        <v>-74138.64</v>
      </c>
      <c r="M19" s="34">
        <v>-78900.31942128978</v>
      </c>
      <c r="N19" s="34">
        <v>-25578.48</v>
      </c>
      <c r="O19" s="449">
        <v>225377.20761484338</v>
      </c>
      <c r="P19" s="449">
        <v>-12493.271434687034</v>
      </c>
      <c r="Q19" s="251">
        <f>SUM(LisäyksetVähennykset[[#This Row],[Kuntien yhdistymisavustus (-0,98 €/as)]:[TE25: Uudistuksen rahoituksen siirtymäajan porrastus (25 % kustannusperusteinen / 75 % vos-kriteerit)]])</f>
        <v>-4089569.5619260618</v>
      </c>
      <c r="R19" s="112"/>
    </row>
    <row r="20" spans="1:18" s="45" customFormat="1" x14ac:dyDescent="0.25">
      <c r="A20" s="239">
        <v>71</v>
      </c>
      <c r="B20" s="239" t="s">
        <v>27</v>
      </c>
      <c r="C20" s="326">
        <v>-6237.7</v>
      </c>
      <c r="D20" s="121">
        <v>-11329.7</v>
      </c>
      <c r="E20" s="121">
        <v>-6237.7</v>
      </c>
      <c r="F20" s="121">
        <v>-63.65</v>
      </c>
      <c r="G20" s="121">
        <v>-170582</v>
      </c>
      <c r="H20" s="121">
        <v>-166791.67499999999</v>
      </c>
      <c r="I20" s="121">
        <v>-306682.04770555964</v>
      </c>
      <c r="J20" s="34">
        <v>-614375.03382315312</v>
      </c>
      <c r="K20" s="34">
        <v>-189677</v>
      </c>
      <c r="L20" s="34">
        <v>-72688.3</v>
      </c>
      <c r="M20" s="34">
        <v>-175820.34999072322</v>
      </c>
      <c r="N20" s="34">
        <v>-25078.1</v>
      </c>
      <c r="O20" s="449">
        <v>216053.06066545047</v>
      </c>
      <c r="P20" s="449">
        <v>-19981.862205379395</v>
      </c>
      <c r="Q20" s="251">
        <f>SUM(LisäyksetVähennykset[[#This Row],[Kuntien yhdistymisavustus (-0,98 €/as)]:[TE25: Uudistuksen rahoituksen siirtymäajan porrastus (25 % kustannusperusteinen / 75 % vos-kriteerit)]])</f>
        <v>-1549492.058059365</v>
      </c>
      <c r="R20" s="112"/>
    </row>
    <row r="21" spans="1:18" s="45" customFormat="1" x14ac:dyDescent="0.25">
      <c r="A21" s="239">
        <v>72</v>
      </c>
      <c r="B21" s="239" t="s">
        <v>28</v>
      </c>
      <c r="C21" s="326">
        <v>-908.46</v>
      </c>
      <c r="D21" s="121">
        <v>-1650.06</v>
      </c>
      <c r="E21" s="121">
        <v>-908.46</v>
      </c>
      <c r="F21" s="121">
        <v>-9.27</v>
      </c>
      <c r="G21" s="121">
        <v>-24843.600000000002</v>
      </c>
      <c r="H21" s="121">
        <v>-18757.084999999999</v>
      </c>
      <c r="I21" s="121">
        <v>-171618.28273126914</v>
      </c>
      <c r="J21" s="34">
        <v>-47123.012701797095</v>
      </c>
      <c r="K21" s="34">
        <v>-27624.600000000002</v>
      </c>
      <c r="L21" s="34">
        <v>-10586.34</v>
      </c>
      <c r="M21" s="34">
        <v>-31011.585733583823</v>
      </c>
      <c r="N21" s="34">
        <v>-3652.38</v>
      </c>
      <c r="O21" s="449">
        <v>38544.153724807999</v>
      </c>
      <c r="P21" s="449">
        <v>7690.3149475342325</v>
      </c>
      <c r="Q21" s="251">
        <f>SUM(LisäyksetVähennykset[[#This Row],[Kuntien yhdistymisavustus (-0,98 €/as)]:[TE25: Uudistuksen rahoituksen siirtymäajan porrastus (25 % kustannusperusteinen / 75 % vos-kriteerit)]])</f>
        <v>-292458.66749430785</v>
      </c>
      <c r="R21" s="112"/>
    </row>
    <row r="22" spans="1:18" s="45" customFormat="1" x14ac:dyDescent="0.25">
      <c r="A22" s="239">
        <v>74</v>
      </c>
      <c r="B22" s="239" t="s">
        <v>29</v>
      </c>
      <c r="C22" s="326">
        <v>-965.3</v>
      </c>
      <c r="D22" s="121">
        <v>-1753.3</v>
      </c>
      <c r="E22" s="121">
        <v>-965.3</v>
      </c>
      <c r="F22" s="121">
        <v>-9.85</v>
      </c>
      <c r="G22" s="121">
        <v>-26398</v>
      </c>
      <c r="H22" s="121">
        <v>-21849.514999999999</v>
      </c>
      <c r="I22" s="121">
        <v>202287.86616323752</v>
      </c>
      <c r="J22" s="34">
        <v>22994.161460518113</v>
      </c>
      <c r="K22" s="34">
        <v>-29353</v>
      </c>
      <c r="L22" s="34">
        <v>-11248.7</v>
      </c>
      <c r="M22" s="34">
        <v>-31006.08113460676</v>
      </c>
      <c r="N22" s="34">
        <v>-3880.9</v>
      </c>
      <c r="O22" s="449">
        <v>13527.519571801931</v>
      </c>
      <c r="P22" s="449">
        <v>5194.9684458611155</v>
      </c>
      <c r="Q22" s="251">
        <f>SUM(LisäyksetVähennykset[[#This Row],[Kuntien yhdistymisavustus (-0,98 €/as)]:[TE25: Uudistuksen rahoituksen siirtymäajan porrastus (25 % kustannusperusteinen / 75 % vos-kriteerit)]])</f>
        <v>116574.56950681192</v>
      </c>
      <c r="R22" s="112"/>
    </row>
    <row r="23" spans="1:18" s="45" customFormat="1" x14ac:dyDescent="0.25">
      <c r="A23" s="239">
        <v>75</v>
      </c>
      <c r="B23" s="239" t="s">
        <v>30</v>
      </c>
      <c r="C23" s="326">
        <v>-18924.78</v>
      </c>
      <c r="D23" s="121">
        <v>-34373.58</v>
      </c>
      <c r="E23" s="121">
        <v>-18924.78</v>
      </c>
      <c r="F23" s="121">
        <v>-193.11</v>
      </c>
      <c r="G23" s="121">
        <v>-517534.8</v>
      </c>
      <c r="H23" s="121">
        <v>-729859.14445000002</v>
      </c>
      <c r="I23" s="121">
        <v>-4035140.9718102282</v>
      </c>
      <c r="J23" s="34">
        <v>-321292.63878445694</v>
      </c>
      <c r="K23" s="34">
        <v>-575467.80000000005</v>
      </c>
      <c r="L23" s="34">
        <v>-220531.62</v>
      </c>
      <c r="M23" s="34">
        <v>-39164.400094819182</v>
      </c>
      <c r="N23" s="34">
        <v>-76085.34</v>
      </c>
      <c r="O23" s="449">
        <v>898453.91864475072</v>
      </c>
      <c r="P23" s="449">
        <v>46779.052604925004</v>
      </c>
      <c r="Q23" s="251">
        <f>SUM(LisäyksetVähennykset[[#This Row],[Kuntien yhdistymisavustus (-0,98 €/as)]:[TE25: Uudistuksen rahoituksen siirtymäajan porrastus (25 % kustannusperusteinen / 75 % vos-kriteerit)]])</f>
        <v>-5642259.9938898291</v>
      </c>
      <c r="R23" s="112"/>
    </row>
    <row r="24" spans="1:18" s="45" customFormat="1" x14ac:dyDescent="0.25">
      <c r="A24" s="239">
        <v>77</v>
      </c>
      <c r="B24" s="239" t="s">
        <v>31</v>
      </c>
      <c r="C24" s="326">
        <v>-4418.82</v>
      </c>
      <c r="D24" s="121">
        <v>-8026.02</v>
      </c>
      <c r="E24" s="121">
        <v>-4418.82</v>
      </c>
      <c r="F24" s="121">
        <v>-45.09</v>
      </c>
      <c r="G24" s="121">
        <v>-120841.2</v>
      </c>
      <c r="H24" s="121">
        <v>-123815.5425</v>
      </c>
      <c r="I24" s="121">
        <v>-411774.1259344237</v>
      </c>
      <c r="J24" s="34">
        <v>-106120.50299592156</v>
      </c>
      <c r="K24" s="34">
        <v>-134368.20000000001</v>
      </c>
      <c r="L24" s="34">
        <v>-51492.78</v>
      </c>
      <c r="M24" s="34">
        <v>-66396.828817755901</v>
      </c>
      <c r="N24" s="34">
        <v>-17765.46</v>
      </c>
      <c r="O24" s="449">
        <v>207058.29587333102</v>
      </c>
      <c r="P24" s="449">
        <v>18604.11232586304</v>
      </c>
      <c r="Q24" s="251">
        <f>SUM(LisäyksetVähennykset[[#This Row],[Kuntien yhdistymisavustus (-0,98 €/as)]:[TE25: Uudistuksen rahoituksen siirtymäajan porrastus (25 % kustannusperusteinen / 75 % vos-kriteerit)]])</f>
        <v>-823820.98204890708</v>
      </c>
      <c r="R24" s="112"/>
    </row>
    <row r="25" spans="1:18" s="45" customFormat="1" x14ac:dyDescent="0.25">
      <c r="A25" s="239">
        <v>78</v>
      </c>
      <c r="B25" s="239" t="s">
        <v>32</v>
      </c>
      <c r="C25" s="326">
        <v>-7547.96</v>
      </c>
      <c r="D25" s="121">
        <v>-13709.56</v>
      </c>
      <c r="E25" s="121">
        <v>-7547.96</v>
      </c>
      <c r="F25" s="121">
        <v>-77.02</v>
      </c>
      <c r="G25" s="121">
        <v>-206413.6</v>
      </c>
      <c r="H25" s="121">
        <v>-364125.91499999998</v>
      </c>
      <c r="I25" s="121">
        <v>-2245375.2181295166</v>
      </c>
      <c r="J25" s="34">
        <v>-533049.49781966663</v>
      </c>
      <c r="K25" s="34">
        <v>-229519.6</v>
      </c>
      <c r="L25" s="34">
        <v>-87956.84</v>
      </c>
      <c r="M25" s="34">
        <v>0</v>
      </c>
      <c r="N25" s="34">
        <v>-30345.88</v>
      </c>
      <c r="O25" s="449">
        <v>329720.40269825689</v>
      </c>
      <c r="P25" s="449">
        <v>-2340.678577495215</v>
      </c>
      <c r="Q25" s="251">
        <f>SUM(LisäyksetVähennykset[[#This Row],[Kuntien yhdistymisavustus (-0,98 €/as)]:[TE25: Uudistuksen rahoituksen siirtymäajan porrastus (25 % kustannusperusteinen / 75 % vos-kriteerit)]])</f>
        <v>-3398289.3268284216</v>
      </c>
      <c r="R25" s="112"/>
    </row>
    <row r="26" spans="1:18" s="45" customFormat="1" x14ac:dyDescent="0.25">
      <c r="A26" s="239">
        <v>79</v>
      </c>
      <c r="B26" s="239" t="s">
        <v>33</v>
      </c>
      <c r="C26" s="326">
        <v>-6514.0599999999995</v>
      </c>
      <c r="D26" s="121">
        <v>-11831.66</v>
      </c>
      <c r="E26" s="121">
        <v>-6514.0599999999995</v>
      </c>
      <c r="F26" s="121">
        <v>-66.47</v>
      </c>
      <c r="G26" s="121">
        <v>-178139.6</v>
      </c>
      <c r="H26" s="121">
        <v>-329654.6225</v>
      </c>
      <c r="I26" s="121">
        <v>-1053593.8958628413</v>
      </c>
      <c r="J26" s="34">
        <v>-711728.63719219819</v>
      </c>
      <c r="K26" s="34">
        <v>-198080.6</v>
      </c>
      <c r="L26" s="34">
        <v>-75908.740000000005</v>
      </c>
      <c r="M26" s="34">
        <v>0</v>
      </c>
      <c r="N26" s="34">
        <v>-26189.18</v>
      </c>
      <c r="O26" s="449">
        <v>405339.7434121992</v>
      </c>
      <c r="P26" s="449">
        <v>-21428.914522479521</v>
      </c>
      <c r="Q26" s="251">
        <f>SUM(LisäyksetVähennykset[[#This Row],[Kuntien yhdistymisavustus (-0,98 €/as)]:[TE25: Uudistuksen rahoituksen siirtymäajan porrastus (25 % kustannusperusteinen / 75 % vos-kriteerit)]])</f>
        <v>-2214310.6966653196</v>
      </c>
      <c r="R26" s="112"/>
    </row>
    <row r="27" spans="1:18" s="45" customFormat="1" x14ac:dyDescent="0.25">
      <c r="A27" s="239">
        <v>81</v>
      </c>
      <c r="B27" s="239" t="s">
        <v>34</v>
      </c>
      <c r="C27" s="326">
        <v>-2432.36</v>
      </c>
      <c r="D27" s="121">
        <v>-4417.96</v>
      </c>
      <c r="E27" s="121">
        <v>-2432.36</v>
      </c>
      <c r="F27" s="121">
        <v>-24.82</v>
      </c>
      <c r="G27" s="121">
        <v>-66517.600000000006</v>
      </c>
      <c r="H27" s="121">
        <v>-86605.97</v>
      </c>
      <c r="I27" s="121">
        <v>-140682.24961389371</v>
      </c>
      <c r="J27" s="34">
        <v>-10879.554689744224</v>
      </c>
      <c r="K27" s="34">
        <v>-73963.600000000006</v>
      </c>
      <c r="L27" s="34">
        <v>-28344.44</v>
      </c>
      <c r="M27" s="34">
        <v>-6634.9980810235147</v>
      </c>
      <c r="N27" s="34">
        <v>-9779.08</v>
      </c>
      <c r="O27" s="449">
        <v>118360.59974001625</v>
      </c>
      <c r="P27" s="449">
        <v>29873.590225993838</v>
      </c>
      <c r="Q27" s="251">
        <f>SUM(LisäyksetVähennykset[[#This Row],[Kuntien yhdistymisavustus (-0,98 €/as)]:[TE25: Uudistuksen rahoituksen siirtymäajan porrastus (25 % kustannusperusteinen / 75 % vos-kriteerit)]])</f>
        <v>-284480.80241865147</v>
      </c>
      <c r="R27" s="112"/>
    </row>
    <row r="28" spans="1:18" s="45" customFormat="1" x14ac:dyDescent="0.25">
      <c r="A28" s="239">
        <v>82</v>
      </c>
      <c r="B28" s="239" t="s">
        <v>35</v>
      </c>
      <c r="C28" s="326">
        <v>-9173.7800000000007</v>
      </c>
      <c r="D28" s="121">
        <v>-16662.580000000002</v>
      </c>
      <c r="E28" s="121">
        <v>-9173.7800000000007</v>
      </c>
      <c r="F28" s="121">
        <v>-93.61</v>
      </c>
      <c r="G28" s="121">
        <v>-250874.80000000002</v>
      </c>
      <c r="H28" s="121">
        <v>-190604.74</v>
      </c>
      <c r="I28" s="121">
        <v>146175.49532770694</v>
      </c>
      <c r="J28" s="34">
        <v>-39557.79034239168</v>
      </c>
      <c r="K28" s="34">
        <v>-278957.8</v>
      </c>
      <c r="L28" s="34">
        <v>-106902.62</v>
      </c>
      <c r="M28" s="34">
        <v>-84520.876384209128</v>
      </c>
      <c r="N28" s="34">
        <v>-36882.339999999997</v>
      </c>
      <c r="O28" s="449">
        <v>235899.34011272225</v>
      </c>
      <c r="P28" s="449">
        <v>-4987.5869925853331</v>
      </c>
      <c r="Q28" s="251">
        <f>SUM(LisäyksetVähennykset[[#This Row],[Kuntien yhdistymisavustus (-0,98 €/as)]:[TE25: Uudistuksen rahoituksen siirtymäajan porrastus (25 % kustannusperusteinen / 75 % vos-kriteerit)]])</f>
        <v>-646317.46827875706</v>
      </c>
      <c r="R28" s="112"/>
    </row>
    <row r="29" spans="1:18" s="45" customFormat="1" x14ac:dyDescent="0.25">
      <c r="A29" s="239">
        <v>86</v>
      </c>
      <c r="B29" s="239" t="s">
        <v>36</v>
      </c>
      <c r="C29" s="326">
        <v>-7742.98</v>
      </c>
      <c r="D29" s="121">
        <v>-14063.78</v>
      </c>
      <c r="E29" s="121">
        <v>-7742.98</v>
      </c>
      <c r="F29" s="121">
        <v>-79.010000000000005</v>
      </c>
      <c r="G29" s="121">
        <v>-211746.80000000002</v>
      </c>
      <c r="H29" s="121">
        <v>-225125.83249999999</v>
      </c>
      <c r="I29" s="121">
        <v>-402318.4142881424</v>
      </c>
      <c r="J29" s="34">
        <v>-187817.12009260076</v>
      </c>
      <c r="K29" s="34">
        <v>-235449.80000000002</v>
      </c>
      <c r="L29" s="34">
        <v>-90229.42</v>
      </c>
      <c r="M29" s="34">
        <v>-104772.00645990936</v>
      </c>
      <c r="N29" s="34">
        <v>-31129.94</v>
      </c>
      <c r="O29" s="449">
        <v>429084.17827694298</v>
      </c>
      <c r="P29" s="449">
        <v>-13847.710447750433</v>
      </c>
      <c r="Q29" s="251">
        <f>SUM(LisäyksetVähennykset[[#This Row],[Kuntien yhdistymisavustus (-0,98 €/as)]:[TE25: Uudistuksen rahoituksen siirtymäajan porrastus (25 % kustannusperusteinen / 75 % vos-kriteerit)]])</f>
        <v>-1102981.6155114598</v>
      </c>
      <c r="R29" s="112"/>
    </row>
    <row r="30" spans="1:18" s="45" customFormat="1" x14ac:dyDescent="0.25">
      <c r="A30" s="239">
        <v>90</v>
      </c>
      <c r="B30" s="239" t="s">
        <v>37</v>
      </c>
      <c r="C30" s="326">
        <v>-2870.42</v>
      </c>
      <c r="D30" s="121">
        <v>-5213.62</v>
      </c>
      <c r="E30" s="121">
        <v>-2870.42</v>
      </c>
      <c r="F30" s="121">
        <v>-29.29</v>
      </c>
      <c r="G30" s="121">
        <v>-78497.2</v>
      </c>
      <c r="H30" s="121">
        <v>-109418.53140000001</v>
      </c>
      <c r="I30" s="121">
        <v>-485495.99844049948</v>
      </c>
      <c r="J30" s="34">
        <v>-951279.8474813801</v>
      </c>
      <c r="K30" s="34">
        <v>-87284.2</v>
      </c>
      <c r="L30" s="34">
        <v>-33449.18</v>
      </c>
      <c r="M30" s="34">
        <v>-15662.174548278612</v>
      </c>
      <c r="N30" s="34">
        <v>-11540.26</v>
      </c>
      <c r="O30" s="449">
        <v>157682.6419541467</v>
      </c>
      <c r="P30" s="449">
        <v>37800.091419589429</v>
      </c>
      <c r="Q30" s="251">
        <f>SUM(LisäyksetVähennykset[[#This Row],[Kuntien yhdistymisavustus (-0,98 €/as)]:[TE25: Uudistuksen rahoituksen siirtymäajan porrastus (25 % kustannusperusteinen / 75 % vos-kriteerit)]])</f>
        <v>-1588128.4084964218</v>
      </c>
      <c r="R30" s="112"/>
    </row>
    <row r="31" spans="1:18" s="45" customFormat="1" x14ac:dyDescent="0.25">
      <c r="A31" s="239">
        <v>91</v>
      </c>
      <c r="B31" s="239" t="s">
        <v>38</v>
      </c>
      <c r="C31" s="326">
        <v>-670337.64</v>
      </c>
      <c r="D31" s="121">
        <v>-1217552.04</v>
      </c>
      <c r="E31" s="121">
        <v>-670337.64</v>
      </c>
      <c r="F31" s="121">
        <v>-6840.18</v>
      </c>
      <c r="G31" s="121">
        <v>-18331682.400000002</v>
      </c>
      <c r="H31" s="121">
        <v>-68230411.420550004</v>
      </c>
      <c r="I31" s="121">
        <v>55076117.060363501</v>
      </c>
      <c r="J31" s="34">
        <v>-11270173.688024743</v>
      </c>
      <c r="K31" s="34">
        <v>-20383736.400000002</v>
      </c>
      <c r="L31" s="34">
        <v>-7811485.5599999996</v>
      </c>
      <c r="M31" s="34">
        <v>-7259119.8110955795</v>
      </c>
      <c r="N31" s="34">
        <v>-2695030.92</v>
      </c>
      <c r="O31" s="449">
        <v>17349434.160264015</v>
      </c>
      <c r="P31" s="449">
        <v>-3768189.4734559059</v>
      </c>
      <c r="Q31" s="251">
        <f>SUM(LisäyksetVähennykset[[#This Row],[Kuntien yhdistymisavustus (-0,98 €/as)]:[TE25: Uudistuksen rahoituksen siirtymäajan porrastus (25 % kustannusperusteinen / 75 % vos-kriteerit)]])</f>
        <v>-69889345.952498734</v>
      </c>
      <c r="R31" s="112"/>
    </row>
    <row r="32" spans="1:18" s="45" customFormat="1" x14ac:dyDescent="0.25">
      <c r="A32" s="239">
        <v>92</v>
      </c>
      <c r="B32" s="239" t="s">
        <v>39</v>
      </c>
      <c r="C32" s="326">
        <v>-246243.62</v>
      </c>
      <c r="D32" s="121">
        <v>-447258.82</v>
      </c>
      <c r="E32" s="121">
        <v>-246243.62</v>
      </c>
      <c r="F32" s="121">
        <v>-2512.69</v>
      </c>
      <c r="G32" s="121">
        <v>-6734009.2000000002</v>
      </c>
      <c r="H32" s="121">
        <v>-30133568.218199998</v>
      </c>
      <c r="I32" s="121">
        <v>-26465622.019977588</v>
      </c>
      <c r="J32" s="34">
        <v>-1026325.7926219902</v>
      </c>
      <c r="K32" s="34">
        <v>-7487816.2000000002</v>
      </c>
      <c r="L32" s="34">
        <v>-2869491.98</v>
      </c>
      <c r="M32" s="34">
        <v>-4374461.3459718321</v>
      </c>
      <c r="N32" s="34">
        <v>-989999.86</v>
      </c>
      <c r="O32" s="449">
        <v>10165974.187999807</v>
      </c>
      <c r="P32" s="449">
        <v>-953895.33034953475</v>
      </c>
      <c r="Q32" s="251">
        <f>SUM(LisäyksetVähennykset[[#This Row],[Kuntien yhdistymisavustus (-0,98 €/as)]:[TE25: Uudistuksen rahoituksen siirtymäajan porrastus (25 % kustannusperusteinen / 75 % vos-kriteerit)]])</f>
        <v>-71811474.50912115</v>
      </c>
      <c r="R32" s="112"/>
    </row>
    <row r="33" spans="1:18" s="45" customFormat="1" x14ac:dyDescent="0.25">
      <c r="A33" s="239">
        <v>97</v>
      </c>
      <c r="B33" s="239" t="s">
        <v>40</v>
      </c>
      <c r="C33" s="326">
        <v>-2017.82</v>
      </c>
      <c r="D33" s="121">
        <v>-3665.02</v>
      </c>
      <c r="E33" s="121">
        <v>-2017.82</v>
      </c>
      <c r="F33" s="121">
        <v>-20.59</v>
      </c>
      <c r="G33" s="121">
        <v>-55181.200000000004</v>
      </c>
      <c r="H33" s="121">
        <v>-55917.8125</v>
      </c>
      <c r="I33" s="121">
        <v>-405409.91501179541</v>
      </c>
      <c r="J33" s="34">
        <v>99775.455091083597</v>
      </c>
      <c r="K33" s="34">
        <v>-61358.200000000004</v>
      </c>
      <c r="L33" s="34">
        <v>-23513.78</v>
      </c>
      <c r="M33" s="34">
        <v>-12950.185655557405</v>
      </c>
      <c r="N33" s="34">
        <v>-8112.46</v>
      </c>
      <c r="O33" s="449">
        <v>71137.816863066037</v>
      </c>
      <c r="P33" s="449">
        <v>14292.489144349063</v>
      </c>
      <c r="Q33" s="251">
        <f>SUM(LisäyksetVähennykset[[#This Row],[Kuntien yhdistymisavustus (-0,98 €/as)]:[TE25: Uudistuksen rahoituksen siirtymäajan porrastus (25 % kustannusperusteinen / 75 % vos-kriteerit)]])</f>
        <v>-444959.04206885415</v>
      </c>
      <c r="R33" s="112"/>
    </row>
    <row r="34" spans="1:18" s="104" customFormat="1" x14ac:dyDescent="0.25">
      <c r="A34" s="237">
        <v>98</v>
      </c>
      <c r="B34" s="239" t="s">
        <v>41</v>
      </c>
      <c r="C34" s="326">
        <v>-22392.02</v>
      </c>
      <c r="D34" s="121">
        <v>-40671.22</v>
      </c>
      <c r="E34" s="121">
        <v>-22392.02</v>
      </c>
      <c r="F34" s="121">
        <v>-228.49</v>
      </c>
      <c r="G34" s="121">
        <v>-612353.20000000007</v>
      </c>
      <c r="H34" s="121">
        <v>-815141.73499999999</v>
      </c>
      <c r="I34" s="121">
        <v>4495154.9679005193</v>
      </c>
      <c r="J34" s="121">
        <v>1899914.2081101683</v>
      </c>
      <c r="K34" s="121">
        <v>-680900.20000000007</v>
      </c>
      <c r="L34" s="121">
        <v>-260935.58</v>
      </c>
      <c r="M34" s="34">
        <v>-469988.03468282719</v>
      </c>
      <c r="N34" s="34">
        <v>-90025.06</v>
      </c>
      <c r="O34" s="450">
        <v>721277.40261503099</v>
      </c>
      <c r="P34" s="450">
        <v>111826.26162913447</v>
      </c>
      <c r="Q34" s="251">
        <f>SUM(LisäyksetVähennykset[[#This Row],[Kuntien yhdistymisavustus (-0,98 €/as)]:[TE25: Uudistuksen rahoituksen siirtymäajan porrastus (25 % kustannusperusteinen / 75 % vos-kriteerit)]])</f>
        <v>4213145.2805720251</v>
      </c>
      <c r="R34" s="60"/>
    </row>
    <row r="35" spans="1:18" s="45" customFormat="1" x14ac:dyDescent="0.25">
      <c r="A35" s="239">
        <v>102</v>
      </c>
      <c r="B35" s="239" t="s">
        <v>42</v>
      </c>
      <c r="C35" s="326">
        <v>-9363.9</v>
      </c>
      <c r="D35" s="121">
        <v>-17007.900000000001</v>
      </c>
      <c r="E35" s="121">
        <v>-9363.9</v>
      </c>
      <c r="F35" s="121">
        <v>-95.55</v>
      </c>
      <c r="G35" s="121">
        <v>-256074</v>
      </c>
      <c r="H35" s="121">
        <v>-254979.133</v>
      </c>
      <c r="I35" s="121">
        <v>310285.04827605054</v>
      </c>
      <c r="J35" s="34">
        <v>-41189.30087473095</v>
      </c>
      <c r="K35" s="34">
        <v>-284739</v>
      </c>
      <c r="L35" s="34">
        <v>-109118.1</v>
      </c>
      <c r="M35" s="34">
        <v>-141879.34006889421</v>
      </c>
      <c r="N35" s="34">
        <v>-37646.699999999997</v>
      </c>
      <c r="O35" s="449">
        <v>541626.13667940395</v>
      </c>
      <c r="P35" s="449">
        <v>-35223.848583841755</v>
      </c>
      <c r="Q35" s="251">
        <f>SUM(LisäyksetVähennykset[[#This Row],[Kuntien yhdistymisavustus (-0,98 €/as)]:[TE25: Uudistuksen rahoituksen siirtymäajan porrastus (25 % kustannusperusteinen / 75 % vos-kriteerit)]])</f>
        <v>-344769.48757201241</v>
      </c>
      <c r="R35" s="112"/>
    </row>
    <row r="36" spans="1:18" s="45" customFormat="1" x14ac:dyDescent="0.25">
      <c r="A36" s="239">
        <v>103</v>
      </c>
      <c r="B36" s="239" t="s">
        <v>43</v>
      </c>
      <c r="C36" s="326">
        <v>-2052.12</v>
      </c>
      <c r="D36" s="121">
        <v>-3727.32</v>
      </c>
      <c r="E36" s="121">
        <v>-2052.12</v>
      </c>
      <c r="F36" s="121">
        <v>-20.94</v>
      </c>
      <c r="G36" s="121">
        <v>-56119.200000000004</v>
      </c>
      <c r="H36" s="121">
        <v>-74576.074999999997</v>
      </c>
      <c r="I36" s="121">
        <v>142099.67890654004</v>
      </c>
      <c r="J36" s="34">
        <v>-9133.9229543656838</v>
      </c>
      <c r="K36" s="34">
        <v>-62401.200000000004</v>
      </c>
      <c r="L36" s="34">
        <v>-23913.48</v>
      </c>
      <c r="M36" s="34">
        <v>-30993.194371372221</v>
      </c>
      <c r="N36" s="34">
        <v>-8250.36</v>
      </c>
      <c r="O36" s="449">
        <v>120371.25168263924</v>
      </c>
      <c r="P36" s="449">
        <v>-251.50582937322906</v>
      </c>
      <c r="Q36" s="251">
        <f>SUM(LisäyksetVähennykset[[#This Row],[Kuntien yhdistymisavustus (-0,98 €/as)]:[TE25: Uudistuksen rahoituksen siirtymäajan porrastus (25 % kustannusperusteinen / 75 % vos-kriteerit)]])</f>
        <v>-11020.507565931854</v>
      </c>
      <c r="R36" s="112"/>
    </row>
    <row r="37" spans="1:18" s="45" customFormat="1" x14ac:dyDescent="0.25">
      <c r="A37" s="239">
        <v>105</v>
      </c>
      <c r="B37" s="239" t="s">
        <v>44</v>
      </c>
      <c r="C37" s="326">
        <v>-1961.96</v>
      </c>
      <c r="D37" s="121">
        <v>-3563.56</v>
      </c>
      <c r="E37" s="121">
        <v>-1961.96</v>
      </c>
      <c r="F37" s="121">
        <v>-20.02</v>
      </c>
      <c r="G37" s="121">
        <v>-53653.599999999999</v>
      </c>
      <c r="H37" s="121">
        <v>-52490.89</v>
      </c>
      <c r="I37" s="121">
        <v>416536.76124356815</v>
      </c>
      <c r="J37" s="34">
        <v>292470.46846130467</v>
      </c>
      <c r="K37" s="34">
        <v>-59659.6</v>
      </c>
      <c r="L37" s="34">
        <v>-22862.84</v>
      </c>
      <c r="M37" s="34">
        <v>-66259.723413651212</v>
      </c>
      <c r="N37" s="34">
        <v>-7887.88</v>
      </c>
      <c r="O37" s="449">
        <v>112731.41746281052</v>
      </c>
      <c r="P37" s="449">
        <v>15758.798453729542</v>
      </c>
      <c r="Q37" s="251">
        <f>SUM(LisäyksetVähennykset[[#This Row],[Kuntien yhdistymisavustus (-0,98 €/as)]:[TE25: Uudistuksen rahoituksen siirtymäajan porrastus (25 % kustannusperusteinen / 75 % vos-kriteerit)]])</f>
        <v>567175.41220776178</v>
      </c>
      <c r="R37" s="112"/>
    </row>
    <row r="38" spans="1:18" s="45" customFormat="1" x14ac:dyDescent="0.25">
      <c r="A38" s="239">
        <v>106</v>
      </c>
      <c r="B38" s="239" t="s">
        <v>45</v>
      </c>
      <c r="C38" s="326">
        <v>-46090.38</v>
      </c>
      <c r="D38" s="121">
        <v>-83715.180000000008</v>
      </c>
      <c r="E38" s="121">
        <v>-46090.38</v>
      </c>
      <c r="F38" s="121">
        <v>-470.31</v>
      </c>
      <c r="G38" s="121">
        <v>-1260430.8</v>
      </c>
      <c r="H38" s="121">
        <v>-3393573.8969000001</v>
      </c>
      <c r="I38" s="121">
        <v>-1346101.2265264208</v>
      </c>
      <c r="J38" s="34">
        <v>-197797.40513440577</v>
      </c>
      <c r="K38" s="34">
        <v>-1401523.8</v>
      </c>
      <c r="L38" s="34">
        <v>-537094.02</v>
      </c>
      <c r="M38" s="34">
        <v>-304134.52458240709</v>
      </c>
      <c r="N38" s="34">
        <v>-185302.13999999998</v>
      </c>
      <c r="O38" s="449">
        <v>2167594.440275576</v>
      </c>
      <c r="P38" s="449">
        <v>-100706.25080397469</v>
      </c>
      <c r="Q38" s="251">
        <f>SUM(LisäyksetVähennykset[[#This Row],[Kuntien yhdistymisavustus (-0,98 €/as)]:[TE25: Uudistuksen rahoituksen siirtymäajan porrastus (25 % kustannusperusteinen / 75 % vos-kriteerit)]])</f>
        <v>-6735435.8736716313</v>
      </c>
      <c r="R38" s="112"/>
    </row>
    <row r="39" spans="1:18" s="45" customFormat="1" x14ac:dyDescent="0.25">
      <c r="A39" s="239">
        <v>108</v>
      </c>
      <c r="B39" s="239" t="s">
        <v>46</v>
      </c>
      <c r="C39" s="326">
        <v>-10141.039999999999</v>
      </c>
      <c r="D39" s="121">
        <v>-18419.439999999999</v>
      </c>
      <c r="E39" s="121">
        <v>-10141.039999999999</v>
      </c>
      <c r="F39" s="121">
        <v>-103.48</v>
      </c>
      <c r="G39" s="121">
        <v>-277326.40000000002</v>
      </c>
      <c r="H39" s="121">
        <v>-366104.76750000002</v>
      </c>
      <c r="I39" s="121">
        <v>874673.67666952522</v>
      </c>
      <c r="J39" s="34">
        <v>-43353.377021253502</v>
      </c>
      <c r="K39" s="34">
        <v>-308370.40000000002</v>
      </c>
      <c r="L39" s="34">
        <v>-118174.16</v>
      </c>
      <c r="M39" s="34">
        <v>-201920.92141516446</v>
      </c>
      <c r="N39" s="34">
        <v>-40771.120000000003</v>
      </c>
      <c r="O39" s="449">
        <v>386967.165501957</v>
      </c>
      <c r="P39" s="449">
        <v>-20007.832937666826</v>
      </c>
      <c r="Q39" s="251">
        <f>SUM(LisäyksetVähennykset[[#This Row],[Kuntien yhdistymisavustus (-0,98 €/as)]:[TE25: Uudistuksen rahoituksen siirtymäajan porrastus (25 % kustannusperusteinen / 75 % vos-kriteerit)]])</f>
        <v>-153193.13670260258</v>
      </c>
      <c r="R39" s="112"/>
    </row>
    <row r="40" spans="1:18" s="45" customFormat="1" x14ac:dyDescent="0.25">
      <c r="A40" s="239">
        <v>109</v>
      </c>
      <c r="B40" s="239" t="s">
        <v>47</v>
      </c>
      <c r="C40" s="326">
        <v>-67064.34</v>
      </c>
      <c r="D40" s="121">
        <v>-121810.74</v>
      </c>
      <c r="E40" s="121">
        <v>-67064.34</v>
      </c>
      <c r="F40" s="121">
        <v>-684.33</v>
      </c>
      <c r="G40" s="121">
        <v>-1834004.4000000001</v>
      </c>
      <c r="H40" s="121">
        <v>-4823025.0991000002</v>
      </c>
      <c r="I40" s="121">
        <v>804310.22624768852</v>
      </c>
      <c r="J40" s="34">
        <v>-170457.06449358672</v>
      </c>
      <c r="K40" s="34">
        <v>-2039303.4000000001</v>
      </c>
      <c r="L40" s="34">
        <v>-781504.86</v>
      </c>
      <c r="M40" s="34">
        <v>-495753.11261328624</v>
      </c>
      <c r="N40" s="34">
        <v>-269626.02</v>
      </c>
      <c r="O40" s="449">
        <v>2513980.6113185212</v>
      </c>
      <c r="P40" s="449">
        <v>-29651.627914349781</v>
      </c>
      <c r="Q40" s="251">
        <f>SUM(LisäyksetVähennykset[[#This Row],[Kuntien yhdistymisavustus (-0,98 €/as)]:[TE25: Uudistuksen rahoituksen siirtymäajan porrastus (25 % kustannusperusteinen / 75 % vos-kriteerit)]])</f>
        <v>-7381658.4965550127</v>
      </c>
      <c r="R40" s="112"/>
    </row>
    <row r="41" spans="1:18" s="45" customFormat="1" x14ac:dyDescent="0.25">
      <c r="A41" s="239">
        <v>111</v>
      </c>
      <c r="B41" s="239" t="s">
        <v>48</v>
      </c>
      <c r="C41" s="326">
        <v>-17472.419999999998</v>
      </c>
      <c r="D41" s="121">
        <v>-31735.62</v>
      </c>
      <c r="E41" s="121">
        <v>-17472.419999999998</v>
      </c>
      <c r="F41" s="121">
        <v>-178.29</v>
      </c>
      <c r="G41" s="121">
        <v>-477817.2</v>
      </c>
      <c r="H41" s="121">
        <v>-995523.20244999998</v>
      </c>
      <c r="I41" s="121">
        <v>3283324.5640364131</v>
      </c>
      <c r="J41" s="34">
        <v>2913847.119219434</v>
      </c>
      <c r="K41" s="34">
        <v>-531304.20000000007</v>
      </c>
      <c r="L41" s="34">
        <v>-203607.18</v>
      </c>
      <c r="M41" s="34">
        <v>-199005.63174956996</v>
      </c>
      <c r="N41" s="34">
        <v>-70246.259999999995</v>
      </c>
      <c r="O41" s="449">
        <v>580310.68038950115</v>
      </c>
      <c r="P41" s="449">
        <v>93180.457612985687</v>
      </c>
      <c r="Q41" s="251">
        <f>SUM(LisäyksetVähennykset[[#This Row],[Kuntien yhdistymisavustus (-0,98 €/as)]:[TE25: Uudistuksen rahoituksen siirtymäajan porrastus (25 % kustannusperusteinen / 75 % vos-kriteerit)]])</f>
        <v>4326300.3970587635</v>
      </c>
      <c r="R41" s="112"/>
    </row>
    <row r="42" spans="1:18" s="45" customFormat="1" x14ac:dyDescent="0.25">
      <c r="A42" s="239">
        <v>139</v>
      </c>
      <c r="B42" s="239" t="s">
        <v>49</v>
      </c>
      <c r="C42" s="326">
        <v>-9609.8799999999992</v>
      </c>
      <c r="D42" s="121">
        <v>-17454.68</v>
      </c>
      <c r="E42" s="121">
        <v>-9609.8799999999992</v>
      </c>
      <c r="F42" s="121">
        <v>-98.06</v>
      </c>
      <c r="G42" s="121">
        <v>-262800.8</v>
      </c>
      <c r="H42" s="121">
        <v>-240113.73850000001</v>
      </c>
      <c r="I42" s="121">
        <v>-910061.4245212822</v>
      </c>
      <c r="J42" s="34">
        <v>-849704.6213589015</v>
      </c>
      <c r="K42" s="34">
        <v>-292218.8</v>
      </c>
      <c r="L42" s="34">
        <v>-111984.52</v>
      </c>
      <c r="M42" s="34">
        <v>-290251.57102360524</v>
      </c>
      <c r="N42" s="34">
        <v>-38635.64</v>
      </c>
      <c r="O42" s="449">
        <v>551606.1976680411</v>
      </c>
      <c r="P42" s="449">
        <v>-12280.314646478102</v>
      </c>
      <c r="Q42" s="251">
        <f>SUM(LisäyksetVähennykset[[#This Row],[Kuntien yhdistymisavustus (-0,98 €/as)]:[TE25: Uudistuksen rahoituksen siirtymäajan porrastus (25 % kustannusperusteinen / 75 % vos-kriteerit)]])</f>
        <v>-2493217.7323822258</v>
      </c>
      <c r="R42" s="112"/>
    </row>
    <row r="43" spans="1:18" s="45" customFormat="1" x14ac:dyDescent="0.25">
      <c r="A43" s="239">
        <v>140</v>
      </c>
      <c r="B43" s="239" t="s">
        <v>50</v>
      </c>
      <c r="C43" s="326">
        <v>-20053.739999999998</v>
      </c>
      <c r="D43" s="121">
        <v>-36424.14</v>
      </c>
      <c r="E43" s="121">
        <v>-20053.739999999998</v>
      </c>
      <c r="F43" s="121">
        <v>-204.63</v>
      </c>
      <c r="G43" s="121">
        <v>-548408.4</v>
      </c>
      <c r="H43" s="121">
        <v>-1056652.4929</v>
      </c>
      <c r="I43" s="121">
        <v>5687944.3897173535</v>
      </c>
      <c r="J43" s="34">
        <v>2239328.8329352606</v>
      </c>
      <c r="K43" s="34">
        <v>-609797.4</v>
      </c>
      <c r="L43" s="34">
        <v>-233687.46</v>
      </c>
      <c r="M43" s="34">
        <v>-462652.99550323177</v>
      </c>
      <c r="N43" s="34">
        <v>-80624.22</v>
      </c>
      <c r="O43" s="449">
        <v>778185.43467979413</v>
      </c>
      <c r="P43" s="449">
        <v>76637.413844307652</v>
      </c>
      <c r="Q43" s="251">
        <f>SUM(LisäyksetVähennykset[[#This Row],[Kuntien yhdistymisavustus (-0,98 €/as)]:[TE25: Uudistuksen rahoituksen siirtymäajan porrastus (25 % kustannusperusteinen / 75 % vos-kriteerit)]])</f>
        <v>5713536.8527734848</v>
      </c>
      <c r="R43" s="112"/>
    </row>
    <row r="44" spans="1:18" s="45" customFormat="1" x14ac:dyDescent="0.25">
      <c r="A44" s="239">
        <v>142</v>
      </c>
      <c r="B44" s="239" t="s">
        <v>51</v>
      </c>
      <c r="C44" s="326">
        <v>-6272.98</v>
      </c>
      <c r="D44" s="121">
        <v>-11393.78</v>
      </c>
      <c r="E44" s="121">
        <v>-6272.98</v>
      </c>
      <c r="F44" s="121">
        <v>-64.010000000000005</v>
      </c>
      <c r="G44" s="121">
        <v>-171546.80000000002</v>
      </c>
      <c r="H44" s="121">
        <v>-241285.59</v>
      </c>
      <c r="I44" s="121">
        <v>302401.4120114441</v>
      </c>
      <c r="J44" s="34">
        <v>39864.378232293006</v>
      </c>
      <c r="K44" s="34">
        <v>-190749.80000000002</v>
      </c>
      <c r="L44" s="34">
        <v>-73099.42</v>
      </c>
      <c r="M44" s="34">
        <v>-91367.866890175384</v>
      </c>
      <c r="N44" s="34">
        <v>-25219.94</v>
      </c>
      <c r="O44" s="449">
        <v>182776.87291591475</v>
      </c>
      <c r="P44" s="449">
        <v>51932.194978563173</v>
      </c>
      <c r="Q44" s="251">
        <f>SUM(LisäyksetVähennykset[[#This Row],[Kuntien yhdistymisavustus (-0,98 €/as)]:[TE25: Uudistuksen rahoituksen siirtymäajan porrastus (25 % kustannusperusteinen / 75 % vos-kriteerit)]])</f>
        <v>-240298.30875196034</v>
      </c>
      <c r="R44" s="112"/>
    </row>
    <row r="45" spans="1:18" s="45" customFormat="1" x14ac:dyDescent="0.25">
      <c r="A45" s="239">
        <v>143</v>
      </c>
      <c r="B45" s="239" t="s">
        <v>52</v>
      </c>
      <c r="C45" s="326">
        <v>-6622.84</v>
      </c>
      <c r="D45" s="121">
        <v>-12029.24</v>
      </c>
      <c r="E45" s="121">
        <v>-6622.84</v>
      </c>
      <c r="F45" s="121">
        <v>-67.58</v>
      </c>
      <c r="G45" s="121">
        <v>-181114.4</v>
      </c>
      <c r="H45" s="121">
        <v>-310764.88130000001</v>
      </c>
      <c r="I45" s="121">
        <v>-569157.69478586689</v>
      </c>
      <c r="J45" s="34">
        <v>-28758.543165897321</v>
      </c>
      <c r="K45" s="34">
        <v>-201388.4</v>
      </c>
      <c r="L45" s="34">
        <v>-77176.36</v>
      </c>
      <c r="M45" s="34">
        <v>-76662.94768163866</v>
      </c>
      <c r="N45" s="34">
        <v>-26626.52</v>
      </c>
      <c r="O45" s="449">
        <v>334277.64786337712</v>
      </c>
      <c r="P45" s="449">
        <v>-13005.270816823962</v>
      </c>
      <c r="Q45" s="251">
        <f>SUM(LisäyksetVähennykset[[#This Row],[Kuntien yhdistymisavustus (-0,98 €/as)]:[TE25: Uudistuksen rahoituksen siirtymäajan porrastus (25 % kustannusperusteinen / 75 % vos-kriteerit)]])</f>
        <v>-1175719.8698868495</v>
      </c>
      <c r="R45" s="112"/>
    </row>
    <row r="46" spans="1:18" s="45" customFormat="1" x14ac:dyDescent="0.25">
      <c r="A46" s="239">
        <v>145</v>
      </c>
      <c r="B46" s="239" t="s">
        <v>53</v>
      </c>
      <c r="C46" s="326">
        <v>-12180.42</v>
      </c>
      <c r="D46" s="121">
        <v>-22123.62</v>
      </c>
      <c r="E46" s="121">
        <v>-12180.42</v>
      </c>
      <c r="F46" s="121">
        <v>-124.29</v>
      </c>
      <c r="G46" s="121">
        <v>-333097.2</v>
      </c>
      <c r="H46" s="121">
        <v>-340916.80815</v>
      </c>
      <c r="I46" s="121">
        <v>918783.69266658579</v>
      </c>
      <c r="J46" s="34">
        <v>-52280.191125659017</v>
      </c>
      <c r="K46" s="34">
        <v>-370384.2</v>
      </c>
      <c r="L46" s="34">
        <v>-141939.18</v>
      </c>
      <c r="M46" s="34">
        <v>-309552.33394586295</v>
      </c>
      <c r="N46" s="34">
        <v>-48970.26</v>
      </c>
      <c r="O46" s="449">
        <v>366573.14791111095</v>
      </c>
      <c r="P46" s="449">
        <v>-18039.021796534566</v>
      </c>
      <c r="Q46" s="251">
        <f>SUM(LisäyksetVähennykset[[#This Row],[Kuntien yhdistymisavustus (-0,98 €/as)]:[TE25: Uudistuksen rahoituksen siirtymäajan porrastus (25 % kustannusperusteinen / 75 % vos-kriteerit)]])</f>
        <v>-376431.10444035986</v>
      </c>
      <c r="R46" s="112"/>
    </row>
    <row r="47" spans="1:18" s="45" customFormat="1" x14ac:dyDescent="0.25">
      <c r="A47" s="239">
        <v>146</v>
      </c>
      <c r="B47" s="239" t="s">
        <v>54</v>
      </c>
      <c r="C47" s="326">
        <v>-4294.3599999999997</v>
      </c>
      <c r="D47" s="121">
        <v>-7799.96</v>
      </c>
      <c r="E47" s="121">
        <v>-4294.3599999999997</v>
      </c>
      <c r="F47" s="121">
        <v>-43.82</v>
      </c>
      <c r="G47" s="121">
        <v>-117437.6</v>
      </c>
      <c r="H47" s="121">
        <v>-115812.43</v>
      </c>
      <c r="I47" s="121">
        <v>304573.67127162195</v>
      </c>
      <c r="J47" s="34">
        <v>-18986.386816756432</v>
      </c>
      <c r="K47" s="34">
        <v>-130583.6</v>
      </c>
      <c r="L47" s="34">
        <v>-50042.44</v>
      </c>
      <c r="M47" s="34">
        <v>-81206.405479212903</v>
      </c>
      <c r="N47" s="34">
        <v>-17265.079999999998</v>
      </c>
      <c r="O47" s="449">
        <v>151013.83184553613</v>
      </c>
      <c r="P47" s="449">
        <v>58632.94487262136</v>
      </c>
      <c r="Q47" s="251">
        <f>SUM(LisäyksetVähennykset[[#This Row],[Kuntien yhdistymisavustus (-0,98 €/as)]:[TE25: Uudistuksen rahoituksen siirtymäajan porrastus (25 % kustannusperusteinen / 75 % vos-kriteerit)]])</f>
        <v>-33545.99430618991</v>
      </c>
      <c r="R47" s="112"/>
    </row>
    <row r="48" spans="1:18" s="45" customFormat="1" x14ac:dyDescent="0.25">
      <c r="A48" s="239">
        <v>148</v>
      </c>
      <c r="B48" s="239" t="s">
        <v>55</v>
      </c>
      <c r="C48" s="326">
        <v>-7079.5199999999995</v>
      </c>
      <c r="D48" s="121">
        <v>-12858.72</v>
      </c>
      <c r="E48" s="121">
        <v>-7079.5199999999995</v>
      </c>
      <c r="F48" s="121">
        <v>-72.239999999999995</v>
      </c>
      <c r="G48" s="121">
        <v>-193603.20000000001</v>
      </c>
      <c r="H48" s="121">
        <v>-118286.205</v>
      </c>
      <c r="I48" s="121">
        <v>804492.87175756262</v>
      </c>
      <c r="J48" s="34">
        <v>2160816.566533728</v>
      </c>
      <c r="K48" s="34">
        <v>-215275.2</v>
      </c>
      <c r="L48" s="34">
        <v>-82498.080000000002</v>
      </c>
      <c r="M48" s="34">
        <v>-266699.50350734079</v>
      </c>
      <c r="N48" s="34">
        <v>-28462.560000000001</v>
      </c>
      <c r="O48" s="449">
        <v>258610.77684593294</v>
      </c>
      <c r="P48" s="449">
        <v>21641.689545706089</v>
      </c>
      <c r="Q48" s="251">
        <f>SUM(LisäyksetVähennykset[[#This Row],[Kuntien yhdistymisavustus (-0,98 €/as)]:[TE25: Uudistuksen rahoituksen siirtymäajan porrastus (25 % kustannusperusteinen / 75 % vos-kriteerit)]])</f>
        <v>2313647.1561755883</v>
      </c>
      <c r="R48" s="112"/>
    </row>
    <row r="49" spans="1:18" s="45" customFormat="1" x14ac:dyDescent="0.25">
      <c r="A49" s="239">
        <v>149</v>
      </c>
      <c r="B49" s="239" t="s">
        <v>56</v>
      </c>
      <c r="C49" s="326">
        <v>-5293.96</v>
      </c>
      <c r="D49" s="121">
        <v>-9615.56</v>
      </c>
      <c r="E49" s="121">
        <v>-5293.96</v>
      </c>
      <c r="F49" s="121">
        <v>-54.02</v>
      </c>
      <c r="G49" s="121">
        <v>-144773.6</v>
      </c>
      <c r="H49" s="121">
        <v>-125581.075</v>
      </c>
      <c r="I49" s="121">
        <v>653747.95431239984</v>
      </c>
      <c r="J49" s="34">
        <v>221724.66442182669</v>
      </c>
      <c r="K49" s="34">
        <v>-160979.6</v>
      </c>
      <c r="L49" s="34">
        <v>-61690.84</v>
      </c>
      <c r="M49" s="34">
        <v>-63635.883559411828</v>
      </c>
      <c r="N49" s="34">
        <v>-21283.88</v>
      </c>
      <c r="O49" s="449">
        <v>38187.848451073107</v>
      </c>
      <c r="P49" s="449">
        <v>-16948.019608913339</v>
      </c>
      <c r="Q49" s="251">
        <f>SUM(LisäyksetVähennykset[[#This Row],[Kuntien yhdistymisavustus (-0,98 €/as)]:[TE25: Uudistuksen rahoituksen siirtymäajan porrastus (25 % kustannusperusteinen / 75 % vos-kriteerit)]])</f>
        <v>298510.06901697448</v>
      </c>
      <c r="R49" s="112"/>
    </row>
    <row r="50" spans="1:18" s="45" customFormat="1" x14ac:dyDescent="0.25">
      <c r="A50" s="239">
        <v>151</v>
      </c>
      <c r="B50" s="239" t="s">
        <v>57</v>
      </c>
      <c r="C50" s="326">
        <v>-1758.12</v>
      </c>
      <c r="D50" s="121">
        <v>-3193.32</v>
      </c>
      <c r="E50" s="121">
        <v>-1758.12</v>
      </c>
      <c r="F50" s="121">
        <v>-17.940000000000001</v>
      </c>
      <c r="G50" s="121">
        <v>-48079.200000000004</v>
      </c>
      <c r="H50" s="121">
        <v>-32864.894999999997</v>
      </c>
      <c r="I50" s="121">
        <v>-213180.22948828325</v>
      </c>
      <c r="J50" s="34">
        <v>-222515.08212838788</v>
      </c>
      <c r="K50" s="34">
        <v>-53461.200000000004</v>
      </c>
      <c r="L50" s="34">
        <v>-20487.48</v>
      </c>
      <c r="M50" s="34">
        <v>-12832.406779232464</v>
      </c>
      <c r="N50" s="34">
        <v>-7068.36</v>
      </c>
      <c r="O50" s="449">
        <v>60101.949634589699</v>
      </c>
      <c r="P50" s="449">
        <v>-10401.921205060444</v>
      </c>
      <c r="Q50" s="251">
        <f>SUM(LisäyksetVähennykset[[#This Row],[Kuntien yhdistymisavustus (-0,98 €/as)]:[TE25: Uudistuksen rahoituksen siirtymäajan porrastus (25 % kustannusperusteinen / 75 % vos-kriteerit)]])</f>
        <v>-567516.3249663742</v>
      </c>
      <c r="R50" s="112"/>
    </row>
    <row r="51" spans="1:18" s="45" customFormat="1" x14ac:dyDescent="0.25">
      <c r="A51" s="239">
        <v>152</v>
      </c>
      <c r="B51" s="239" t="s">
        <v>58</v>
      </c>
      <c r="C51" s="326">
        <v>-4232.62</v>
      </c>
      <c r="D51" s="121">
        <v>-7687.82</v>
      </c>
      <c r="E51" s="121">
        <v>-4232.62</v>
      </c>
      <c r="F51" s="121">
        <v>-43.19</v>
      </c>
      <c r="G51" s="121">
        <v>-115749.2</v>
      </c>
      <c r="H51" s="121">
        <v>-146192.88500000001</v>
      </c>
      <c r="I51" s="121">
        <v>225339.63208022303</v>
      </c>
      <c r="J51" s="34">
        <v>-63857.346907893254</v>
      </c>
      <c r="K51" s="34">
        <v>-128706.2</v>
      </c>
      <c r="L51" s="34">
        <v>-49322.98</v>
      </c>
      <c r="M51" s="34">
        <v>-76128.242532127362</v>
      </c>
      <c r="N51" s="34">
        <v>-17016.86</v>
      </c>
      <c r="O51" s="449">
        <v>152581.63259346157</v>
      </c>
      <c r="P51" s="449">
        <v>2118.1656877106143</v>
      </c>
      <c r="Q51" s="251">
        <f>SUM(LisäyksetVähennykset[[#This Row],[Kuntien yhdistymisavustus (-0,98 €/as)]:[TE25: Uudistuksen rahoituksen siirtymäajan porrastus (25 % kustannusperusteinen / 75 % vos-kriteerit)]])</f>
        <v>-233130.53407862532</v>
      </c>
      <c r="R51" s="112"/>
    </row>
    <row r="52" spans="1:18" s="45" customFormat="1" x14ac:dyDescent="0.25">
      <c r="A52" s="239">
        <v>153</v>
      </c>
      <c r="B52" s="239" t="s">
        <v>59</v>
      </c>
      <c r="C52" s="326">
        <v>-24229.52</v>
      </c>
      <c r="D52" s="121">
        <v>-44008.72</v>
      </c>
      <c r="E52" s="121">
        <v>-24229.52</v>
      </c>
      <c r="F52" s="121">
        <v>-247.24</v>
      </c>
      <c r="G52" s="121">
        <v>-662603.20000000007</v>
      </c>
      <c r="H52" s="121">
        <v>-1617363.0546500001</v>
      </c>
      <c r="I52" s="121">
        <v>5223923.2469535852</v>
      </c>
      <c r="J52" s="34">
        <v>3092497.1818360779</v>
      </c>
      <c r="K52" s="34">
        <v>-736775.20000000007</v>
      </c>
      <c r="L52" s="34">
        <v>-282348.08</v>
      </c>
      <c r="M52" s="34">
        <v>-415955.9209271103</v>
      </c>
      <c r="N52" s="34">
        <v>-97412.56</v>
      </c>
      <c r="O52" s="449">
        <v>1970819.4952160623</v>
      </c>
      <c r="P52" s="449">
        <v>188627.39882439561</v>
      </c>
      <c r="Q52" s="251">
        <f>SUM(LisäyksetVähennykset[[#This Row],[Kuntien yhdistymisavustus (-0,98 €/as)]:[TE25: Uudistuksen rahoituksen siirtymäajan porrastus (25 % kustannusperusteinen / 75 % vos-kriteerit)]])</f>
        <v>6570694.3072530115</v>
      </c>
      <c r="R52" s="112"/>
    </row>
    <row r="53" spans="1:18" s="45" customFormat="1" x14ac:dyDescent="0.25">
      <c r="A53" s="239">
        <v>165</v>
      </c>
      <c r="B53" s="239" t="s">
        <v>60</v>
      </c>
      <c r="C53" s="326">
        <v>-15694.699999999999</v>
      </c>
      <c r="D53" s="121">
        <v>-28506.7</v>
      </c>
      <c r="E53" s="121">
        <v>-15694.699999999999</v>
      </c>
      <c r="F53" s="121">
        <v>-160.15</v>
      </c>
      <c r="G53" s="121">
        <v>-429202</v>
      </c>
      <c r="H53" s="121">
        <v>-741509.40734999999</v>
      </c>
      <c r="I53" s="121">
        <v>696649.80188388797</v>
      </c>
      <c r="J53" s="34">
        <v>-68810.858721459197</v>
      </c>
      <c r="K53" s="34">
        <v>-477247</v>
      </c>
      <c r="L53" s="34">
        <v>-182891.3</v>
      </c>
      <c r="M53" s="34">
        <v>-206576.5551464275</v>
      </c>
      <c r="N53" s="34">
        <v>-63099.1</v>
      </c>
      <c r="O53" s="449">
        <v>637902.4292259661</v>
      </c>
      <c r="P53" s="449">
        <v>17474.636979579111</v>
      </c>
      <c r="Q53" s="251">
        <f>SUM(LisäyksetVähennykset[[#This Row],[Kuntien yhdistymisavustus (-0,98 €/as)]:[TE25: Uudistuksen rahoituksen siirtymäajan porrastus (25 % kustannusperusteinen / 75 % vos-kriteerit)]])</f>
        <v>-877365.60312845383</v>
      </c>
      <c r="R53" s="112"/>
    </row>
    <row r="54" spans="1:18" s="45" customFormat="1" x14ac:dyDescent="0.25">
      <c r="A54" s="239">
        <v>167</v>
      </c>
      <c r="B54" s="239" t="s">
        <v>61</v>
      </c>
      <c r="C54" s="326">
        <v>-77166.179999999993</v>
      </c>
      <c r="D54" s="121">
        <v>-140158.98000000001</v>
      </c>
      <c r="E54" s="121">
        <v>-77166.179999999993</v>
      </c>
      <c r="F54" s="121">
        <v>-787.41</v>
      </c>
      <c r="G54" s="121">
        <v>-2110258.8000000003</v>
      </c>
      <c r="H54" s="121">
        <v>-5483423.2962499997</v>
      </c>
      <c r="I54" s="121">
        <v>1010348.5497270249</v>
      </c>
      <c r="J54" s="34">
        <v>-327625.06708086404</v>
      </c>
      <c r="K54" s="34">
        <v>-2346481.8000000003</v>
      </c>
      <c r="L54" s="34">
        <v>-899222.22</v>
      </c>
      <c r="M54" s="34">
        <v>-982553.01927778078</v>
      </c>
      <c r="N54" s="34">
        <v>-310239.53999999998</v>
      </c>
      <c r="O54" s="449">
        <v>3139853.0823817085</v>
      </c>
      <c r="P54" s="449">
        <v>816690.46975541906</v>
      </c>
      <c r="Q54" s="251">
        <f>SUM(LisäyksetVähennykset[[#This Row],[Kuntien yhdistymisavustus (-0,98 €/as)]:[TE25: Uudistuksen rahoituksen siirtymäajan porrastus (25 % kustannusperusteinen / 75 % vos-kriteerit)]])</f>
        <v>-7788190.3907444924</v>
      </c>
      <c r="R54" s="112"/>
    </row>
    <row r="55" spans="1:18" s="45" customFormat="1" x14ac:dyDescent="0.25">
      <c r="A55" s="239">
        <v>169</v>
      </c>
      <c r="B55" s="239" t="s">
        <v>62</v>
      </c>
      <c r="C55" s="326">
        <v>-4751.04</v>
      </c>
      <c r="D55" s="121">
        <v>-8629.44</v>
      </c>
      <c r="E55" s="121">
        <v>-4751.04</v>
      </c>
      <c r="F55" s="121">
        <v>-48.480000000000004</v>
      </c>
      <c r="G55" s="121">
        <v>-129926.40000000001</v>
      </c>
      <c r="H55" s="121">
        <v>-162229.114</v>
      </c>
      <c r="I55" s="121">
        <v>348419.59021290694</v>
      </c>
      <c r="J55" s="34">
        <v>10081.77092869955</v>
      </c>
      <c r="K55" s="34">
        <v>-144470.39999999999</v>
      </c>
      <c r="L55" s="34">
        <v>-55364.159999999996</v>
      </c>
      <c r="M55" s="34">
        <v>-78814.976351047924</v>
      </c>
      <c r="N55" s="34">
        <v>-19101.12</v>
      </c>
      <c r="O55" s="449">
        <v>236395.50705608181</v>
      </c>
      <c r="P55" s="449">
        <v>4932.5647740752465</v>
      </c>
      <c r="Q55" s="251">
        <f>SUM(LisäyksetVähennykset[[#This Row],[Kuntien yhdistymisavustus (-0,98 €/as)]:[TE25: Uudistuksen rahoituksen siirtymäajan porrastus (25 % kustannusperusteinen / 75 % vos-kriteerit)]])</f>
        <v>-8256.7373792843864</v>
      </c>
      <c r="R55" s="112"/>
    </row>
    <row r="56" spans="1:18" s="45" customFormat="1" x14ac:dyDescent="0.25">
      <c r="A56" s="239">
        <v>171</v>
      </c>
      <c r="B56" s="239" t="s">
        <v>63</v>
      </c>
      <c r="C56" s="326">
        <v>-4460.96</v>
      </c>
      <c r="D56" s="121">
        <v>-8102.56</v>
      </c>
      <c r="E56" s="121">
        <v>-4460.96</v>
      </c>
      <c r="F56" s="121">
        <v>-45.52</v>
      </c>
      <c r="G56" s="121">
        <v>-121993.60000000001</v>
      </c>
      <c r="H56" s="121">
        <v>-131394.55499999999</v>
      </c>
      <c r="I56" s="121">
        <v>-11485.531544051584</v>
      </c>
      <c r="J56" s="34">
        <v>-23086.167534634053</v>
      </c>
      <c r="K56" s="34">
        <v>-135649.60000000001</v>
      </c>
      <c r="L56" s="34">
        <v>-51983.839999999997</v>
      </c>
      <c r="M56" s="34">
        <v>-56043.079492762648</v>
      </c>
      <c r="N56" s="34">
        <v>-17934.88</v>
      </c>
      <c r="O56" s="449">
        <v>252707.80440952297</v>
      </c>
      <c r="P56" s="449">
        <v>22724.202627015824</v>
      </c>
      <c r="Q56" s="251">
        <f>SUM(LisäyksetVähennykset[[#This Row],[Kuntien yhdistymisavustus (-0,98 €/as)]:[TE25: Uudistuksen rahoituksen siirtymäajan porrastus (25 % kustannusperusteinen / 75 % vos-kriteerit)]])</f>
        <v>-291209.24653490959</v>
      </c>
      <c r="R56" s="112"/>
    </row>
    <row r="57" spans="1:18" s="45" customFormat="1" x14ac:dyDescent="0.25">
      <c r="A57" s="239">
        <v>172</v>
      </c>
      <c r="B57" s="239" t="s">
        <v>64</v>
      </c>
      <c r="C57" s="326">
        <v>-4017.02</v>
      </c>
      <c r="D57" s="121">
        <v>-7296.22</v>
      </c>
      <c r="E57" s="121">
        <v>-4017.02</v>
      </c>
      <c r="F57" s="121">
        <v>-40.99</v>
      </c>
      <c r="G57" s="121">
        <v>-109853.2</v>
      </c>
      <c r="H57" s="121">
        <v>-135494.98754999999</v>
      </c>
      <c r="I57" s="121">
        <v>50478.673624909396</v>
      </c>
      <c r="J57" s="34">
        <v>-17629.612513956163</v>
      </c>
      <c r="K57" s="34">
        <v>-122150.2</v>
      </c>
      <c r="L57" s="34">
        <v>-46810.58</v>
      </c>
      <c r="M57" s="34">
        <v>-58375.005172146579</v>
      </c>
      <c r="N57" s="34">
        <v>-16150.06</v>
      </c>
      <c r="O57" s="449">
        <v>155567.12333135976</v>
      </c>
      <c r="P57" s="449">
        <v>17756.182505001052</v>
      </c>
      <c r="Q57" s="251">
        <f>SUM(LisäyksetVähennykset[[#This Row],[Kuntien yhdistymisavustus (-0,98 €/as)]:[TE25: Uudistuksen rahoituksen siirtymäajan porrastus (25 % kustannusperusteinen / 75 % vos-kriteerit)]])</f>
        <v>-298032.9157748326</v>
      </c>
      <c r="R57" s="112"/>
    </row>
    <row r="58" spans="1:18" s="45" customFormat="1" x14ac:dyDescent="0.25">
      <c r="A58" s="239">
        <v>176</v>
      </c>
      <c r="B58" s="239" t="s">
        <v>65</v>
      </c>
      <c r="C58" s="326">
        <v>-4076.7999999999997</v>
      </c>
      <c r="D58" s="121">
        <v>-7404.8</v>
      </c>
      <c r="E58" s="121">
        <v>-4076.7999999999997</v>
      </c>
      <c r="F58" s="121">
        <v>-41.6</v>
      </c>
      <c r="G58" s="121">
        <v>-111488</v>
      </c>
      <c r="H58" s="121">
        <v>-164980.89600000001</v>
      </c>
      <c r="I58" s="121">
        <v>-1211231.1006262582</v>
      </c>
      <c r="J58" s="34">
        <v>-756025.14526490611</v>
      </c>
      <c r="K58" s="34">
        <v>-123968</v>
      </c>
      <c r="L58" s="34">
        <v>-47507.199999999997</v>
      </c>
      <c r="M58" s="34">
        <v>-41004.140723460157</v>
      </c>
      <c r="N58" s="34">
        <v>-16390.400000000001</v>
      </c>
      <c r="O58" s="449">
        <v>223821.04717298021</v>
      </c>
      <c r="P58" s="449">
        <v>75260.096564653795</v>
      </c>
      <c r="Q58" s="251">
        <f>SUM(LisäyksetVähennykset[[#This Row],[Kuntien yhdistymisavustus (-0,98 €/as)]:[TE25: Uudistuksen rahoituksen siirtymäajan porrastus (25 % kustannusperusteinen / 75 % vos-kriteerit)]])</f>
        <v>-2189113.7388769905</v>
      </c>
      <c r="R58" s="112"/>
    </row>
    <row r="59" spans="1:18" s="45" customFormat="1" x14ac:dyDescent="0.25">
      <c r="A59" s="239">
        <v>177</v>
      </c>
      <c r="B59" s="239" t="s">
        <v>66</v>
      </c>
      <c r="C59" s="326">
        <v>-1634.6399999999999</v>
      </c>
      <c r="D59" s="121">
        <v>-2969.04</v>
      </c>
      <c r="E59" s="121">
        <v>-1634.6399999999999</v>
      </c>
      <c r="F59" s="121">
        <v>-16.68</v>
      </c>
      <c r="G59" s="121">
        <v>-44702.400000000001</v>
      </c>
      <c r="H59" s="121">
        <v>-63746.754999999997</v>
      </c>
      <c r="I59" s="121">
        <v>360287.54861490434</v>
      </c>
      <c r="J59" s="34">
        <v>269831.18454290828</v>
      </c>
      <c r="K59" s="34">
        <v>-49706.400000000001</v>
      </c>
      <c r="L59" s="34">
        <v>-19048.560000000001</v>
      </c>
      <c r="M59" s="34">
        <v>-19520.19053181259</v>
      </c>
      <c r="N59" s="34">
        <v>-6571.92</v>
      </c>
      <c r="O59" s="449">
        <v>82428.2548913098</v>
      </c>
      <c r="P59" s="449">
        <v>5610.212508741377</v>
      </c>
      <c r="Q59" s="251">
        <f>SUM(LisäyksetVähennykset[[#This Row],[Kuntien yhdistymisavustus (-0,98 €/as)]:[TE25: Uudistuksen rahoituksen siirtymäajan porrastus (25 % kustannusperusteinen / 75 % vos-kriteerit)]])</f>
        <v>508605.97502605111</v>
      </c>
      <c r="R59" s="112"/>
    </row>
    <row r="60" spans="1:18" s="45" customFormat="1" x14ac:dyDescent="0.25">
      <c r="A60" s="239">
        <v>178</v>
      </c>
      <c r="B60" s="239" t="s">
        <v>67</v>
      </c>
      <c r="C60" s="326">
        <v>-5560.5199999999995</v>
      </c>
      <c r="D60" s="121">
        <v>-10099.719999999999</v>
      </c>
      <c r="E60" s="121">
        <v>-5560.5199999999995</v>
      </c>
      <c r="F60" s="121">
        <v>-56.74</v>
      </c>
      <c r="G60" s="121">
        <v>-152063.20000000001</v>
      </c>
      <c r="H60" s="121">
        <v>-142925.16305</v>
      </c>
      <c r="I60" s="121">
        <v>563572.22020073293</v>
      </c>
      <c r="J60" s="34">
        <v>-24383.897049391773</v>
      </c>
      <c r="K60" s="34">
        <v>-169085.2</v>
      </c>
      <c r="L60" s="34">
        <v>-64797.08</v>
      </c>
      <c r="M60" s="34">
        <v>-78204.712049159396</v>
      </c>
      <c r="N60" s="34">
        <v>-22355.56</v>
      </c>
      <c r="O60" s="449">
        <v>203959.63121501342</v>
      </c>
      <c r="P60" s="449">
        <v>15662.556043464298</v>
      </c>
      <c r="Q60" s="251">
        <f>SUM(LisäyksetVähennykset[[#This Row],[Kuntien yhdistymisavustus (-0,98 €/as)]:[TE25: Uudistuksen rahoituksen siirtymäajan porrastus (25 % kustannusperusteinen / 75 % vos-kriteerit)]])</f>
        <v>108102.09531065944</v>
      </c>
      <c r="R60" s="112"/>
    </row>
    <row r="61" spans="1:18" s="45" customFormat="1" x14ac:dyDescent="0.25">
      <c r="A61" s="239">
        <v>179</v>
      </c>
      <c r="B61" s="239" t="s">
        <v>68</v>
      </c>
      <c r="C61" s="326">
        <v>-146210.12</v>
      </c>
      <c r="D61" s="121">
        <v>-265565.32</v>
      </c>
      <c r="E61" s="121">
        <v>-146210.12</v>
      </c>
      <c r="F61" s="121">
        <v>-1491.94</v>
      </c>
      <c r="G61" s="121">
        <v>-3998399.2</v>
      </c>
      <c r="H61" s="121">
        <v>-13597473.38295</v>
      </c>
      <c r="I61" s="121">
        <v>-16953557.2812845</v>
      </c>
      <c r="J61" s="34">
        <v>-616622.22028854536</v>
      </c>
      <c r="K61" s="34">
        <v>-4445981.2</v>
      </c>
      <c r="L61" s="34">
        <v>-1703795.48</v>
      </c>
      <c r="M61" s="34">
        <v>-1486588.9061747484</v>
      </c>
      <c r="N61" s="34">
        <v>-587824.36</v>
      </c>
      <c r="O61" s="449">
        <v>7246237.8489585929</v>
      </c>
      <c r="P61" s="449">
        <v>620600.82518881839</v>
      </c>
      <c r="Q61" s="251">
        <f>SUM(LisäyksetVähennykset[[#This Row],[Kuntien yhdistymisavustus (-0,98 €/as)]:[TE25: Uudistuksen rahoituksen siirtymäajan porrastus (25 % kustannusperusteinen / 75 % vos-kriteerit)]])</f>
        <v>-36082880.856550381</v>
      </c>
      <c r="R61" s="112"/>
    </row>
    <row r="62" spans="1:18" s="45" customFormat="1" x14ac:dyDescent="0.25">
      <c r="A62" s="239">
        <v>181</v>
      </c>
      <c r="B62" s="239" t="s">
        <v>69</v>
      </c>
      <c r="C62" s="326">
        <v>-1624.84</v>
      </c>
      <c r="D62" s="121">
        <v>-2951.2400000000002</v>
      </c>
      <c r="E62" s="121">
        <v>-1624.84</v>
      </c>
      <c r="F62" s="121">
        <v>-16.580000000000002</v>
      </c>
      <c r="G62" s="121">
        <v>-44434.400000000001</v>
      </c>
      <c r="H62" s="121">
        <v>-40117.855000000003</v>
      </c>
      <c r="I62" s="121">
        <v>394555.77329883224</v>
      </c>
      <c r="J62" s="34">
        <v>187129.26760636611</v>
      </c>
      <c r="K62" s="34">
        <v>-49408.4</v>
      </c>
      <c r="L62" s="34">
        <v>-18934.36</v>
      </c>
      <c r="M62" s="34">
        <v>-42146.362284724448</v>
      </c>
      <c r="N62" s="34">
        <v>-6532.5199999999995</v>
      </c>
      <c r="O62" s="449">
        <v>67066.497713681718</v>
      </c>
      <c r="P62" s="449">
        <v>-6840.1916230467687</v>
      </c>
      <c r="Q62" s="251">
        <f>SUM(LisäyksetVähennykset[[#This Row],[Kuntien yhdistymisavustus (-0,98 €/as)]:[TE25: Uudistuksen rahoituksen siirtymäajan porrastus (25 % kustannusperusteinen / 75 % vos-kriteerit)]])</f>
        <v>434119.94971110881</v>
      </c>
      <c r="R62" s="112"/>
    </row>
    <row r="63" spans="1:18" s="45" customFormat="1" x14ac:dyDescent="0.25">
      <c r="A63" s="239">
        <v>182</v>
      </c>
      <c r="B63" s="239" t="s">
        <v>70</v>
      </c>
      <c r="C63" s="326">
        <v>-18733.68</v>
      </c>
      <c r="D63" s="121">
        <v>-34026.480000000003</v>
      </c>
      <c r="E63" s="121">
        <v>-18733.68</v>
      </c>
      <c r="F63" s="121">
        <v>-191.16</v>
      </c>
      <c r="G63" s="121">
        <v>-512308.8</v>
      </c>
      <c r="H63" s="121">
        <v>-813822.8602</v>
      </c>
      <c r="I63" s="121">
        <v>-1698618.1868244917</v>
      </c>
      <c r="J63" s="34">
        <v>-81774.182044476111</v>
      </c>
      <c r="K63" s="34">
        <v>-569656.80000000005</v>
      </c>
      <c r="L63" s="34">
        <v>-218304.72</v>
      </c>
      <c r="M63" s="34">
        <v>-74844.344152606282</v>
      </c>
      <c r="N63" s="34">
        <v>-75317.039999999994</v>
      </c>
      <c r="O63" s="449">
        <v>1296076.7919070318</v>
      </c>
      <c r="P63" s="449">
        <v>84605.124242729624</v>
      </c>
      <c r="Q63" s="251">
        <f>SUM(LisäyksetVähennykset[[#This Row],[Kuntien yhdistymisavustus (-0,98 €/as)]:[TE25: Uudistuksen rahoituksen siirtymäajan porrastus (25 % kustannusperusteinen / 75 % vos-kriteerit)]])</f>
        <v>-2735650.0170718133</v>
      </c>
      <c r="R63" s="112"/>
    </row>
    <row r="64" spans="1:18" s="45" customFormat="1" x14ac:dyDescent="0.25">
      <c r="A64" s="239">
        <v>186</v>
      </c>
      <c r="B64" s="239" t="s">
        <v>71</v>
      </c>
      <c r="C64" s="326">
        <v>-45933.58</v>
      </c>
      <c r="D64" s="121">
        <v>-83430.38</v>
      </c>
      <c r="E64" s="121">
        <v>-45933.58</v>
      </c>
      <c r="F64" s="121">
        <v>-468.71000000000004</v>
      </c>
      <c r="G64" s="121">
        <v>-1256142.8</v>
      </c>
      <c r="H64" s="121">
        <v>-4227233.2801000001</v>
      </c>
      <c r="I64" s="121">
        <v>-5507718.4701112546</v>
      </c>
      <c r="J64" s="34">
        <v>-656655.60086716234</v>
      </c>
      <c r="K64" s="34">
        <v>-1396755.8</v>
      </c>
      <c r="L64" s="34">
        <v>-535266.81999999995</v>
      </c>
      <c r="M64" s="34">
        <v>-372446.0031717426</v>
      </c>
      <c r="N64" s="34">
        <v>-184671.74</v>
      </c>
      <c r="O64" s="449">
        <v>1230984.5746319396</v>
      </c>
      <c r="P64" s="449">
        <v>-258397.21326053399</v>
      </c>
      <c r="Q64" s="251">
        <f>SUM(LisäyksetVähennykset[[#This Row],[Kuntien yhdistymisavustus (-0,98 €/as)]:[TE25: Uudistuksen rahoituksen siirtymäajan porrastus (25 % kustannusperusteinen / 75 % vos-kriteerit)]])</f>
        <v>-13340069.402878752</v>
      </c>
      <c r="R64" s="112"/>
    </row>
    <row r="65" spans="1:18" s="45" customFormat="1" x14ac:dyDescent="0.25">
      <c r="A65" s="239">
        <v>202</v>
      </c>
      <c r="B65" s="239" t="s">
        <v>72</v>
      </c>
      <c r="C65" s="326">
        <v>-35819.979999999996</v>
      </c>
      <c r="D65" s="121">
        <v>-65060.78</v>
      </c>
      <c r="E65" s="121">
        <v>-35819.979999999996</v>
      </c>
      <c r="F65" s="121">
        <v>-365.51</v>
      </c>
      <c r="G65" s="121">
        <v>-979566.8</v>
      </c>
      <c r="H65" s="121">
        <v>-1225917.63805</v>
      </c>
      <c r="I65" s="121">
        <v>5611023.2644015951</v>
      </c>
      <c r="J65" s="34">
        <v>1241830.7139157765</v>
      </c>
      <c r="K65" s="34">
        <v>-1089219.8</v>
      </c>
      <c r="L65" s="34">
        <v>-417412.42</v>
      </c>
      <c r="M65" s="34">
        <v>-631149.03731758089</v>
      </c>
      <c r="N65" s="34">
        <v>-144010.94</v>
      </c>
      <c r="O65" s="449">
        <v>1227989.8820834362</v>
      </c>
      <c r="P65" s="449">
        <v>-80164.525132576586</v>
      </c>
      <c r="Q65" s="251">
        <f>SUM(LisäyksetVähennykset[[#This Row],[Kuntien yhdistymisavustus (-0,98 €/as)]:[TE25: Uudistuksen rahoituksen siirtymäajan porrastus (25 % kustannusperusteinen / 75 % vos-kriteerit)]])</f>
        <v>3376336.4499006509</v>
      </c>
      <c r="R65" s="112"/>
    </row>
    <row r="66" spans="1:18" s="45" customFormat="1" x14ac:dyDescent="0.25">
      <c r="A66" s="239">
        <v>204</v>
      </c>
      <c r="B66" s="239" t="s">
        <v>73</v>
      </c>
      <c r="C66" s="326">
        <v>-2537.2199999999998</v>
      </c>
      <c r="D66" s="121">
        <v>-4608.42</v>
      </c>
      <c r="E66" s="121">
        <v>-2537.2199999999998</v>
      </c>
      <c r="F66" s="121">
        <v>-25.89</v>
      </c>
      <c r="G66" s="121">
        <v>-69385.2</v>
      </c>
      <c r="H66" s="121">
        <v>-131911.04999999999</v>
      </c>
      <c r="I66" s="121">
        <v>-781894.76511632674</v>
      </c>
      <c r="J66" s="34">
        <v>-835183.20241933805</v>
      </c>
      <c r="K66" s="34">
        <v>-77152.2</v>
      </c>
      <c r="L66" s="34">
        <v>-29566.38</v>
      </c>
      <c r="M66" s="34">
        <v>-3471.9466229846616</v>
      </c>
      <c r="N66" s="34">
        <v>-10200.66</v>
      </c>
      <c r="O66" s="449">
        <v>80854.91897010681</v>
      </c>
      <c r="P66" s="449">
        <v>-4327.0374607035192</v>
      </c>
      <c r="Q66" s="251">
        <f>SUM(LisäyksetVähennykset[[#This Row],[Kuntien yhdistymisavustus (-0,98 €/as)]:[TE25: Uudistuksen rahoituksen siirtymäajan porrastus (25 % kustannusperusteinen / 75 % vos-kriteerit)]])</f>
        <v>-1871946.2726492458</v>
      </c>
      <c r="R66" s="112"/>
    </row>
    <row r="67" spans="1:18" s="45" customFormat="1" x14ac:dyDescent="0.25">
      <c r="A67" s="239">
        <v>205</v>
      </c>
      <c r="B67" s="239" t="s">
        <v>74</v>
      </c>
      <c r="C67" s="326">
        <v>-35704.339999999997</v>
      </c>
      <c r="D67" s="121">
        <v>-64850.74</v>
      </c>
      <c r="E67" s="121">
        <v>-35704.339999999997</v>
      </c>
      <c r="F67" s="121">
        <v>-364.33</v>
      </c>
      <c r="G67" s="121">
        <v>-976404.4</v>
      </c>
      <c r="H67" s="121">
        <v>-2012031.2823999999</v>
      </c>
      <c r="I67" s="121">
        <v>-5505661.1376929609</v>
      </c>
      <c r="J67" s="34">
        <v>-2088634.1310368064</v>
      </c>
      <c r="K67" s="34">
        <v>-1085703.4000000001</v>
      </c>
      <c r="L67" s="34">
        <v>-416064.86</v>
      </c>
      <c r="M67" s="34">
        <v>-386275.81494353688</v>
      </c>
      <c r="N67" s="34">
        <v>-143546.01999999999</v>
      </c>
      <c r="O67" s="449">
        <v>1831739.1055438765</v>
      </c>
      <c r="P67" s="449">
        <v>434150.46538722795</v>
      </c>
      <c r="Q67" s="251">
        <f>SUM(LisäyksetVähennykset[[#This Row],[Kuntien yhdistymisavustus (-0,98 €/as)]:[TE25: Uudistuksen rahoituksen siirtymäajan porrastus (25 % kustannusperusteinen / 75 % vos-kriteerit)]])</f>
        <v>-10485055.2251422</v>
      </c>
      <c r="R67" s="112"/>
    </row>
    <row r="68" spans="1:18" s="45" customFormat="1" x14ac:dyDescent="0.25">
      <c r="A68" s="239">
        <v>208</v>
      </c>
      <c r="B68" s="239" t="s">
        <v>75</v>
      </c>
      <c r="C68" s="326">
        <v>-12025.58</v>
      </c>
      <c r="D68" s="121">
        <v>-21842.38</v>
      </c>
      <c r="E68" s="121">
        <v>-12025.58</v>
      </c>
      <c r="F68" s="121">
        <v>-122.71000000000001</v>
      </c>
      <c r="G68" s="121">
        <v>-328862.8</v>
      </c>
      <c r="H68" s="121">
        <v>-315109.51405</v>
      </c>
      <c r="I68" s="121">
        <v>1090660.0327865274</v>
      </c>
      <c r="J68" s="34">
        <v>-52136.482944054005</v>
      </c>
      <c r="K68" s="34">
        <v>-365675.8</v>
      </c>
      <c r="L68" s="34">
        <v>-140134.82</v>
      </c>
      <c r="M68" s="34">
        <v>-275151.20618703723</v>
      </c>
      <c r="N68" s="34">
        <v>-48347.74</v>
      </c>
      <c r="O68" s="449">
        <v>420396.04003848805</v>
      </c>
      <c r="P68" s="449">
        <v>-45139.601590029895</v>
      </c>
      <c r="Q68" s="251">
        <f>SUM(LisäyksetVähennykset[[#This Row],[Kuntien yhdistymisavustus (-0,98 €/as)]:[TE25: Uudistuksen rahoituksen siirtymäajan porrastus (25 % kustannusperusteinen / 75 % vos-kriteerit)]])</f>
        <v>-105518.14194610558</v>
      </c>
      <c r="R68" s="112"/>
    </row>
    <row r="69" spans="1:18" s="45" customFormat="1" x14ac:dyDescent="0.25">
      <c r="A69" s="239">
        <v>211</v>
      </c>
      <c r="B69" s="239" t="s">
        <v>76</v>
      </c>
      <c r="C69" s="326">
        <v>-33271.979999999996</v>
      </c>
      <c r="D69" s="121">
        <v>-60432.78</v>
      </c>
      <c r="E69" s="121">
        <v>-33271.979999999996</v>
      </c>
      <c r="F69" s="121">
        <v>-339.51</v>
      </c>
      <c r="G69" s="121">
        <v>-909886.8</v>
      </c>
      <c r="H69" s="121">
        <v>-1288561.9975000001</v>
      </c>
      <c r="I69" s="121">
        <v>227491.82921693509</v>
      </c>
      <c r="J69" s="34">
        <v>-139308.17522116547</v>
      </c>
      <c r="K69" s="34">
        <v>-1011739.8</v>
      </c>
      <c r="L69" s="34">
        <v>-387720.42</v>
      </c>
      <c r="M69" s="34">
        <v>-485860.24563163443</v>
      </c>
      <c r="N69" s="34">
        <v>-133766.94</v>
      </c>
      <c r="O69" s="449">
        <v>703191.42589983507</v>
      </c>
      <c r="P69" s="449">
        <v>-116600.26070652495</v>
      </c>
      <c r="Q69" s="251">
        <f>SUM(LisäyksetVähennykset[[#This Row],[Kuntien yhdistymisavustus (-0,98 €/as)]:[TE25: Uudistuksen rahoituksen siirtymäajan porrastus (25 % kustannusperusteinen / 75 % vos-kriteerit)]])</f>
        <v>-3670077.6339425552</v>
      </c>
      <c r="R69" s="112"/>
    </row>
    <row r="70" spans="1:18" s="45" customFormat="1" x14ac:dyDescent="0.25">
      <c r="A70" s="239">
        <v>213</v>
      </c>
      <c r="B70" s="239" t="s">
        <v>77</v>
      </c>
      <c r="C70" s="326">
        <v>-4960.76</v>
      </c>
      <c r="D70" s="121">
        <v>-9010.36</v>
      </c>
      <c r="E70" s="121">
        <v>-4960.76</v>
      </c>
      <c r="F70" s="121">
        <v>-50.620000000000005</v>
      </c>
      <c r="G70" s="121">
        <v>-135661.6</v>
      </c>
      <c r="H70" s="121">
        <v>-196991.72150000001</v>
      </c>
      <c r="I70" s="121">
        <v>-469288.93150539533</v>
      </c>
      <c r="J70" s="34">
        <v>-21784.469646830508</v>
      </c>
      <c r="K70" s="34">
        <v>-150847.6</v>
      </c>
      <c r="L70" s="34">
        <v>-57808.04</v>
      </c>
      <c r="M70" s="34">
        <v>-45042.395166909941</v>
      </c>
      <c r="N70" s="34">
        <v>-19944.28</v>
      </c>
      <c r="O70" s="449">
        <v>294952.8221835086</v>
      </c>
      <c r="P70" s="449">
        <v>54247.121172120416</v>
      </c>
      <c r="Q70" s="251">
        <f>SUM(LisäyksetVähennykset[[#This Row],[Kuntien yhdistymisavustus (-0,98 €/as)]:[TE25: Uudistuksen rahoituksen siirtymäajan porrastus (25 % kustannusperusteinen / 75 % vos-kriteerit)]])</f>
        <v>-767151.59446350683</v>
      </c>
      <c r="R70" s="112"/>
    </row>
    <row r="71" spans="1:18" s="45" customFormat="1" x14ac:dyDescent="0.25">
      <c r="A71" s="239">
        <v>214</v>
      </c>
      <c r="B71" s="243" t="s">
        <v>78</v>
      </c>
      <c r="C71" s="326">
        <v>-12228.44</v>
      </c>
      <c r="D71" s="121">
        <v>-22210.84</v>
      </c>
      <c r="E71" s="121">
        <v>-12228.44</v>
      </c>
      <c r="F71" s="121">
        <v>-124.78</v>
      </c>
      <c r="G71" s="121">
        <v>-334410.40000000002</v>
      </c>
      <c r="H71" s="121">
        <v>-396169.17265000002</v>
      </c>
      <c r="I71" s="121">
        <v>-359613.47144234675</v>
      </c>
      <c r="J71" s="34">
        <v>-52952.238210223637</v>
      </c>
      <c r="K71" s="34">
        <v>-371844.4</v>
      </c>
      <c r="L71" s="34">
        <v>-142498.76</v>
      </c>
      <c r="M71" s="34">
        <v>-196655.78565047326</v>
      </c>
      <c r="N71" s="34">
        <v>-49163.32</v>
      </c>
      <c r="O71" s="449">
        <v>899235.07130062208</v>
      </c>
      <c r="P71" s="449">
        <v>58518.38894531643</v>
      </c>
      <c r="Q71" s="251">
        <f>SUM(LisäyksetVähennykset[[#This Row],[Kuntien yhdistymisavustus (-0,98 €/as)]:[TE25: Uudistuksen rahoituksen siirtymäajan porrastus (25 % kustannusperusteinen / 75 % vos-kriteerit)]])</f>
        <v>-992346.58770710533</v>
      </c>
      <c r="R71" s="112"/>
    </row>
    <row r="72" spans="1:18" s="45" customFormat="1" x14ac:dyDescent="0.25">
      <c r="A72" s="239">
        <v>216</v>
      </c>
      <c r="B72" s="239" t="s">
        <v>79</v>
      </c>
      <c r="C72" s="326">
        <v>-1162.28</v>
      </c>
      <c r="D72" s="121">
        <v>-2111.08</v>
      </c>
      <c r="E72" s="121">
        <v>-1162.28</v>
      </c>
      <c r="F72" s="121">
        <v>-11.86</v>
      </c>
      <c r="G72" s="121">
        <v>-31784.799999999999</v>
      </c>
      <c r="H72" s="121">
        <v>-24994.41</v>
      </c>
      <c r="I72" s="121">
        <v>82910.212932417213</v>
      </c>
      <c r="J72" s="34">
        <v>-5363.6965428459289</v>
      </c>
      <c r="K72" s="34">
        <v>-35342.800000000003</v>
      </c>
      <c r="L72" s="34">
        <v>-13544.12</v>
      </c>
      <c r="M72" s="34">
        <v>-28689.125961935792</v>
      </c>
      <c r="N72" s="34">
        <v>-4672.84</v>
      </c>
      <c r="O72" s="449">
        <v>72270.500594464087</v>
      </c>
      <c r="P72" s="449">
        <v>11380.498629089197</v>
      </c>
      <c r="Q72" s="251">
        <f>SUM(LisäyksetVähennykset[[#This Row],[Kuntien yhdistymisavustus (-0,98 €/as)]:[TE25: Uudistuksen rahoituksen siirtymäajan porrastus (25 % kustannusperusteinen / 75 % vos-kriteerit)]])</f>
        <v>17721.919651188786</v>
      </c>
      <c r="R72" s="112"/>
    </row>
    <row r="73" spans="1:18" s="45" customFormat="1" x14ac:dyDescent="0.25">
      <c r="A73" s="239">
        <v>217</v>
      </c>
      <c r="B73" s="239" t="s">
        <v>80</v>
      </c>
      <c r="C73" s="326">
        <v>-5158.72</v>
      </c>
      <c r="D73" s="121">
        <v>-9369.92</v>
      </c>
      <c r="E73" s="121">
        <v>-5158.72</v>
      </c>
      <c r="F73" s="121">
        <v>-52.64</v>
      </c>
      <c r="G73" s="121">
        <v>-141075.20000000001</v>
      </c>
      <c r="H73" s="121">
        <v>-121541.85</v>
      </c>
      <c r="I73" s="121">
        <v>-723950.50658415561</v>
      </c>
      <c r="J73" s="34">
        <v>-687615.84036411648</v>
      </c>
      <c r="K73" s="34">
        <v>-156867.20000000001</v>
      </c>
      <c r="L73" s="34">
        <v>-60114.879999999997</v>
      </c>
      <c r="M73" s="34">
        <v>-101425.94008412314</v>
      </c>
      <c r="N73" s="34">
        <v>-20740.16</v>
      </c>
      <c r="O73" s="449">
        <v>156458.54626414285</v>
      </c>
      <c r="P73" s="449">
        <v>-3142.2265081026999</v>
      </c>
      <c r="Q73" s="251">
        <f>SUM(LisäyksetVähennykset[[#This Row],[Kuntien yhdistymisavustus (-0,98 €/as)]:[TE25: Uudistuksen rahoituksen siirtymäajan porrastus (25 % kustannusperusteinen / 75 % vos-kriteerit)]])</f>
        <v>-1879755.2572763546</v>
      </c>
      <c r="R73" s="112"/>
    </row>
    <row r="74" spans="1:18" s="45" customFormat="1" x14ac:dyDescent="0.25">
      <c r="A74" s="239">
        <v>218</v>
      </c>
      <c r="B74" s="239" t="s">
        <v>81</v>
      </c>
      <c r="C74" s="326">
        <v>-1135.82</v>
      </c>
      <c r="D74" s="121">
        <v>-2063.02</v>
      </c>
      <c r="E74" s="121">
        <v>-1135.82</v>
      </c>
      <c r="F74" s="121">
        <v>-11.59</v>
      </c>
      <c r="G74" s="121">
        <v>-31061.200000000001</v>
      </c>
      <c r="H74" s="121">
        <v>-18885.605</v>
      </c>
      <c r="I74" s="121">
        <v>331647.56100849988</v>
      </c>
      <c r="J74" s="34">
        <v>116003.96224210602</v>
      </c>
      <c r="K74" s="34">
        <v>-34538.200000000004</v>
      </c>
      <c r="L74" s="34">
        <v>-13235.78</v>
      </c>
      <c r="M74" s="34">
        <v>-22324.752833361454</v>
      </c>
      <c r="N74" s="34">
        <v>-4566.46</v>
      </c>
      <c r="O74" s="449">
        <v>43032.407021864608</v>
      </c>
      <c r="P74" s="449">
        <v>-3400.5574936740122</v>
      </c>
      <c r="Q74" s="251">
        <f>SUM(LisäyksetVähennykset[[#This Row],[Kuntien yhdistymisavustus (-0,98 €/as)]:[TE25: Uudistuksen rahoituksen siirtymäajan porrastus (25 % kustannusperusteinen / 75 % vos-kriteerit)]])</f>
        <v>358325.12494543503</v>
      </c>
      <c r="R74" s="112"/>
    </row>
    <row r="75" spans="1:18" s="45" customFormat="1" x14ac:dyDescent="0.25">
      <c r="A75" s="239">
        <v>224</v>
      </c>
      <c r="B75" s="239" t="s">
        <v>82</v>
      </c>
      <c r="C75" s="326">
        <v>-8271.2000000000007</v>
      </c>
      <c r="D75" s="121">
        <v>-15023.2</v>
      </c>
      <c r="E75" s="121">
        <v>-8271.2000000000007</v>
      </c>
      <c r="F75" s="121">
        <v>-84.4</v>
      </c>
      <c r="G75" s="121">
        <v>-226192</v>
      </c>
      <c r="H75" s="121">
        <v>-547912.5405</v>
      </c>
      <c r="I75" s="121">
        <v>-207149.17075832974</v>
      </c>
      <c r="J75" s="34">
        <v>-36362.396657291982</v>
      </c>
      <c r="K75" s="34">
        <v>-251512</v>
      </c>
      <c r="L75" s="34">
        <v>-96384.8</v>
      </c>
      <c r="M75" s="34">
        <v>-141361.00840236587</v>
      </c>
      <c r="N75" s="34">
        <v>-33253.599999999999</v>
      </c>
      <c r="O75" s="449">
        <v>536415.01299321395</v>
      </c>
      <c r="P75" s="449">
        <v>46978.699000376102</v>
      </c>
      <c r="Q75" s="251">
        <f>SUM(LisäyksetVähennykset[[#This Row],[Kuntien yhdistymisavustus (-0,98 €/as)]:[TE25: Uudistuksen rahoituksen siirtymäajan porrastus (25 % kustannusperusteinen / 75 % vos-kriteerit)]])</f>
        <v>-988383.80432439782</v>
      </c>
      <c r="R75" s="112"/>
    </row>
    <row r="76" spans="1:18" s="45" customFormat="1" x14ac:dyDescent="0.25">
      <c r="A76" s="239">
        <v>226</v>
      </c>
      <c r="B76" s="239" t="s">
        <v>83</v>
      </c>
      <c r="C76" s="326">
        <v>-3501.54</v>
      </c>
      <c r="D76" s="121">
        <v>-6359.9400000000005</v>
      </c>
      <c r="E76" s="121">
        <v>-3501.54</v>
      </c>
      <c r="F76" s="121">
        <v>-35.730000000000004</v>
      </c>
      <c r="G76" s="121">
        <v>-95756.400000000009</v>
      </c>
      <c r="H76" s="121">
        <v>-89011.490149999998</v>
      </c>
      <c r="I76" s="121">
        <v>391817.80303608027</v>
      </c>
      <c r="J76" s="34">
        <v>75703.905693674926</v>
      </c>
      <c r="K76" s="34">
        <v>-106475.40000000001</v>
      </c>
      <c r="L76" s="34">
        <v>-40803.659999999996</v>
      </c>
      <c r="M76" s="34">
        <v>-67957.503295988296</v>
      </c>
      <c r="N76" s="34">
        <v>-14077.619999999999</v>
      </c>
      <c r="O76" s="449">
        <v>220733.80584834173</v>
      </c>
      <c r="P76" s="449">
        <v>19791.331406535915</v>
      </c>
      <c r="Q76" s="251">
        <f>SUM(LisäyksetVähennykset[[#This Row],[Kuntien yhdistymisavustus (-0,98 €/as)]:[TE25: Uudistuksen rahoituksen siirtymäajan porrastus (25 % kustannusperusteinen / 75 % vos-kriteerit)]])</f>
        <v>280566.02253864455</v>
      </c>
      <c r="R76" s="112"/>
    </row>
    <row r="77" spans="1:18" s="45" customFormat="1" x14ac:dyDescent="0.25">
      <c r="A77" s="239">
        <v>230</v>
      </c>
      <c r="B77" s="239" t="s">
        <v>84</v>
      </c>
      <c r="C77" s="326">
        <v>-2126.6</v>
      </c>
      <c r="D77" s="121">
        <v>-3862.6</v>
      </c>
      <c r="E77" s="121">
        <v>-2126.6</v>
      </c>
      <c r="F77" s="121">
        <v>-21.7</v>
      </c>
      <c r="G77" s="121">
        <v>-58156</v>
      </c>
      <c r="H77" s="121">
        <v>-26736.662499999999</v>
      </c>
      <c r="I77" s="121">
        <v>27730.53614179519</v>
      </c>
      <c r="J77" s="34">
        <v>-9467.8331410361552</v>
      </c>
      <c r="K77" s="34">
        <v>-64666</v>
      </c>
      <c r="L77" s="34">
        <v>-24781.4</v>
      </c>
      <c r="M77" s="34">
        <v>-47842.251962380993</v>
      </c>
      <c r="N77" s="34">
        <v>-8549.7999999999993</v>
      </c>
      <c r="O77" s="449">
        <v>155320.58292399131</v>
      </c>
      <c r="P77" s="449">
        <v>9722.9479398981639</v>
      </c>
      <c r="Q77" s="251">
        <f>SUM(LisäyksetVähennykset[[#This Row],[Kuntien yhdistymisavustus (-0,98 €/as)]:[TE25: Uudistuksen rahoituksen siirtymäajan porrastus (25 % kustannusperusteinen / 75 % vos-kriteerit)]])</f>
        <v>-55563.380597732452</v>
      </c>
      <c r="R77" s="112"/>
    </row>
    <row r="78" spans="1:18" s="45" customFormat="1" x14ac:dyDescent="0.25">
      <c r="A78" s="239">
        <v>231</v>
      </c>
      <c r="B78" s="239" t="s">
        <v>85</v>
      </c>
      <c r="C78" s="326">
        <v>-1216.18</v>
      </c>
      <c r="D78" s="121">
        <v>-2208.98</v>
      </c>
      <c r="E78" s="121">
        <v>-1216.18</v>
      </c>
      <c r="F78" s="121">
        <v>-12.41</v>
      </c>
      <c r="G78" s="121">
        <v>-33258.800000000003</v>
      </c>
      <c r="H78" s="121">
        <v>-19875.45</v>
      </c>
      <c r="I78" s="121">
        <v>-858317.88405327871</v>
      </c>
      <c r="J78" s="34">
        <v>-485837.36040881736</v>
      </c>
      <c r="K78" s="34">
        <v>-36981.800000000003</v>
      </c>
      <c r="L78" s="34">
        <v>-14172.22</v>
      </c>
      <c r="M78" s="34">
        <v>0</v>
      </c>
      <c r="N78" s="34">
        <v>-4889.54</v>
      </c>
      <c r="O78" s="449">
        <v>46779.537654959298</v>
      </c>
      <c r="P78" s="449">
        <v>791.64570544323215</v>
      </c>
      <c r="Q78" s="251">
        <f>SUM(LisäyksetVähennykset[[#This Row],[Kuntien yhdistymisavustus (-0,98 €/as)]:[TE25: Uudistuksen rahoituksen siirtymäajan porrastus (25 % kustannusperusteinen / 75 % vos-kriteerit)]])</f>
        <v>-1410415.6211016935</v>
      </c>
      <c r="R78" s="112"/>
    </row>
    <row r="79" spans="1:18" s="45" customFormat="1" x14ac:dyDescent="0.25">
      <c r="A79" s="239">
        <v>232</v>
      </c>
      <c r="B79" s="239" t="s">
        <v>86</v>
      </c>
      <c r="C79" s="326">
        <v>-12267.64</v>
      </c>
      <c r="D79" s="121">
        <v>-22282.04</v>
      </c>
      <c r="E79" s="121">
        <v>-12267.64</v>
      </c>
      <c r="F79" s="121">
        <v>-125.18</v>
      </c>
      <c r="G79" s="121">
        <v>-335482.40000000002</v>
      </c>
      <c r="H79" s="121">
        <v>-511121.97905000002</v>
      </c>
      <c r="I79" s="121">
        <v>-22726.03907395744</v>
      </c>
      <c r="J79" s="34">
        <v>-53890.5681018799</v>
      </c>
      <c r="K79" s="34">
        <v>-373036.4</v>
      </c>
      <c r="L79" s="34">
        <v>-142955.56</v>
      </c>
      <c r="M79" s="34">
        <v>-203637.3702488314</v>
      </c>
      <c r="N79" s="34">
        <v>-49320.92</v>
      </c>
      <c r="O79" s="449">
        <v>661631.74199529714</v>
      </c>
      <c r="P79" s="449">
        <v>24933.292302264832</v>
      </c>
      <c r="Q79" s="251">
        <f>SUM(LisäyksetVähennykset[[#This Row],[Kuntien yhdistymisavustus (-0,98 €/as)]:[TE25: Uudistuksen rahoituksen siirtymäajan porrastus (25 % kustannusperusteinen / 75 % vos-kriteerit)]])</f>
        <v>-1052548.7021771069</v>
      </c>
      <c r="R79" s="112"/>
    </row>
    <row r="80" spans="1:18" s="45" customFormat="1" x14ac:dyDescent="0.25">
      <c r="A80" s="239">
        <v>233</v>
      </c>
      <c r="B80" s="239" t="s">
        <v>87</v>
      </c>
      <c r="C80" s="326">
        <v>-14749</v>
      </c>
      <c r="D80" s="121">
        <v>-26789</v>
      </c>
      <c r="E80" s="121">
        <v>-14749</v>
      </c>
      <c r="F80" s="121">
        <v>-150.5</v>
      </c>
      <c r="G80" s="121">
        <v>-403340</v>
      </c>
      <c r="H80" s="121">
        <v>-457231.19890000002</v>
      </c>
      <c r="I80" s="121">
        <v>2114932.4284441913</v>
      </c>
      <c r="J80" s="34">
        <v>-63890.966857099338</v>
      </c>
      <c r="K80" s="34">
        <v>-448490</v>
      </c>
      <c r="L80" s="34">
        <v>-171871</v>
      </c>
      <c r="M80" s="34">
        <v>-297255.19842855656</v>
      </c>
      <c r="N80" s="34">
        <v>-59297</v>
      </c>
      <c r="O80" s="449">
        <v>447967.17303425906</v>
      </c>
      <c r="P80" s="449">
        <v>1727.4259233442135</v>
      </c>
      <c r="Q80" s="251">
        <f>SUM(LisäyksetVähennykset[[#This Row],[Kuntien yhdistymisavustus (-0,98 €/as)]:[TE25: Uudistuksen rahoituksen siirtymäajan porrastus (25 % kustannusperusteinen / 75 % vos-kriteerit)]])</f>
        <v>606814.16321613872</v>
      </c>
      <c r="R80" s="112"/>
    </row>
    <row r="81" spans="1:18" s="45" customFormat="1" x14ac:dyDescent="0.25">
      <c r="A81" s="239">
        <v>235</v>
      </c>
      <c r="B81" s="239" t="s">
        <v>88</v>
      </c>
      <c r="C81" s="326">
        <v>-10047.94</v>
      </c>
      <c r="D81" s="121">
        <v>-18250.34</v>
      </c>
      <c r="E81" s="121">
        <v>-10047.94</v>
      </c>
      <c r="F81" s="121">
        <v>-102.53</v>
      </c>
      <c r="G81" s="121">
        <v>-274780.40000000002</v>
      </c>
      <c r="H81" s="121">
        <v>-371314.88815000001</v>
      </c>
      <c r="I81" s="121">
        <v>9961261.5929752979</v>
      </c>
      <c r="J81" s="34">
        <v>2666053.4394072024</v>
      </c>
      <c r="K81" s="34">
        <v>-305539.40000000002</v>
      </c>
      <c r="L81" s="34">
        <v>-117089.26</v>
      </c>
      <c r="M81" s="34">
        <v>-393888.97781720961</v>
      </c>
      <c r="N81" s="34">
        <v>-40396.82</v>
      </c>
      <c r="O81" s="449">
        <v>107855.81223466899</v>
      </c>
      <c r="P81" s="449">
        <v>-52521.092634767236</v>
      </c>
      <c r="Q81" s="251">
        <f>SUM(LisäyksetVähennykset[[#This Row],[Kuntien yhdistymisavustus (-0,98 €/as)]:[TE25: Uudistuksen rahoituksen siirtymäajan porrastus (25 % kustannusperusteinen / 75 % vos-kriteerit)]])</f>
        <v>11141191.256015193</v>
      </c>
      <c r="R81" s="112"/>
    </row>
    <row r="82" spans="1:18" s="45" customFormat="1" x14ac:dyDescent="0.25">
      <c r="A82" s="239">
        <v>236</v>
      </c>
      <c r="B82" s="239" t="s">
        <v>89</v>
      </c>
      <c r="C82" s="326">
        <v>-4035.64</v>
      </c>
      <c r="D82" s="121">
        <v>-7330.04</v>
      </c>
      <c r="E82" s="121">
        <v>-4035.64</v>
      </c>
      <c r="F82" s="121">
        <v>-41.18</v>
      </c>
      <c r="G82" s="121">
        <v>-110362.40000000001</v>
      </c>
      <c r="H82" s="121">
        <v>-77383.510500000004</v>
      </c>
      <c r="I82" s="121">
        <v>68777.110937036647</v>
      </c>
      <c r="J82" s="34">
        <v>-156190.58393426344</v>
      </c>
      <c r="K82" s="34">
        <v>-122716.40000000001</v>
      </c>
      <c r="L82" s="34">
        <v>-47027.56</v>
      </c>
      <c r="M82" s="34">
        <v>-96527.364692876843</v>
      </c>
      <c r="N82" s="34">
        <v>-16224.92</v>
      </c>
      <c r="O82" s="449">
        <v>120082.43017642369</v>
      </c>
      <c r="P82" s="449">
        <v>10341.697353448209</v>
      </c>
      <c r="Q82" s="251">
        <f>SUM(LisäyksetVähennykset[[#This Row],[Kuntien yhdistymisavustus (-0,98 €/as)]:[TE25: Uudistuksen rahoituksen siirtymäajan porrastus (25 % kustannusperusteinen / 75 % vos-kriteerit)]])</f>
        <v>-442674.0006602318</v>
      </c>
      <c r="R82" s="112"/>
    </row>
    <row r="83" spans="1:18" s="45" customFormat="1" x14ac:dyDescent="0.25">
      <c r="A83" s="239">
        <v>239</v>
      </c>
      <c r="B83" s="239" t="s">
        <v>90</v>
      </c>
      <c r="C83" s="326">
        <v>-1945.3</v>
      </c>
      <c r="D83" s="121">
        <v>-3533.3</v>
      </c>
      <c r="E83" s="121">
        <v>-1945.3</v>
      </c>
      <c r="F83" s="121">
        <v>-19.850000000000001</v>
      </c>
      <c r="G83" s="121">
        <v>-53198</v>
      </c>
      <c r="H83" s="121">
        <v>-72299.554999999993</v>
      </c>
      <c r="I83" s="121">
        <v>275453.80411995272</v>
      </c>
      <c r="J83" s="34">
        <v>-161091.8643590475</v>
      </c>
      <c r="K83" s="34">
        <v>-59153</v>
      </c>
      <c r="L83" s="34">
        <v>-22668.7</v>
      </c>
      <c r="M83" s="34">
        <v>-12448.877959048554</v>
      </c>
      <c r="N83" s="34">
        <v>-7820.9</v>
      </c>
      <c r="O83" s="449">
        <v>52983.364186655905</v>
      </c>
      <c r="P83" s="449">
        <v>-5598.485740111093</v>
      </c>
      <c r="Q83" s="251">
        <f>SUM(LisäyksetVähennykset[[#This Row],[Kuntien yhdistymisavustus (-0,98 €/as)]:[TE25: Uudistuksen rahoituksen siirtymäajan porrastus (25 % kustannusperusteinen / 75 % vos-kriteerit)]])</f>
        <v>-73285.964751598498</v>
      </c>
      <c r="R83" s="112"/>
    </row>
    <row r="84" spans="1:18" s="45" customFormat="1" x14ac:dyDescent="0.25">
      <c r="A84" s="239">
        <v>240</v>
      </c>
      <c r="B84" s="239" t="s">
        <v>91</v>
      </c>
      <c r="C84" s="326">
        <v>-19013.96</v>
      </c>
      <c r="D84" s="121">
        <v>-34535.56</v>
      </c>
      <c r="E84" s="121">
        <v>-19013.96</v>
      </c>
      <c r="F84" s="121">
        <v>-194.02</v>
      </c>
      <c r="G84" s="121">
        <v>-519973.60000000003</v>
      </c>
      <c r="H84" s="121">
        <v>-1318077.2290000001</v>
      </c>
      <c r="I84" s="121">
        <v>-7918485.2210957278</v>
      </c>
      <c r="J84" s="34">
        <v>-4240004.521795569</v>
      </c>
      <c r="K84" s="34">
        <v>-578179.6</v>
      </c>
      <c r="L84" s="34">
        <v>-221570.84</v>
      </c>
      <c r="M84" s="34">
        <v>0</v>
      </c>
      <c r="N84" s="34">
        <v>-76443.88</v>
      </c>
      <c r="O84" s="449">
        <v>1076442.2995433707</v>
      </c>
      <c r="P84" s="449">
        <v>258547.42364421836</v>
      </c>
      <c r="Q84" s="251">
        <f>SUM(LisäyksetVähennykset[[#This Row],[Kuntien yhdistymisavustus (-0,98 €/as)]:[TE25: Uudistuksen rahoituksen siirtymäajan porrastus (25 % kustannusperusteinen / 75 % vos-kriteerit)]])</f>
        <v>-13610502.668703707</v>
      </c>
      <c r="R84" s="112"/>
    </row>
    <row r="85" spans="1:18" s="45" customFormat="1" x14ac:dyDescent="0.25">
      <c r="A85" s="239">
        <v>241</v>
      </c>
      <c r="B85" s="239" t="s">
        <v>92</v>
      </c>
      <c r="C85" s="326">
        <v>-7451.92</v>
      </c>
      <c r="D85" s="121">
        <v>-13535.12</v>
      </c>
      <c r="E85" s="121">
        <v>-7451.92</v>
      </c>
      <c r="F85" s="121">
        <v>-76.040000000000006</v>
      </c>
      <c r="G85" s="121">
        <v>-203787.2</v>
      </c>
      <c r="H85" s="121">
        <v>-162161.22</v>
      </c>
      <c r="I85" s="121">
        <v>-1733822.0016617521</v>
      </c>
      <c r="J85" s="34">
        <v>-919511.14526922605</v>
      </c>
      <c r="K85" s="34">
        <v>-226599.2</v>
      </c>
      <c r="L85" s="34">
        <v>-86837.68</v>
      </c>
      <c r="M85" s="34">
        <v>-39956.424342528335</v>
      </c>
      <c r="N85" s="34">
        <v>-29959.759999999998</v>
      </c>
      <c r="O85" s="449">
        <v>299052.76508254994</v>
      </c>
      <c r="P85" s="449">
        <v>18308.86466718986</v>
      </c>
      <c r="Q85" s="251">
        <f>SUM(LisäyksetVähennykset[[#This Row],[Kuntien yhdistymisavustus (-0,98 €/as)]:[TE25: Uudistuksen rahoituksen siirtymäajan porrastus (25 % kustannusperusteinen / 75 % vos-kriteerit)]])</f>
        <v>-3113788.0015237676</v>
      </c>
      <c r="R85" s="112"/>
    </row>
    <row r="86" spans="1:18" s="45" customFormat="1" x14ac:dyDescent="0.25">
      <c r="A86" s="239">
        <v>244</v>
      </c>
      <c r="B86" s="239" t="s">
        <v>93</v>
      </c>
      <c r="C86" s="326">
        <v>-19263.86</v>
      </c>
      <c r="D86" s="121">
        <v>-34989.46</v>
      </c>
      <c r="E86" s="121">
        <v>-19263.86</v>
      </c>
      <c r="F86" s="121">
        <v>-196.57</v>
      </c>
      <c r="G86" s="121">
        <v>-526807.6</v>
      </c>
      <c r="H86" s="121">
        <v>-419752</v>
      </c>
      <c r="I86" s="121">
        <v>565142.12860777462</v>
      </c>
      <c r="J86" s="34">
        <v>-81575.526616963296</v>
      </c>
      <c r="K86" s="34">
        <v>-585778.6</v>
      </c>
      <c r="L86" s="34">
        <v>-224482.94</v>
      </c>
      <c r="M86" s="34">
        <v>-510473.25468079268</v>
      </c>
      <c r="N86" s="34">
        <v>-77448.58</v>
      </c>
      <c r="O86" s="449">
        <v>661114.28346313501</v>
      </c>
      <c r="P86" s="449">
        <v>-95461.934645589208</v>
      </c>
      <c r="Q86" s="251">
        <f>SUM(LisäyksetVähennykset[[#This Row],[Kuntien yhdistymisavustus (-0,98 €/as)]:[TE25: Uudistuksen rahoituksen siirtymäajan porrastus (25 % kustannusperusteinen / 75 % vos-kriteerit)]])</f>
        <v>-1369237.7738724358</v>
      </c>
      <c r="R86" s="112"/>
    </row>
    <row r="87" spans="1:18" s="45" customFormat="1" x14ac:dyDescent="0.25">
      <c r="A87" s="239">
        <v>245</v>
      </c>
      <c r="B87" s="239" t="s">
        <v>94</v>
      </c>
      <c r="C87" s="326">
        <v>-37691.78</v>
      </c>
      <c r="D87" s="121">
        <v>-68460.58</v>
      </c>
      <c r="E87" s="121">
        <v>-37691.78</v>
      </c>
      <c r="F87" s="121">
        <v>-384.61</v>
      </c>
      <c r="G87" s="121">
        <v>-1030754.8</v>
      </c>
      <c r="H87" s="121">
        <v>-4636235.7257500002</v>
      </c>
      <c r="I87" s="121">
        <v>-2323876.9373060782</v>
      </c>
      <c r="J87" s="34">
        <v>-159245.57206324919</v>
      </c>
      <c r="K87" s="34">
        <v>-1146137.8</v>
      </c>
      <c r="L87" s="34">
        <v>-439224.62</v>
      </c>
      <c r="M87" s="34">
        <v>-489155.1976546931</v>
      </c>
      <c r="N87" s="34">
        <v>-151536.34</v>
      </c>
      <c r="O87" s="449">
        <v>1730561.8999086642</v>
      </c>
      <c r="P87" s="449">
        <v>-82859.845188844716</v>
      </c>
      <c r="Q87" s="251">
        <f>SUM(LisäyksetVähennykset[[#This Row],[Kuntien yhdistymisavustus (-0,98 €/as)]:[TE25: Uudistuksen rahoituksen siirtymäajan porrastus (25 % kustannusperusteinen / 75 % vos-kriteerit)]])</f>
        <v>-8872693.6880542003</v>
      </c>
      <c r="R87" s="112"/>
    </row>
    <row r="88" spans="1:18" s="45" customFormat="1" x14ac:dyDescent="0.25">
      <c r="A88" s="239">
        <v>249</v>
      </c>
      <c r="B88" s="239" t="s">
        <v>95</v>
      </c>
      <c r="C88" s="326">
        <v>-8945.44</v>
      </c>
      <c r="D88" s="121">
        <v>-16247.84</v>
      </c>
      <c r="E88" s="121">
        <v>-8945.44</v>
      </c>
      <c r="F88" s="121">
        <v>-91.28</v>
      </c>
      <c r="G88" s="121">
        <v>-244630.39999999999</v>
      </c>
      <c r="H88" s="121">
        <v>-391086.39155</v>
      </c>
      <c r="I88" s="121">
        <v>321804.04423444072</v>
      </c>
      <c r="J88" s="34">
        <v>352123.06729358766</v>
      </c>
      <c r="K88" s="34">
        <v>-272014.40000000002</v>
      </c>
      <c r="L88" s="34">
        <v>-104241.76</v>
      </c>
      <c r="M88" s="34">
        <v>-145529.79025103009</v>
      </c>
      <c r="N88" s="34">
        <v>-35964.32</v>
      </c>
      <c r="O88" s="449">
        <v>811247.26835366606</v>
      </c>
      <c r="P88" s="449">
        <v>34725.449659186066</v>
      </c>
      <c r="Q88" s="251">
        <f>SUM(LisäyksetVähennykset[[#This Row],[Kuntien yhdistymisavustus (-0,98 €/as)]:[TE25: Uudistuksen rahoituksen siirtymäajan porrastus (25 % kustannusperusteinen / 75 % vos-kriteerit)]])</f>
        <v>292202.76773985045</v>
      </c>
      <c r="R88" s="112"/>
    </row>
    <row r="89" spans="1:18" s="45" customFormat="1" x14ac:dyDescent="0.25">
      <c r="A89" s="239">
        <v>250</v>
      </c>
      <c r="B89" s="239" t="s">
        <v>96</v>
      </c>
      <c r="C89" s="326">
        <v>-1668.94</v>
      </c>
      <c r="D89" s="121">
        <v>-3031.34</v>
      </c>
      <c r="E89" s="121">
        <v>-1668.94</v>
      </c>
      <c r="F89" s="121">
        <v>-17.03</v>
      </c>
      <c r="G89" s="121">
        <v>-45640.4</v>
      </c>
      <c r="H89" s="121">
        <v>-31540.26</v>
      </c>
      <c r="I89" s="121">
        <v>-33912.46675835787</v>
      </c>
      <c r="J89" s="34">
        <v>-18680.972671265328</v>
      </c>
      <c r="K89" s="34">
        <v>-50749.4</v>
      </c>
      <c r="L89" s="34">
        <v>-19448.259999999998</v>
      </c>
      <c r="M89" s="34">
        <v>-26849.471065158086</v>
      </c>
      <c r="N89" s="34">
        <v>-6709.82</v>
      </c>
      <c r="O89" s="449">
        <v>96046.634196465311</v>
      </c>
      <c r="P89" s="449">
        <v>4566.0326011079378</v>
      </c>
      <c r="Q89" s="251">
        <f>SUM(LisäyksetVähennykset[[#This Row],[Kuntien yhdistymisavustus (-0,98 €/as)]:[TE25: Uudistuksen rahoituksen siirtymäajan porrastus (25 % kustannusperusteinen / 75 % vos-kriteerit)]])</f>
        <v>-139304.63369720805</v>
      </c>
      <c r="R89" s="112"/>
    </row>
    <row r="90" spans="1:18" s="45" customFormat="1" x14ac:dyDescent="0.25">
      <c r="A90" s="239">
        <v>256</v>
      </c>
      <c r="B90" s="239" t="s">
        <v>97</v>
      </c>
      <c r="C90" s="326">
        <v>-1462.16</v>
      </c>
      <c r="D90" s="121">
        <v>-2655.76</v>
      </c>
      <c r="E90" s="121">
        <v>-1462.16</v>
      </c>
      <c r="F90" s="121">
        <v>-14.92</v>
      </c>
      <c r="G90" s="121">
        <v>-39985.599999999999</v>
      </c>
      <c r="H90" s="121">
        <v>-24316.22</v>
      </c>
      <c r="I90" s="121">
        <v>-362507.93580721266</v>
      </c>
      <c r="J90" s="34">
        <v>-395491.1268833112</v>
      </c>
      <c r="K90" s="34">
        <v>-44461.599999999999</v>
      </c>
      <c r="L90" s="34">
        <v>-17038.64</v>
      </c>
      <c r="M90" s="34">
        <v>-39160.296489923843</v>
      </c>
      <c r="N90" s="34">
        <v>-5878.48</v>
      </c>
      <c r="O90" s="449">
        <v>56619.720282913098</v>
      </c>
      <c r="P90" s="449">
        <v>29942.216401848997</v>
      </c>
      <c r="Q90" s="251">
        <f>SUM(LisäyksetVähennykset[[#This Row],[Kuntien yhdistymisavustus (-0,98 €/as)]:[TE25: Uudistuksen rahoituksen siirtymäajan porrastus (25 % kustannusperusteinen / 75 % vos-kriteerit)]])</f>
        <v>-847872.96249568567</v>
      </c>
      <c r="R90" s="112"/>
    </row>
    <row r="91" spans="1:18" s="45" customFormat="1" x14ac:dyDescent="0.25">
      <c r="A91" s="239">
        <v>257</v>
      </c>
      <c r="B91" s="239" t="s">
        <v>98</v>
      </c>
      <c r="C91" s="326">
        <v>-40802.299999999996</v>
      </c>
      <c r="D91" s="121">
        <v>-74110.3</v>
      </c>
      <c r="E91" s="121">
        <v>-40802.299999999996</v>
      </c>
      <c r="F91" s="121">
        <v>-416.35</v>
      </c>
      <c r="G91" s="121">
        <v>-1115818</v>
      </c>
      <c r="H91" s="121">
        <v>-2540496.4889500001</v>
      </c>
      <c r="I91" s="121">
        <v>6730177.9833535608</v>
      </c>
      <c r="J91" s="34">
        <v>2637662.6324531757</v>
      </c>
      <c r="K91" s="34">
        <v>-1240723</v>
      </c>
      <c r="L91" s="34">
        <v>-475471.7</v>
      </c>
      <c r="M91" s="34">
        <v>-848521.6609332877</v>
      </c>
      <c r="N91" s="34">
        <v>-164041.9</v>
      </c>
      <c r="O91" s="449">
        <v>1203900.2007343438</v>
      </c>
      <c r="P91" s="449">
        <v>-162759.53532849485</v>
      </c>
      <c r="Q91" s="251">
        <f>SUM(LisäyksetVähennykset[[#This Row],[Kuntien yhdistymisavustus (-0,98 €/as)]:[TE25: Uudistuksen rahoituksen siirtymäajan porrastus (25 % kustannusperusteinen / 75 % vos-kriteerit)]])</f>
        <v>3867777.2813292979</v>
      </c>
      <c r="R91" s="112"/>
    </row>
    <row r="92" spans="1:18" s="45" customFormat="1" x14ac:dyDescent="0.25">
      <c r="A92" s="239">
        <v>260</v>
      </c>
      <c r="B92" s="239" t="s">
        <v>99</v>
      </c>
      <c r="C92" s="326">
        <v>-9374.68</v>
      </c>
      <c r="D92" s="121">
        <v>-17027.48</v>
      </c>
      <c r="E92" s="121">
        <v>-9374.68</v>
      </c>
      <c r="F92" s="121">
        <v>-95.66</v>
      </c>
      <c r="G92" s="121">
        <v>-256368.80000000002</v>
      </c>
      <c r="H92" s="121">
        <v>-320949.14994999999</v>
      </c>
      <c r="I92" s="121">
        <v>2820993.2121783863</v>
      </c>
      <c r="J92" s="34">
        <v>1314052.6246491715</v>
      </c>
      <c r="K92" s="34">
        <v>-285066.8</v>
      </c>
      <c r="L92" s="34">
        <v>-109243.72</v>
      </c>
      <c r="M92" s="34">
        <v>-262414.53155492852</v>
      </c>
      <c r="N92" s="34">
        <v>-37690.04</v>
      </c>
      <c r="O92" s="449">
        <v>452936.70176236902</v>
      </c>
      <c r="P92" s="449">
        <v>159983.10567049051</v>
      </c>
      <c r="Q92" s="251">
        <f>SUM(LisäyksetVähennykset[[#This Row],[Kuntien yhdistymisavustus (-0,98 €/as)]:[TE25: Uudistuksen rahoituksen siirtymäajan porrastus (25 % kustannusperusteinen / 75 % vos-kriteerit)]])</f>
        <v>3440360.1027554888</v>
      </c>
      <c r="R92" s="112"/>
    </row>
    <row r="93" spans="1:18" s="45" customFormat="1" x14ac:dyDescent="0.25">
      <c r="A93" s="239">
        <v>261</v>
      </c>
      <c r="B93" s="239" t="s">
        <v>100</v>
      </c>
      <c r="C93" s="326">
        <v>-6700.26</v>
      </c>
      <c r="D93" s="121">
        <v>-12169.86</v>
      </c>
      <c r="E93" s="121">
        <v>-6700.26</v>
      </c>
      <c r="F93" s="121">
        <v>-68.37</v>
      </c>
      <c r="G93" s="121">
        <v>-183231.6</v>
      </c>
      <c r="H93" s="121">
        <v>-66663.260500000004</v>
      </c>
      <c r="I93" s="121">
        <v>610566.06775582687</v>
      </c>
      <c r="J93" s="34">
        <v>1614113.5459525648</v>
      </c>
      <c r="K93" s="34">
        <v>-203742.6</v>
      </c>
      <c r="L93" s="34">
        <v>-78078.539999999994</v>
      </c>
      <c r="M93" s="34">
        <v>-250208.62388501884</v>
      </c>
      <c r="N93" s="34">
        <v>-26937.78</v>
      </c>
      <c r="O93" s="449">
        <v>217308.11656047197</v>
      </c>
      <c r="P93" s="449">
        <v>36753.413094110874</v>
      </c>
      <c r="Q93" s="251">
        <f>SUM(LisäyksetVähennykset[[#This Row],[Kuntien yhdistymisavustus (-0,98 €/as)]:[TE25: Uudistuksen rahoituksen siirtymäajan porrastus (25 % kustannusperusteinen / 75 % vos-kriteerit)]])</f>
        <v>1644239.9889779554</v>
      </c>
      <c r="R93" s="112"/>
    </row>
    <row r="94" spans="1:18" s="45" customFormat="1" x14ac:dyDescent="0.25">
      <c r="A94" s="239">
        <v>263</v>
      </c>
      <c r="B94" s="239" t="s">
        <v>101</v>
      </c>
      <c r="C94" s="326">
        <v>-7206.92</v>
      </c>
      <c r="D94" s="121">
        <v>-13090.12</v>
      </c>
      <c r="E94" s="121">
        <v>-7206.92</v>
      </c>
      <c r="F94" s="121">
        <v>-73.540000000000006</v>
      </c>
      <c r="G94" s="121">
        <v>-197087.2</v>
      </c>
      <c r="H94" s="121">
        <v>-287427.77344999998</v>
      </c>
      <c r="I94" s="121">
        <v>1100378.9465230771</v>
      </c>
      <c r="J94" s="34">
        <v>225225.17994365917</v>
      </c>
      <c r="K94" s="34">
        <v>-219149.2</v>
      </c>
      <c r="L94" s="34">
        <v>-83982.68</v>
      </c>
      <c r="M94" s="34">
        <v>-192789.49841594146</v>
      </c>
      <c r="N94" s="34">
        <v>-28974.76</v>
      </c>
      <c r="O94" s="449">
        <v>321467.68671890185</v>
      </c>
      <c r="P94" s="449">
        <v>26516.025278651709</v>
      </c>
      <c r="Q94" s="251">
        <f>SUM(LisäyksetVähennykset[[#This Row],[Kuntien yhdistymisavustus (-0,98 €/as)]:[TE25: Uudistuksen rahoituksen siirtymäajan porrastus (25 % kustannusperusteinen / 75 % vos-kriteerit)]])</f>
        <v>636599.22659834847</v>
      </c>
      <c r="R94" s="112"/>
    </row>
    <row r="95" spans="1:18" s="45" customFormat="1" x14ac:dyDescent="0.25">
      <c r="A95" s="239">
        <v>265</v>
      </c>
      <c r="B95" s="239" t="s">
        <v>102</v>
      </c>
      <c r="C95" s="326">
        <v>-990.78</v>
      </c>
      <c r="D95" s="121">
        <v>-1799.58</v>
      </c>
      <c r="E95" s="121">
        <v>-990.78</v>
      </c>
      <c r="F95" s="121">
        <v>-10.11</v>
      </c>
      <c r="G95" s="121">
        <v>-27094.799999999999</v>
      </c>
      <c r="H95" s="121">
        <v>-32747.8</v>
      </c>
      <c r="I95" s="121">
        <v>405673.08716618933</v>
      </c>
      <c r="J95" s="34">
        <v>133102.95936979365</v>
      </c>
      <c r="K95" s="34">
        <v>-30127.8</v>
      </c>
      <c r="L95" s="34">
        <v>-11545.62</v>
      </c>
      <c r="M95" s="34">
        <v>-37342.140547038631</v>
      </c>
      <c r="N95" s="34">
        <v>-3983.34</v>
      </c>
      <c r="O95" s="449">
        <v>41838.376239138408</v>
      </c>
      <c r="P95" s="449">
        <v>1939.4998036218276</v>
      </c>
      <c r="Q95" s="251">
        <f>SUM(LisäyksetVähennykset[[#This Row],[Kuntien yhdistymisavustus (-0,98 €/as)]:[TE25: Uudistuksen rahoituksen siirtymäajan porrastus (25 % kustannusperusteinen / 75 % vos-kriteerit)]])</f>
        <v>435921.17203170463</v>
      </c>
      <c r="R95" s="112"/>
    </row>
    <row r="96" spans="1:18" s="45" customFormat="1" x14ac:dyDescent="0.25">
      <c r="A96" s="239">
        <v>271</v>
      </c>
      <c r="B96" s="239" t="s">
        <v>103</v>
      </c>
      <c r="C96" s="326">
        <v>-6534.64</v>
      </c>
      <c r="D96" s="121">
        <v>-11869.04</v>
      </c>
      <c r="E96" s="121">
        <v>-6534.64</v>
      </c>
      <c r="F96" s="121">
        <v>-66.680000000000007</v>
      </c>
      <c r="G96" s="121">
        <v>-178702.4</v>
      </c>
      <c r="H96" s="121">
        <v>-272806.17249999999</v>
      </c>
      <c r="I96" s="121">
        <v>-695416.62654656218</v>
      </c>
      <c r="J96" s="34">
        <v>-200435.75719801482</v>
      </c>
      <c r="K96" s="34">
        <v>-198706.4</v>
      </c>
      <c r="L96" s="34">
        <v>-76148.56</v>
      </c>
      <c r="M96" s="34">
        <v>-59755.694729516705</v>
      </c>
      <c r="N96" s="34">
        <v>-26271.919999999998</v>
      </c>
      <c r="O96" s="449">
        <v>491867.1777064018</v>
      </c>
      <c r="P96" s="449">
        <v>-16891.093471788627</v>
      </c>
      <c r="Q96" s="251">
        <f>SUM(LisäyksetVähennykset[[#This Row],[Kuntien yhdistymisavustus (-0,98 €/as)]:[TE25: Uudistuksen rahoituksen siirtymäajan porrastus (25 % kustannusperusteinen / 75 % vos-kriteerit)]])</f>
        <v>-1258272.4467394804</v>
      </c>
      <c r="R96" s="112"/>
    </row>
    <row r="97" spans="1:18" s="45" customFormat="1" x14ac:dyDescent="0.25">
      <c r="A97" s="239">
        <v>272</v>
      </c>
      <c r="B97" s="239" t="s">
        <v>104</v>
      </c>
      <c r="C97" s="326">
        <v>-47399.659999999996</v>
      </c>
      <c r="D97" s="121">
        <v>-86093.26</v>
      </c>
      <c r="E97" s="121">
        <v>-47399.659999999996</v>
      </c>
      <c r="F97" s="121">
        <v>-483.67</v>
      </c>
      <c r="G97" s="121">
        <v>-1296235.6000000001</v>
      </c>
      <c r="H97" s="121">
        <v>-1812696.1643000001</v>
      </c>
      <c r="I97" s="121">
        <v>-9731663.1440515183</v>
      </c>
      <c r="J97" s="34">
        <v>-3280097.6519746222</v>
      </c>
      <c r="K97" s="34">
        <v>-1441336.6</v>
      </c>
      <c r="L97" s="34">
        <v>-552351.14</v>
      </c>
      <c r="M97" s="34">
        <v>-652597.52586222976</v>
      </c>
      <c r="N97" s="34">
        <v>-190565.98</v>
      </c>
      <c r="O97" s="449">
        <v>1723871.8277831194</v>
      </c>
      <c r="P97" s="449">
        <v>14300.189813519362</v>
      </c>
      <c r="Q97" s="251">
        <f>SUM(LisäyksetVähennykset[[#This Row],[Kuntien yhdistymisavustus (-0,98 €/as)]:[TE25: Uudistuksen rahoituksen siirtymäajan porrastus (25 % kustannusperusteinen / 75 % vos-kriteerit)]])</f>
        <v>-17400748.038591731</v>
      </c>
      <c r="R97" s="112"/>
    </row>
    <row r="98" spans="1:18" s="45" customFormat="1" x14ac:dyDescent="0.25">
      <c r="A98" s="239">
        <v>273</v>
      </c>
      <c r="B98" s="239" t="s">
        <v>105</v>
      </c>
      <c r="C98" s="326">
        <v>-3907.2599999999998</v>
      </c>
      <c r="D98" s="121">
        <v>-7096.86</v>
      </c>
      <c r="E98" s="121">
        <v>-3907.2599999999998</v>
      </c>
      <c r="F98" s="121">
        <v>-39.869999999999997</v>
      </c>
      <c r="G98" s="121">
        <v>-106851.6</v>
      </c>
      <c r="H98" s="121">
        <v>-35165.447849999997</v>
      </c>
      <c r="I98" s="121">
        <v>-708765.87479334534</v>
      </c>
      <c r="J98" s="34">
        <v>814792.00651170942</v>
      </c>
      <c r="K98" s="34">
        <v>-118812.6</v>
      </c>
      <c r="L98" s="34">
        <v>-45531.54</v>
      </c>
      <c r="M98" s="34">
        <v>-106567.63041105089</v>
      </c>
      <c r="N98" s="34">
        <v>-15708.78</v>
      </c>
      <c r="O98" s="449">
        <v>110023.6460623637</v>
      </c>
      <c r="P98" s="449">
        <v>40345.885004176642</v>
      </c>
      <c r="Q98" s="251">
        <f>SUM(LisäyksetVähennykset[[#This Row],[Kuntien yhdistymisavustus (-0,98 €/as)]:[TE25: Uudistuksen rahoituksen siirtymäajan porrastus (25 % kustannusperusteinen / 75 % vos-kriteerit)]])</f>
        <v>-187193.18547614646</v>
      </c>
      <c r="R98" s="112"/>
    </row>
    <row r="99" spans="1:18" s="45" customFormat="1" x14ac:dyDescent="0.25">
      <c r="A99" s="239">
        <v>275</v>
      </c>
      <c r="B99" s="239" t="s">
        <v>106</v>
      </c>
      <c r="C99" s="326">
        <v>-2392.1799999999998</v>
      </c>
      <c r="D99" s="121">
        <v>-4344.9800000000005</v>
      </c>
      <c r="E99" s="121">
        <v>-2392.1799999999998</v>
      </c>
      <c r="F99" s="121">
        <v>-24.41</v>
      </c>
      <c r="G99" s="121">
        <v>-65418.8</v>
      </c>
      <c r="H99" s="121">
        <v>-68916.535000000003</v>
      </c>
      <c r="I99" s="121">
        <v>182024.72181221083</v>
      </c>
      <c r="J99" s="34">
        <v>147437.82518489697</v>
      </c>
      <c r="K99" s="34">
        <v>-72741.8</v>
      </c>
      <c r="L99" s="34">
        <v>-27876.22</v>
      </c>
      <c r="M99" s="34">
        <v>-51871.511320343147</v>
      </c>
      <c r="N99" s="34">
        <v>-9617.5399999999991</v>
      </c>
      <c r="O99" s="449">
        <v>143997.92338687764</v>
      </c>
      <c r="P99" s="449">
        <v>9897.350659780248</v>
      </c>
      <c r="Q99" s="251">
        <f>SUM(LisäyksetVähennykset[[#This Row],[Kuntien yhdistymisavustus (-0,98 €/as)]:[TE25: Uudistuksen rahoituksen siirtymäajan porrastus (25 % kustannusperusteinen / 75 % vos-kriteerit)]])</f>
        <v>177761.66472342249</v>
      </c>
      <c r="R99" s="112"/>
    </row>
    <row r="100" spans="1:18" s="45" customFormat="1" x14ac:dyDescent="0.25">
      <c r="A100" s="239">
        <v>276</v>
      </c>
      <c r="B100" s="239" t="s">
        <v>107</v>
      </c>
      <c r="C100" s="326">
        <v>-14769.58</v>
      </c>
      <c r="D100" s="121">
        <v>-26826.38</v>
      </c>
      <c r="E100" s="121">
        <v>-14769.58</v>
      </c>
      <c r="F100" s="121">
        <v>-150.71</v>
      </c>
      <c r="G100" s="121">
        <v>-403902.8</v>
      </c>
      <c r="H100" s="121">
        <v>-478836.46</v>
      </c>
      <c r="I100" s="121">
        <v>1190534.1531384191</v>
      </c>
      <c r="J100" s="34">
        <v>-64064.262017270084</v>
      </c>
      <c r="K100" s="34">
        <v>-449115.8</v>
      </c>
      <c r="L100" s="34">
        <v>-172110.82</v>
      </c>
      <c r="M100" s="34">
        <v>-388987.40853496606</v>
      </c>
      <c r="N100" s="34">
        <v>-59379.74</v>
      </c>
      <c r="O100" s="449">
        <v>506644.39112731232</v>
      </c>
      <c r="P100" s="449">
        <v>83238.66147198627</v>
      </c>
      <c r="Q100" s="251">
        <f>SUM(LisäyksetVähennykset[[#This Row],[Kuntien yhdistymisavustus (-0,98 €/as)]:[TE25: Uudistuksen rahoituksen siirtymäajan porrastus (25 % kustannusperusteinen / 75 % vos-kriteerit)]])</f>
        <v>-292496.3348145184</v>
      </c>
      <c r="R100" s="112"/>
    </row>
    <row r="101" spans="1:18" s="45" customFormat="1" x14ac:dyDescent="0.25">
      <c r="A101" s="239">
        <v>280</v>
      </c>
      <c r="B101" s="239" t="s">
        <v>108</v>
      </c>
      <c r="C101" s="326">
        <v>-1946.28</v>
      </c>
      <c r="D101" s="121">
        <v>-3535.08</v>
      </c>
      <c r="E101" s="121">
        <v>-1946.28</v>
      </c>
      <c r="F101" s="121">
        <v>-19.86</v>
      </c>
      <c r="G101" s="121">
        <v>-53224.800000000003</v>
      </c>
      <c r="H101" s="121">
        <v>-35251.754399999998</v>
      </c>
      <c r="I101" s="121">
        <v>105036.56164960016</v>
      </c>
      <c r="J101" s="34">
        <v>223232.55175730857</v>
      </c>
      <c r="K101" s="34">
        <v>-59182.8</v>
      </c>
      <c r="L101" s="34">
        <v>-22680.12</v>
      </c>
      <c r="M101" s="34">
        <v>-65383.450099991787</v>
      </c>
      <c r="N101" s="34">
        <v>-7824.84</v>
      </c>
      <c r="O101" s="449">
        <v>86845.478161897903</v>
      </c>
      <c r="P101" s="449">
        <v>-7275.2472288369172</v>
      </c>
      <c r="Q101" s="251">
        <f>SUM(LisäyksetVähennykset[[#This Row],[Kuntien yhdistymisavustus (-0,98 €/as)]:[TE25: Uudistuksen rahoituksen siirtymäajan porrastus (25 % kustannusperusteinen / 75 % vos-kriteerit)]])</f>
        <v>156844.07983997796</v>
      </c>
      <c r="R101" s="112"/>
    </row>
    <row r="102" spans="1:18" s="45" customFormat="1" x14ac:dyDescent="0.25">
      <c r="A102" s="239">
        <v>284</v>
      </c>
      <c r="B102" s="239" t="s">
        <v>109</v>
      </c>
      <c r="C102" s="326">
        <v>-2142.2799999999997</v>
      </c>
      <c r="D102" s="121">
        <v>-3891.08</v>
      </c>
      <c r="E102" s="121">
        <v>-2142.2799999999997</v>
      </c>
      <c r="F102" s="121">
        <v>-21.86</v>
      </c>
      <c r="G102" s="121">
        <v>-58584.800000000003</v>
      </c>
      <c r="H102" s="121">
        <v>-41055.495000000003</v>
      </c>
      <c r="I102" s="121">
        <v>495986.30034370022</v>
      </c>
      <c r="J102" s="34">
        <v>359907.78400169307</v>
      </c>
      <c r="K102" s="34">
        <v>-65142.8</v>
      </c>
      <c r="L102" s="34">
        <v>-24964.12</v>
      </c>
      <c r="M102" s="34">
        <v>-28826.3310077922</v>
      </c>
      <c r="N102" s="34">
        <v>-8612.84</v>
      </c>
      <c r="O102" s="449">
        <v>87024.389776757715</v>
      </c>
      <c r="P102" s="449">
        <v>-4210.6287965298106</v>
      </c>
      <c r="Q102" s="251">
        <f>SUM(LisäyksetVähennykset[[#This Row],[Kuntien yhdistymisavustus (-0,98 €/as)]:[TE25: Uudistuksen rahoituksen siirtymäajan porrastus (25 % kustannusperusteinen / 75 % vos-kriteerit)]])</f>
        <v>703323.95931782888</v>
      </c>
      <c r="R102" s="112"/>
    </row>
    <row r="103" spans="1:18" s="45" customFormat="1" x14ac:dyDescent="0.25">
      <c r="A103" s="239">
        <v>285</v>
      </c>
      <c r="B103" s="239" t="s">
        <v>110</v>
      </c>
      <c r="C103" s="326">
        <v>-49205.799999999996</v>
      </c>
      <c r="D103" s="121">
        <v>-89373.8</v>
      </c>
      <c r="E103" s="121">
        <v>-49205.799999999996</v>
      </c>
      <c r="F103" s="121">
        <v>-502.1</v>
      </c>
      <c r="G103" s="121">
        <v>-1345628</v>
      </c>
      <c r="H103" s="121">
        <v>-3940811.9124500002</v>
      </c>
      <c r="I103" s="121">
        <v>-9374034.1984421462</v>
      </c>
      <c r="J103" s="34">
        <v>-1099168.2126853298</v>
      </c>
      <c r="K103" s="34">
        <v>-1496258</v>
      </c>
      <c r="L103" s="34">
        <v>-573398.19999999995</v>
      </c>
      <c r="M103" s="34">
        <v>-276068.73581169476</v>
      </c>
      <c r="N103" s="34">
        <v>-197827.4</v>
      </c>
      <c r="O103" s="449">
        <v>2531911.9897187669</v>
      </c>
      <c r="P103" s="449">
        <v>214882.19354201807</v>
      </c>
      <c r="Q103" s="251">
        <f>SUM(LisäyksetVähennykset[[#This Row],[Kuntien yhdistymisavustus (-0,98 €/as)]:[TE25: Uudistuksen rahoituksen siirtymäajan porrastus (25 % kustannusperusteinen / 75 % vos-kriteerit)]])</f>
        <v>-15744687.976128386</v>
      </c>
      <c r="R103" s="112"/>
    </row>
    <row r="104" spans="1:18" s="45" customFormat="1" x14ac:dyDescent="0.25">
      <c r="A104" s="239">
        <v>286</v>
      </c>
      <c r="B104" s="239" t="s">
        <v>111</v>
      </c>
      <c r="C104" s="326">
        <v>-76818.28</v>
      </c>
      <c r="D104" s="121">
        <v>-139527.08000000002</v>
      </c>
      <c r="E104" s="121">
        <v>-76818.28</v>
      </c>
      <c r="F104" s="121">
        <v>-783.86</v>
      </c>
      <c r="G104" s="121">
        <v>-2100744.8000000003</v>
      </c>
      <c r="H104" s="121">
        <v>-4167116.0166500001</v>
      </c>
      <c r="I104" s="121">
        <v>-15053612.211614927</v>
      </c>
      <c r="J104" s="34">
        <v>-4706855.8276157351</v>
      </c>
      <c r="K104" s="34">
        <v>-2335902.8000000003</v>
      </c>
      <c r="L104" s="34">
        <v>-895168.12</v>
      </c>
      <c r="M104" s="34">
        <v>-120688.28831058691</v>
      </c>
      <c r="N104" s="34">
        <v>-308840.83999999997</v>
      </c>
      <c r="O104" s="449">
        <v>3290555.4031940103</v>
      </c>
      <c r="P104" s="449">
        <v>241967.24749270943</v>
      </c>
      <c r="Q104" s="251">
        <f>SUM(LisäyksetVähennykset[[#This Row],[Kuntien yhdistymisavustus (-0,98 €/as)]:[TE25: Uudistuksen rahoituksen siirtymäajan porrastus (25 % kustannusperusteinen / 75 % vos-kriteerit)]])</f>
        <v>-26450353.753504533</v>
      </c>
      <c r="R104" s="112"/>
    </row>
    <row r="105" spans="1:18" s="45" customFormat="1" x14ac:dyDescent="0.25">
      <c r="A105" s="239">
        <v>287</v>
      </c>
      <c r="B105" s="239" t="s">
        <v>112</v>
      </c>
      <c r="C105" s="326">
        <v>-5998.58</v>
      </c>
      <c r="D105" s="121">
        <v>-10895.380000000001</v>
      </c>
      <c r="E105" s="121">
        <v>-5998.58</v>
      </c>
      <c r="F105" s="121">
        <v>-61.21</v>
      </c>
      <c r="G105" s="121">
        <v>-164042.80000000002</v>
      </c>
      <c r="H105" s="121">
        <v>-89736.749299999996</v>
      </c>
      <c r="I105" s="121">
        <v>1344414.7852380527</v>
      </c>
      <c r="J105" s="34">
        <v>560967.02162362472</v>
      </c>
      <c r="K105" s="34">
        <v>-182405.80000000002</v>
      </c>
      <c r="L105" s="34">
        <v>-69901.819999999992</v>
      </c>
      <c r="M105" s="34">
        <v>-140924.20200568251</v>
      </c>
      <c r="N105" s="34">
        <v>-24116.739999999998</v>
      </c>
      <c r="O105" s="449">
        <v>89345.671418381593</v>
      </c>
      <c r="P105" s="449">
        <v>4702.3466980200028</v>
      </c>
      <c r="Q105" s="251">
        <f>SUM(LisäyksetVähennykset[[#This Row],[Kuntien yhdistymisavustus (-0,98 €/as)]:[TE25: Uudistuksen rahoituksen siirtymäajan porrastus (25 % kustannusperusteinen / 75 % vos-kriteerit)]])</f>
        <v>1305347.9636723963</v>
      </c>
      <c r="R105" s="112"/>
    </row>
    <row r="106" spans="1:18" s="45" customFormat="1" x14ac:dyDescent="0.25">
      <c r="A106" s="239">
        <v>288</v>
      </c>
      <c r="B106" s="239" t="s">
        <v>113</v>
      </c>
      <c r="C106" s="326">
        <v>-6215.16</v>
      </c>
      <c r="D106" s="121">
        <v>-11288.76</v>
      </c>
      <c r="E106" s="121">
        <v>-6215.16</v>
      </c>
      <c r="F106" s="121">
        <v>-63.42</v>
      </c>
      <c r="G106" s="121">
        <v>-169965.6</v>
      </c>
      <c r="H106" s="121">
        <v>-86294.324999999997</v>
      </c>
      <c r="I106" s="121">
        <v>3202.2815455690056</v>
      </c>
      <c r="J106" s="34">
        <v>-65606.995518389653</v>
      </c>
      <c r="K106" s="34">
        <v>-188991.6</v>
      </c>
      <c r="L106" s="34">
        <v>-72425.64</v>
      </c>
      <c r="M106" s="34">
        <v>-147995.48307865878</v>
      </c>
      <c r="N106" s="34">
        <v>-24987.48</v>
      </c>
      <c r="O106" s="449">
        <v>191605.2700826042</v>
      </c>
      <c r="P106" s="449">
        <v>-32470.654278330985</v>
      </c>
      <c r="Q106" s="251">
        <f>SUM(LisäyksetVähennykset[[#This Row],[Kuntien yhdistymisavustus (-0,98 €/as)]:[TE25: Uudistuksen rahoituksen siirtymäajan porrastus (25 % kustannusperusteinen / 75 % vos-kriteerit)]])</f>
        <v>-617712.7262472061</v>
      </c>
      <c r="R106" s="112"/>
    </row>
    <row r="107" spans="1:18" s="45" customFormat="1" x14ac:dyDescent="0.25">
      <c r="A107" s="239">
        <v>290</v>
      </c>
      <c r="B107" s="239" t="s">
        <v>114</v>
      </c>
      <c r="C107" s="326">
        <v>-7333.34</v>
      </c>
      <c r="D107" s="121">
        <v>-13319.74</v>
      </c>
      <c r="E107" s="121">
        <v>-7333.34</v>
      </c>
      <c r="F107" s="121">
        <v>-74.83</v>
      </c>
      <c r="G107" s="121">
        <v>-200544.4</v>
      </c>
      <c r="H107" s="121">
        <v>-198269.19899999999</v>
      </c>
      <c r="I107" s="121">
        <v>398281.32944976032</v>
      </c>
      <c r="J107" s="34">
        <v>443544.55379533878</v>
      </c>
      <c r="K107" s="34">
        <v>-222993.4</v>
      </c>
      <c r="L107" s="34">
        <v>-85455.86</v>
      </c>
      <c r="M107" s="34">
        <v>-156625.24279612879</v>
      </c>
      <c r="N107" s="34">
        <v>-29483.02</v>
      </c>
      <c r="O107" s="449">
        <v>332602.48980097397</v>
      </c>
      <c r="P107" s="449">
        <v>71770.182445756596</v>
      </c>
      <c r="Q107" s="251">
        <f>SUM(LisäyksetVähennykset[[#This Row],[Kuntien yhdistymisavustus (-0,98 €/as)]:[TE25: Uudistuksen rahoituksen siirtymäajan porrastus (25 % kustannusperusteinen / 75 % vos-kriteerit)]])</f>
        <v>324766.18369570089</v>
      </c>
      <c r="R107" s="112"/>
    </row>
    <row r="108" spans="1:18" s="45" customFormat="1" x14ac:dyDescent="0.25">
      <c r="A108" s="239">
        <v>291</v>
      </c>
      <c r="B108" s="239" t="s">
        <v>115</v>
      </c>
      <c r="C108" s="326">
        <v>-1997.24</v>
      </c>
      <c r="D108" s="121">
        <v>-3627.64</v>
      </c>
      <c r="E108" s="121">
        <v>-1997.24</v>
      </c>
      <c r="F108" s="121">
        <v>-20.38</v>
      </c>
      <c r="G108" s="121">
        <v>-54618.400000000001</v>
      </c>
      <c r="H108" s="121">
        <v>-47217.925000000003</v>
      </c>
      <c r="I108" s="121">
        <v>1054656.6899326986</v>
      </c>
      <c r="J108" s="34">
        <v>851135.05839778855</v>
      </c>
      <c r="K108" s="34">
        <v>-60732.4</v>
      </c>
      <c r="L108" s="34">
        <v>-23273.96</v>
      </c>
      <c r="M108" s="34">
        <v>-50098.021810310172</v>
      </c>
      <c r="N108" s="34">
        <v>-8029.72</v>
      </c>
      <c r="O108" s="449">
        <v>104221.2387876336</v>
      </c>
      <c r="P108" s="449">
        <v>-4909.7315051138066</v>
      </c>
      <c r="Q108" s="251">
        <f>SUM(LisäyksetVähennykset[[#This Row],[Kuntien yhdistymisavustus (-0,98 €/as)]:[TE25: Uudistuksen rahoituksen siirtymäajan porrastus (25 % kustannusperusteinen / 75 % vos-kriteerit)]])</f>
        <v>1753490.3288026969</v>
      </c>
      <c r="R108" s="112"/>
    </row>
    <row r="109" spans="1:18" s="45" customFormat="1" x14ac:dyDescent="0.25">
      <c r="A109" s="239">
        <v>297</v>
      </c>
      <c r="B109" s="239" t="s">
        <v>116</v>
      </c>
      <c r="C109" s="326">
        <v>-123152.68</v>
      </c>
      <c r="D109" s="121">
        <v>-223685.48</v>
      </c>
      <c r="E109" s="121">
        <v>-123152.68</v>
      </c>
      <c r="F109" s="121">
        <v>-1256.6600000000001</v>
      </c>
      <c r="G109" s="121">
        <v>-3367848.8000000003</v>
      </c>
      <c r="H109" s="121">
        <v>-9946861.8574999999</v>
      </c>
      <c r="I109" s="121">
        <v>-12747671.117118452</v>
      </c>
      <c r="J109" s="34">
        <v>-1124116.9187064259</v>
      </c>
      <c r="K109" s="34">
        <v>-3744846.8000000003</v>
      </c>
      <c r="L109" s="34">
        <v>-1435105.72</v>
      </c>
      <c r="M109" s="34">
        <v>-788878.74400241626</v>
      </c>
      <c r="N109" s="34">
        <v>-495124.04</v>
      </c>
      <c r="O109" s="449">
        <v>2566588.426436061</v>
      </c>
      <c r="P109" s="449">
        <v>-334193.79825294856</v>
      </c>
      <c r="Q109" s="251">
        <f>SUM(LisäyksetVähennykset[[#This Row],[Kuntien yhdistymisavustus (-0,98 €/as)]:[TE25: Uudistuksen rahoituksen siirtymäajan porrastus (25 % kustannusperusteinen / 75 % vos-kriteerit)]])</f>
        <v>-31889306.869144179</v>
      </c>
      <c r="R109" s="112"/>
    </row>
    <row r="110" spans="1:18" s="45" customFormat="1" x14ac:dyDescent="0.25">
      <c r="A110" s="237">
        <v>300</v>
      </c>
      <c r="B110" s="239" t="s">
        <v>117</v>
      </c>
      <c r="C110" s="326">
        <v>-3268.2999999999997</v>
      </c>
      <c r="D110" s="121">
        <v>-5936.3</v>
      </c>
      <c r="E110" s="121">
        <v>-3268.2999999999997</v>
      </c>
      <c r="F110" s="121">
        <v>-33.35</v>
      </c>
      <c r="G110" s="121">
        <v>-89378</v>
      </c>
      <c r="H110" s="121">
        <v>-67140.429999999993</v>
      </c>
      <c r="I110" s="121">
        <v>1409171.1510585283</v>
      </c>
      <c r="J110" s="121">
        <v>599400.37909800769</v>
      </c>
      <c r="K110" s="121">
        <v>-99383</v>
      </c>
      <c r="L110" s="121">
        <v>-38085.699999999997</v>
      </c>
      <c r="M110" s="34">
        <v>-89800.575029138097</v>
      </c>
      <c r="N110" s="34">
        <v>-13139.9</v>
      </c>
      <c r="O110" s="450">
        <v>68336.454363216923</v>
      </c>
      <c r="P110" s="450">
        <v>-5463.7958375757153</v>
      </c>
      <c r="Q110" s="251">
        <f>SUM(LisäyksetVähennykset[[#This Row],[Kuntien yhdistymisavustus (-0,98 €/as)]:[TE25: Uudistuksen rahoituksen siirtymäajan porrastus (25 % kustannusperusteinen / 75 % vos-kriteerit)]])</f>
        <v>1662010.3336530393</v>
      </c>
      <c r="R110" s="112"/>
    </row>
    <row r="111" spans="1:18" s="45" customFormat="1" x14ac:dyDescent="0.25">
      <c r="A111" s="239">
        <v>301</v>
      </c>
      <c r="B111" s="239" t="s">
        <v>118</v>
      </c>
      <c r="C111" s="326">
        <v>-19118.82</v>
      </c>
      <c r="D111" s="121">
        <v>-34726.020000000004</v>
      </c>
      <c r="E111" s="121">
        <v>-19118.82</v>
      </c>
      <c r="F111" s="121">
        <v>-195.09</v>
      </c>
      <c r="G111" s="121">
        <v>-522841.2</v>
      </c>
      <c r="H111" s="121">
        <v>-585639.83984999999</v>
      </c>
      <c r="I111" s="121">
        <v>-1709106.965171943</v>
      </c>
      <c r="J111" s="34">
        <v>-1534122.3809821026</v>
      </c>
      <c r="K111" s="34">
        <v>-581368.20000000007</v>
      </c>
      <c r="L111" s="34">
        <v>-222792.78</v>
      </c>
      <c r="M111" s="34">
        <v>-272392.46428865613</v>
      </c>
      <c r="N111" s="34">
        <v>-76865.459999999992</v>
      </c>
      <c r="O111" s="449">
        <v>724219.97566554113</v>
      </c>
      <c r="P111" s="449">
        <v>81194.48674392089</v>
      </c>
      <c r="Q111" s="251">
        <f>SUM(LisäyksetVähennykset[[#This Row],[Kuntien yhdistymisavustus (-0,98 €/as)]:[TE25: Uudistuksen rahoituksen siirtymäajan porrastus (25 % kustannusperusteinen / 75 % vos-kriteerit)]])</f>
        <v>-4772873.5778832398</v>
      </c>
      <c r="R111" s="112"/>
    </row>
    <row r="112" spans="1:18" s="104" customFormat="1" x14ac:dyDescent="0.25">
      <c r="A112" s="237">
        <v>304</v>
      </c>
      <c r="B112" s="239" t="s">
        <v>119</v>
      </c>
      <c r="C112" s="326">
        <v>-950.6</v>
      </c>
      <c r="D112" s="121">
        <v>-1726.6000000000001</v>
      </c>
      <c r="E112" s="121">
        <v>-950.6</v>
      </c>
      <c r="F112" s="121">
        <v>-9.7000000000000011</v>
      </c>
      <c r="G112" s="121">
        <v>-25996</v>
      </c>
      <c r="H112" s="121">
        <v>-18173.96</v>
      </c>
      <c r="I112" s="121">
        <v>-267775.09514843271</v>
      </c>
      <c r="J112" s="121">
        <v>-4015.375662493012</v>
      </c>
      <c r="K112" s="121">
        <v>-28906</v>
      </c>
      <c r="L112" s="121">
        <v>-11077.4</v>
      </c>
      <c r="M112" s="34">
        <v>0</v>
      </c>
      <c r="N112" s="34">
        <v>-3821.7999999999997</v>
      </c>
      <c r="O112" s="450">
        <v>17393.835863849803</v>
      </c>
      <c r="P112" s="450">
        <v>9182.2773515143999</v>
      </c>
      <c r="Q112" s="251">
        <f>SUM(LisäyksetVähennykset[[#This Row],[Kuntien yhdistymisavustus (-0,98 €/as)]:[TE25: Uudistuksen rahoituksen siirtymäajan porrastus (25 % kustannusperusteinen / 75 % vos-kriteerit)]])</f>
        <v>-336827.01759556157</v>
      </c>
      <c r="R112" s="60"/>
    </row>
    <row r="113" spans="1:18" s="45" customFormat="1" x14ac:dyDescent="0.25">
      <c r="A113" s="239">
        <v>305</v>
      </c>
      <c r="B113" s="239" t="s">
        <v>120</v>
      </c>
      <c r="C113" s="326">
        <v>-14578.48</v>
      </c>
      <c r="D113" s="121">
        <v>-26479.279999999999</v>
      </c>
      <c r="E113" s="121">
        <v>-14578.48</v>
      </c>
      <c r="F113" s="121">
        <v>-148.76</v>
      </c>
      <c r="G113" s="121">
        <v>-398676.8</v>
      </c>
      <c r="H113" s="121">
        <v>-416514.81284999999</v>
      </c>
      <c r="I113" s="121">
        <v>708301.42696446052</v>
      </c>
      <c r="J113" s="34">
        <v>750751.62394537916</v>
      </c>
      <c r="K113" s="34">
        <v>-443304.8</v>
      </c>
      <c r="L113" s="34">
        <v>-169883.92</v>
      </c>
      <c r="M113" s="34">
        <v>-292664.51904081536</v>
      </c>
      <c r="N113" s="34">
        <v>-58611.44</v>
      </c>
      <c r="O113" s="449">
        <v>826203.6637767629</v>
      </c>
      <c r="P113" s="449">
        <v>66298.644929121016</v>
      </c>
      <c r="Q113" s="251">
        <f>SUM(LisäyksetVähennykset[[#This Row],[Kuntien yhdistymisavustus (-0,98 €/as)]:[TE25: Uudistuksen rahoituksen siirtymäajan porrastus (25 % kustannusperusteinen / 75 % vos-kriteerit)]])</f>
        <v>516114.06772490829</v>
      </c>
      <c r="R113" s="112"/>
    </row>
    <row r="114" spans="1:18" s="45" customFormat="1" x14ac:dyDescent="0.25">
      <c r="A114" s="239">
        <v>309</v>
      </c>
      <c r="B114" s="239" t="s">
        <v>121</v>
      </c>
      <c r="C114" s="326">
        <v>-6315.12</v>
      </c>
      <c r="D114" s="121">
        <v>-11470.32</v>
      </c>
      <c r="E114" s="121">
        <v>-6315.12</v>
      </c>
      <c r="F114" s="121">
        <v>-64.44</v>
      </c>
      <c r="G114" s="121">
        <v>-172699.2</v>
      </c>
      <c r="H114" s="121">
        <v>-468557.19105000002</v>
      </c>
      <c r="I114" s="121">
        <v>-1325671.1750459524</v>
      </c>
      <c r="J114" s="34">
        <v>-816439.65612605656</v>
      </c>
      <c r="K114" s="34">
        <v>-192031.2</v>
      </c>
      <c r="L114" s="34">
        <v>-73590.48</v>
      </c>
      <c r="M114" s="34">
        <v>-86112.762785687708</v>
      </c>
      <c r="N114" s="34">
        <v>-25389.360000000001</v>
      </c>
      <c r="O114" s="449">
        <v>456450.37067146297</v>
      </c>
      <c r="P114" s="449">
        <v>114130.2391000714</v>
      </c>
      <c r="Q114" s="251">
        <f>SUM(LisäyksetVähennykset[[#This Row],[Kuntien yhdistymisavustus (-0,98 €/as)]:[TE25: Uudistuksen rahoituksen siirtymäajan porrastus (25 % kustannusperusteinen / 75 % vos-kriteerit)]])</f>
        <v>-2614075.415236162</v>
      </c>
      <c r="R114" s="112"/>
    </row>
    <row r="115" spans="1:18" s="45" customFormat="1" x14ac:dyDescent="0.25">
      <c r="A115" s="239">
        <v>312</v>
      </c>
      <c r="B115" s="239" t="s">
        <v>122</v>
      </c>
      <c r="C115" s="326">
        <v>-1131.9000000000001</v>
      </c>
      <c r="D115" s="121">
        <v>-2055.9</v>
      </c>
      <c r="E115" s="121">
        <v>-1131.9000000000001</v>
      </c>
      <c r="F115" s="121">
        <v>-11.55</v>
      </c>
      <c r="G115" s="121">
        <v>-30954</v>
      </c>
      <c r="H115" s="121">
        <v>-22345.735000000001</v>
      </c>
      <c r="I115" s="121">
        <v>-92523.861880266297</v>
      </c>
      <c r="J115" s="34">
        <v>-96903.279869666032</v>
      </c>
      <c r="K115" s="34">
        <v>-34419</v>
      </c>
      <c r="L115" s="34">
        <v>-13190.1</v>
      </c>
      <c r="M115" s="34">
        <v>-26819.480239720266</v>
      </c>
      <c r="N115" s="34">
        <v>-4550.7</v>
      </c>
      <c r="O115" s="449">
        <v>87511.863550312206</v>
      </c>
      <c r="P115" s="449">
        <v>-1795.5232411983307</v>
      </c>
      <c r="Q115" s="251">
        <f>SUM(LisäyksetVähennykset[[#This Row],[Kuntien yhdistymisavustus (-0,98 €/as)]:[TE25: Uudistuksen rahoituksen siirtymäajan porrastus (25 % kustannusperusteinen / 75 % vos-kriteerit)]])</f>
        <v>-240321.06668053867</v>
      </c>
      <c r="R115" s="112"/>
    </row>
    <row r="116" spans="1:18" s="45" customFormat="1" x14ac:dyDescent="0.25">
      <c r="A116" s="239">
        <v>316</v>
      </c>
      <c r="B116" s="239" t="s">
        <v>123</v>
      </c>
      <c r="C116" s="326">
        <v>-4011.14</v>
      </c>
      <c r="D116" s="121">
        <v>-7285.54</v>
      </c>
      <c r="E116" s="121">
        <v>-4011.14</v>
      </c>
      <c r="F116" s="121">
        <v>-40.93</v>
      </c>
      <c r="G116" s="121">
        <v>-109692.40000000001</v>
      </c>
      <c r="H116" s="121">
        <v>-310841.68</v>
      </c>
      <c r="I116" s="121">
        <v>-213263.92770545735</v>
      </c>
      <c r="J116" s="34">
        <v>-69605.367111538551</v>
      </c>
      <c r="K116" s="34">
        <v>-121971.40000000001</v>
      </c>
      <c r="L116" s="34">
        <v>-46742.06</v>
      </c>
      <c r="M116" s="34">
        <v>-18301.055755880756</v>
      </c>
      <c r="N116" s="34">
        <v>-16126.42</v>
      </c>
      <c r="O116" s="449">
        <v>221465.72235582871</v>
      </c>
      <c r="P116" s="449">
        <v>47066.669771005239</v>
      </c>
      <c r="Q116" s="251">
        <f>SUM(LisäyksetVähennykset[[#This Row],[Kuntien yhdistymisavustus (-0,98 €/as)]:[TE25: Uudistuksen rahoituksen siirtymäajan porrastus (25 % kustannusperusteinen / 75 % vos-kriteerit)]])</f>
        <v>-653360.66844604281</v>
      </c>
      <c r="R116" s="112"/>
    </row>
    <row r="117" spans="1:18" s="45" customFormat="1" x14ac:dyDescent="0.25">
      <c r="A117" s="239">
        <v>317</v>
      </c>
      <c r="B117" s="239" t="s">
        <v>124</v>
      </c>
      <c r="C117" s="326">
        <v>-2325.54</v>
      </c>
      <c r="D117" s="121">
        <v>-4223.9400000000005</v>
      </c>
      <c r="E117" s="121">
        <v>-2325.54</v>
      </c>
      <c r="F117" s="121">
        <v>-23.73</v>
      </c>
      <c r="G117" s="121">
        <v>-63596.4</v>
      </c>
      <c r="H117" s="121">
        <v>-70954.167499999996</v>
      </c>
      <c r="I117" s="121">
        <v>603531.88054677029</v>
      </c>
      <c r="J117" s="34">
        <v>140512.39580791583</v>
      </c>
      <c r="K117" s="34">
        <v>-70715.400000000009</v>
      </c>
      <c r="L117" s="34">
        <v>-27099.66</v>
      </c>
      <c r="M117" s="34">
        <v>-95371.235077383695</v>
      </c>
      <c r="N117" s="34">
        <v>-9349.619999999999</v>
      </c>
      <c r="O117" s="449">
        <v>72162.395143372414</v>
      </c>
      <c r="P117" s="449">
        <v>9392.82657968883</v>
      </c>
      <c r="Q117" s="251">
        <f>SUM(LisäyksetVähennykset[[#This Row],[Kuntien yhdistymisavustus (-0,98 €/as)]:[TE25: Uudistuksen rahoituksen siirtymäajan porrastus (25 % kustannusperusteinen / 75 % vos-kriteerit)]])</f>
        <v>479614.26550036366</v>
      </c>
      <c r="R117" s="112"/>
    </row>
    <row r="118" spans="1:18" s="45" customFormat="1" x14ac:dyDescent="0.25">
      <c r="A118" s="239">
        <v>320</v>
      </c>
      <c r="B118" s="239" t="s">
        <v>125</v>
      </c>
      <c r="C118" s="326">
        <v>-6814.92</v>
      </c>
      <c r="D118" s="121">
        <v>-12378.12</v>
      </c>
      <c r="E118" s="121">
        <v>-6814.92</v>
      </c>
      <c r="F118" s="121">
        <v>-69.540000000000006</v>
      </c>
      <c r="G118" s="121">
        <v>-186367.2</v>
      </c>
      <c r="H118" s="121">
        <v>-207624.95079999999</v>
      </c>
      <c r="I118" s="121">
        <v>428143.17379731592</v>
      </c>
      <c r="J118" s="34">
        <v>482618.6336384436</v>
      </c>
      <c r="K118" s="34">
        <v>-207229.2</v>
      </c>
      <c r="L118" s="34">
        <v>-79414.679999999993</v>
      </c>
      <c r="M118" s="34">
        <v>-123681.47238246536</v>
      </c>
      <c r="N118" s="34">
        <v>-27398.76</v>
      </c>
      <c r="O118" s="449">
        <v>337314.3377577379</v>
      </c>
      <c r="P118" s="449">
        <v>74911.629403494735</v>
      </c>
      <c r="Q118" s="251">
        <f>SUM(LisäyksetVähennykset[[#This Row],[Kuntien yhdistymisavustus (-0,98 €/as)]:[TE25: Uudistuksen rahoituksen siirtymäajan porrastus (25 % kustannusperusteinen / 75 % vos-kriteerit)]])</f>
        <v>465194.01141452685</v>
      </c>
      <c r="R118" s="112"/>
    </row>
    <row r="119" spans="1:18" s="45" customFormat="1" x14ac:dyDescent="0.25">
      <c r="A119" s="239">
        <v>322</v>
      </c>
      <c r="B119" s="239" t="s">
        <v>126</v>
      </c>
      <c r="C119" s="326">
        <v>-6243.58</v>
      </c>
      <c r="D119" s="121">
        <v>-11340.380000000001</v>
      </c>
      <c r="E119" s="121">
        <v>-6243.58</v>
      </c>
      <c r="F119" s="121">
        <v>-63.71</v>
      </c>
      <c r="G119" s="121">
        <v>-170742.80000000002</v>
      </c>
      <c r="H119" s="121">
        <v>-128495.4875</v>
      </c>
      <c r="I119" s="121">
        <v>1132721.2076239495</v>
      </c>
      <c r="J119" s="34">
        <v>803538.70037201862</v>
      </c>
      <c r="K119" s="34">
        <v>-189855.80000000002</v>
      </c>
      <c r="L119" s="34">
        <v>-72756.819999999992</v>
      </c>
      <c r="M119" s="34">
        <v>-193612.50216770358</v>
      </c>
      <c r="N119" s="34">
        <v>-25101.739999999998</v>
      </c>
      <c r="O119" s="449">
        <v>121282.15696706448</v>
      </c>
      <c r="P119" s="449">
        <v>13989.967593433394</v>
      </c>
      <c r="Q119" s="251">
        <f>SUM(LisäyksetVähennykset[[#This Row],[Kuntien yhdistymisavustus (-0,98 €/as)]:[TE25: Uudistuksen rahoituksen siirtymäajan porrastus (25 % kustannusperusteinen / 75 % vos-kriteerit)]])</f>
        <v>1267075.6328887623</v>
      </c>
      <c r="R119" s="112"/>
    </row>
    <row r="120" spans="1:18" s="45" customFormat="1" x14ac:dyDescent="0.25">
      <c r="A120" s="239">
        <v>398</v>
      </c>
      <c r="B120" s="239" t="s">
        <v>127</v>
      </c>
      <c r="C120" s="326">
        <v>-118910.26</v>
      </c>
      <c r="D120" s="121">
        <v>-215979.86000000002</v>
      </c>
      <c r="E120" s="121">
        <v>-118910.26</v>
      </c>
      <c r="F120" s="121">
        <v>-1213.3700000000001</v>
      </c>
      <c r="G120" s="121">
        <v>-3251831.6</v>
      </c>
      <c r="H120" s="121">
        <v>-12628062.795050001</v>
      </c>
      <c r="I120" s="121">
        <v>9529173.0882378947</v>
      </c>
      <c r="J120" s="34">
        <v>10081610.905818775</v>
      </c>
      <c r="K120" s="34">
        <v>-3615842.6</v>
      </c>
      <c r="L120" s="34">
        <v>-1385668.54</v>
      </c>
      <c r="M120" s="34">
        <v>-1765132.5428391302</v>
      </c>
      <c r="N120" s="34">
        <v>-478067.77999999997</v>
      </c>
      <c r="O120" s="449">
        <v>3107047.1546566971</v>
      </c>
      <c r="P120" s="449">
        <v>561105.56609621784</v>
      </c>
      <c r="Q120" s="251">
        <f>SUM(LisäyksetVähennykset[[#This Row],[Kuntien yhdistymisavustus (-0,98 €/as)]:[TE25: Uudistuksen rahoituksen siirtymäajan porrastus (25 % kustannusperusteinen / 75 % vos-kriteerit)]])</f>
        <v>-300682.89307954535</v>
      </c>
      <c r="R120" s="112"/>
    </row>
    <row r="121" spans="1:18" s="104" customFormat="1" x14ac:dyDescent="0.25">
      <c r="A121" s="237">
        <v>399</v>
      </c>
      <c r="B121" s="239" t="s">
        <v>128</v>
      </c>
      <c r="C121" s="326">
        <v>-7502.88</v>
      </c>
      <c r="D121" s="121">
        <v>-13627.68</v>
      </c>
      <c r="E121" s="121">
        <v>-7502.88</v>
      </c>
      <c r="F121" s="121">
        <v>-76.56</v>
      </c>
      <c r="G121" s="121">
        <v>-205180.80000000002</v>
      </c>
      <c r="H121" s="121">
        <v>-162994.815</v>
      </c>
      <c r="I121" s="121">
        <v>-1522000.7555946151</v>
      </c>
      <c r="J121" s="121">
        <v>-1482750.881325966</v>
      </c>
      <c r="K121" s="121">
        <v>-228148.80000000002</v>
      </c>
      <c r="L121" s="121">
        <v>-87431.52</v>
      </c>
      <c r="M121" s="34">
        <v>-98182.844511540432</v>
      </c>
      <c r="N121" s="34">
        <v>-30164.639999999999</v>
      </c>
      <c r="O121" s="450">
        <v>216844.37315656018</v>
      </c>
      <c r="P121" s="450">
        <v>-10935.827728909688</v>
      </c>
      <c r="Q121" s="251">
        <f>SUM(LisäyksetVähennykset[[#This Row],[Kuntien yhdistymisavustus (-0,98 €/as)]:[TE25: Uudistuksen rahoituksen siirtymäajan porrastus (25 % kustannusperusteinen / 75 % vos-kriteerit)]])</f>
        <v>-3639656.5110044712</v>
      </c>
      <c r="R121" s="60"/>
    </row>
    <row r="122" spans="1:18" s="45" customFormat="1" x14ac:dyDescent="0.25">
      <c r="A122" s="239">
        <v>400</v>
      </c>
      <c r="B122" s="239" t="s">
        <v>129</v>
      </c>
      <c r="C122" s="326">
        <v>-8309.42</v>
      </c>
      <c r="D122" s="121">
        <v>-15092.62</v>
      </c>
      <c r="E122" s="121">
        <v>-8309.42</v>
      </c>
      <c r="F122" s="121">
        <v>-84.79</v>
      </c>
      <c r="G122" s="121">
        <v>-227237.2</v>
      </c>
      <c r="H122" s="121">
        <v>-157130.17655</v>
      </c>
      <c r="I122" s="121">
        <v>1537828.7900891798</v>
      </c>
      <c r="J122" s="34">
        <v>799097.98726655066</v>
      </c>
      <c r="K122" s="34">
        <v>-252674.2</v>
      </c>
      <c r="L122" s="34">
        <v>-96830.18</v>
      </c>
      <c r="M122" s="34">
        <v>-235017.5351111129</v>
      </c>
      <c r="N122" s="34">
        <v>-33407.26</v>
      </c>
      <c r="O122" s="449">
        <v>275336.38565458701</v>
      </c>
      <c r="P122" s="449">
        <v>23250.867862234125</v>
      </c>
      <c r="Q122" s="251">
        <f>SUM(LisäyksetVähennykset[[#This Row],[Kuntien yhdistymisavustus (-0,98 €/as)]:[TE25: Uudistuksen rahoituksen siirtymäajan porrastus (25 % kustannusperusteinen / 75 % vos-kriteerit)]])</f>
        <v>1601421.2292114387</v>
      </c>
      <c r="R122" s="112"/>
    </row>
    <row r="123" spans="1:18" s="45" customFormat="1" x14ac:dyDescent="0.25">
      <c r="A123" s="239">
        <v>402</v>
      </c>
      <c r="B123" s="239" t="s">
        <v>130</v>
      </c>
      <c r="C123" s="326">
        <v>-8687.7000000000007</v>
      </c>
      <c r="D123" s="121">
        <v>-15779.7</v>
      </c>
      <c r="E123" s="121">
        <v>-8687.7000000000007</v>
      </c>
      <c r="F123" s="121">
        <v>-88.65</v>
      </c>
      <c r="G123" s="121">
        <v>-237582</v>
      </c>
      <c r="H123" s="121">
        <v>-403419.6838</v>
      </c>
      <c r="I123" s="121">
        <v>-1869385.7573780392</v>
      </c>
      <c r="J123" s="34">
        <v>-1350786.5288083039</v>
      </c>
      <c r="K123" s="34">
        <v>-264177</v>
      </c>
      <c r="L123" s="34">
        <v>-101238.3</v>
      </c>
      <c r="M123" s="34">
        <v>-104174.67734695214</v>
      </c>
      <c r="N123" s="34">
        <v>-34928.1</v>
      </c>
      <c r="O123" s="449">
        <v>410445.25392134901</v>
      </c>
      <c r="P123" s="449">
        <v>35979.584623118484</v>
      </c>
      <c r="Q123" s="251">
        <f>SUM(LisäyksetVähennykset[[#This Row],[Kuntien yhdistymisavustus (-0,98 €/as)]:[TE25: Uudistuksen rahoituksen siirtymäajan porrastus (25 % kustannusperusteinen / 75 % vos-kriteerit)]])</f>
        <v>-3952510.9587888271</v>
      </c>
      <c r="R123" s="112"/>
    </row>
    <row r="124" spans="1:18" s="45" customFormat="1" x14ac:dyDescent="0.25">
      <c r="A124" s="239">
        <v>403</v>
      </c>
      <c r="B124" s="239" t="s">
        <v>131</v>
      </c>
      <c r="C124" s="326">
        <v>-2702.84</v>
      </c>
      <c r="D124" s="121">
        <v>-4909.24</v>
      </c>
      <c r="E124" s="121">
        <v>-2702.84</v>
      </c>
      <c r="F124" s="121">
        <v>-27.580000000000002</v>
      </c>
      <c r="G124" s="121">
        <v>-73914.400000000009</v>
      </c>
      <c r="H124" s="121">
        <v>-58445.964999999997</v>
      </c>
      <c r="I124" s="121">
        <v>275941.70974205603</v>
      </c>
      <c r="J124" s="34">
        <v>-11919.325650768731</v>
      </c>
      <c r="K124" s="34">
        <v>-82188.400000000009</v>
      </c>
      <c r="L124" s="34">
        <v>-31496.36</v>
      </c>
      <c r="M124" s="34">
        <v>-61578.980397409337</v>
      </c>
      <c r="N124" s="34">
        <v>-10866.52</v>
      </c>
      <c r="O124" s="449">
        <v>71252.250560115805</v>
      </c>
      <c r="P124" s="449">
        <v>3543.818777940076</v>
      </c>
      <c r="Q124" s="251">
        <f>SUM(LisäyksetVähennykset[[#This Row],[Kuntien yhdistymisavustus (-0,98 €/as)]:[TE25: Uudistuksen rahoituksen siirtymäajan porrastus (25 % kustannusperusteinen / 75 % vos-kriteerit)]])</f>
        <v>9985.3280319338373</v>
      </c>
      <c r="R124" s="112"/>
    </row>
    <row r="125" spans="1:18" s="45" customFormat="1" x14ac:dyDescent="0.25">
      <c r="A125" s="239">
        <v>405</v>
      </c>
      <c r="B125" s="239" t="s">
        <v>132</v>
      </c>
      <c r="C125" s="326">
        <v>-71860.459999999992</v>
      </c>
      <c r="D125" s="121">
        <v>-130522.06</v>
      </c>
      <c r="E125" s="121">
        <v>-71860.459999999992</v>
      </c>
      <c r="F125" s="121">
        <v>-733.27</v>
      </c>
      <c r="G125" s="121">
        <v>-1965163.6</v>
      </c>
      <c r="H125" s="121">
        <v>-4625384.3104499998</v>
      </c>
      <c r="I125" s="121">
        <v>-2680554.9973284649</v>
      </c>
      <c r="J125" s="34">
        <v>-307070.57040012348</v>
      </c>
      <c r="K125" s="34">
        <v>-2185144.6</v>
      </c>
      <c r="L125" s="34">
        <v>-837394.34</v>
      </c>
      <c r="M125" s="34">
        <v>-523412.70635954774</v>
      </c>
      <c r="N125" s="34">
        <v>-288908.38</v>
      </c>
      <c r="O125" s="449">
        <v>3915041.4755051285</v>
      </c>
      <c r="P125" s="449">
        <v>175624.23901520041</v>
      </c>
      <c r="Q125" s="251">
        <f>SUM(LisäyksetVähennykset[[#This Row],[Kuntien yhdistymisavustus (-0,98 €/as)]:[TE25: Uudistuksen rahoituksen siirtymäajan porrastus (25 % kustannusperusteinen / 75 % vos-kriteerit)]])</f>
        <v>-9597344.040017806</v>
      </c>
      <c r="R125" s="112"/>
    </row>
    <row r="126" spans="1:18" s="45" customFormat="1" x14ac:dyDescent="0.25">
      <c r="A126" s="239">
        <v>407</v>
      </c>
      <c r="B126" s="239" t="s">
        <v>133</v>
      </c>
      <c r="C126" s="326">
        <v>-2380.42</v>
      </c>
      <c r="D126" s="121">
        <v>-4323.62</v>
      </c>
      <c r="E126" s="121">
        <v>-2380.42</v>
      </c>
      <c r="F126" s="121">
        <v>-24.29</v>
      </c>
      <c r="G126" s="121">
        <v>-65097.200000000004</v>
      </c>
      <c r="H126" s="121">
        <v>-91504.302500000005</v>
      </c>
      <c r="I126" s="121">
        <v>219185.76756665396</v>
      </c>
      <c r="J126" s="34">
        <v>-10642.858861218319</v>
      </c>
      <c r="K126" s="34">
        <v>-72384.2</v>
      </c>
      <c r="L126" s="34">
        <v>-27739.18</v>
      </c>
      <c r="M126" s="34">
        <v>-50997.102793008373</v>
      </c>
      <c r="N126" s="34">
        <v>-9570.26</v>
      </c>
      <c r="O126" s="449">
        <v>34873.246195508516</v>
      </c>
      <c r="P126" s="449">
        <v>5715.4066425063647</v>
      </c>
      <c r="Q126" s="251">
        <f>SUM(LisäyksetVähennykset[[#This Row],[Kuntien yhdistymisavustus (-0,98 €/as)]:[TE25: Uudistuksen rahoituksen siirtymäajan porrastus (25 % kustannusperusteinen / 75 % vos-kriteerit)]])</f>
        <v>-77269.433749557851</v>
      </c>
      <c r="R126" s="112"/>
    </row>
    <row r="127" spans="1:18" s="45" customFormat="1" x14ac:dyDescent="0.25">
      <c r="A127" s="239">
        <v>408</v>
      </c>
      <c r="B127" s="239" t="s">
        <v>134</v>
      </c>
      <c r="C127" s="326">
        <v>-13747.44</v>
      </c>
      <c r="D127" s="121">
        <v>-24969.84</v>
      </c>
      <c r="E127" s="121">
        <v>-13747.44</v>
      </c>
      <c r="F127" s="121">
        <v>-140.28</v>
      </c>
      <c r="G127" s="121">
        <v>-375950.4</v>
      </c>
      <c r="H127" s="121">
        <v>-421917.24465000001</v>
      </c>
      <c r="I127" s="121">
        <v>580006.69596974109</v>
      </c>
      <c r="J127" s="34">
        <v>-59592.401542619977</v>
      </c>
      <c r="K127" s="34">
        <v>-418034.4</v>
      </c>
      <c r="L127" s="34">
        <v>-160199.76</v>
      </c>
      <c r="M127" s="34">
        <v>-282300.55388494534</v>
      </c>
      <c r="N127" s="34">
        <v>-55270.32</v>
      </c>
      <c r="O127" s="449">
        <v>444363.51897678513</v>
      </c>
      <c r="P127" s="449">
        <v>6090.8225320954225</v>
      </c>
      <c r="Q127" s="251">
        <f>SUM(LisäyksetVähennykset[[#This Row],[Kuntien yhdistymisavustus (-0,98 €/as)]:[TE25: Uudistuksen rahoituksen siirtymäajan porrastus (25 % kustannusperusteinen / 75 % vos-kriteerit)]])</f>
        <v>-795409.04259894392</v>
      </c>
      <c r="R127" s="112"/>
    </row>
    <row r="128" spans="1:18" s="45" customFormat="1" x14ac:dyDescent="0.25">
      <c r="A128" s="239">
        <v>410</v>
      </c>
      <c r="B128" s="239" t="s">
        <v>135</v>
      </c>
      <c r="C128" s="326">
        <v>-18500.439999999999</v>
      </c>
      <c r="D128" s="121">
        <v>-33602.840000000004</v>
      </c>
      <c r="E128" s="121">
        <v>-18500.439999999999</v>
      </c>
      <c r="F128" s="121">
        <v>-188.78</v>
      </c>
      <c r="G128" s="121">
        <v>-505930.4</v>
      </c>
      <c r="H128" s="121">
        <v>-684600.54775000003</v>
      </c>
      <c r="I128" s="121">
        <v>-3718134.796940987</v>
      </c>
      <c r="J128" s="34">
        <v>-2350793.0016973577</v>
      </c>
      <c r="K128" s="34">
        <v>-562564.4</v>
      </c>
      <c r="L128" s="34">
        <v>-215586.76</v>
      </c>
      <c r="M128" s="34">
        <v>-415190.26467844052</v>
      </c>
      <c r="N128" s="34">
        <v>-74379.319999999992</v>
      </c>
      <c r="O128" s="449">
        <v>691918.92126286472</v>
      </c>
      <c r="P128" s="449">
        <v>83740.286273885402</v>
      </c>
      <c r="Q128" s="251">
        <f>SUM(LisäyksetVähennykset[[#This Row],[Kuntien yhdistymisavustus (-0,98 €/as)]:[TE25: Uudistuksen rahoituksen siirtymäajan porrastus (25 % kustannusperusteinen / 75 % vos-kriteerit)]])</f>
        <v>-7822312.7835300351</v>
      </c>
      <c r="R128" s="112"/>
    </row>
    <row r="129" spans="1:18" s="45" customFormat="1" x14ac:dyDescent="0.25">
      <c r="A129" s="239">
        <v>416</v>
      </c>
      <c r="B129" s="239" t="s">
        <v>136</v>
      </c>
      <c r="C129" s="326">
        <v>-2792.02</v>
      </c>
      <c r="D129" s="121">
        <v>-5071.22</v>
      </c>
      <c r="E129" s="121">
        <v>-2792.02</v>
      </c>
      <c r="F129" s="121">
        <v>-28.490000000000002</v>
      </c>
      <c r="G129" s="121">
        <v>-76353.2</v>
      </c>
      <c r="H129" s="121">
        <v>-103076.88</v>
      </c>
      <c r="I129" s="121">
        <v>-449151.69105400209</v>
      </c>
      <c r="J129" s="34">
        <v>-235025.70579396776</v>
      </c>
      <c r="K129" s="34">
        <v>-84900.2</v>
      </c>
      <c r="L129" s="34">
        <v>-32535.579999999998</v>
      </c>
      <c r="M129" s="34">
        <v>-44355.624121164459</v>
      </c>
      <c r="N129" s="34">
        <v>-11225.06</v>
      </c>
      <c r="O129" s="449">
        <v>111354.64634443299</v>
      </c>
      <c r="P129" s="449">
        <v>-11919.313649703079</v>
      </c>
      <c r="Q129" s="251">
        <f>SUM(LisäyksetVähennykset[[#This Row],[Kuntien yhdistymisavustus (-0,98 €/as)]:[TE25: Uudistuksen rahoituksen siirtymäajan porrastus (25 % kustannusperusteinen / 75 % vos-kriteerit)]])</f>
        <v>-947872.35827440443</v>
      </c>
      <c r="R129" s="112"/>
    </row>
    <row r="130" spans="1:18" s="45" customFormat="1" x14ac:dyDescent="0.25">
      <c r="A130" s="239">
        <v>418</v>
      </c>
      <c r="B130" s="243" t="s">
        <v>137</v>
      </c>
      <c r="C130" s="326">
        <v>-24356.92</v>
      </c>
      <c r="D130" s="121">
        <v>-44240.12</v>
      </c>
      <c r="E130" s="121">
        <v>-24356.92</v>
      </c>
      <c r="F130" s="121">
        <v>-248.54</v>
      </c>
      <c r="G130" s="121">
        <v>-666087.20000000007</v>
      </c>
      <c r="H130" s="121">
        <v>-1058694.2623000001</v>
      </c>
      <c r="I130" s="121">
        <v>87527.887049725701</v>
      </c>
      <c r="J130" s="34">
        <v>-103892.56187797709</v>
      </c>
      <c r="K130" s="34">
        <v>-740649.20000000007</v>
      </c>
      <c r="L130" s="34">
        <v>-283832.68</v>
      </c>
      <c r="M130" s="34">
        <v>-455910.45320116793</v>
      </c>
      <c r="N130" s="34">
        <v>-97924.76</v>
      </c>
      <c r="O130" s="449">
        <v>1003107.1265508151</v>
      </c>
      <c r="P130" s="449">
        <v>-84955.809750166372</v>
      </c>
      <c r="Q130" s="251">
        <f>SUM(LisäyksetVähennykset[[#This Row],[Kuntien yhdistymisavustus (-0,98 €/as)]:[TE25: Uudistuksen rahoituksen siirtymäajan porrastus (25 % kustannusperusteinen / 75 % vos-kriteerit)]])</f>
        <v>-2494514.4135287707</v>
      </c>
      <c r="R130" s="112"/>
    </row>
    <row r="131" spans="1:18" s="45" customFormat="1" x14ac:dyDescent="0.25">
      <c r="A131" s="239">
        <v>420</v>
      </c>
      <c r="B131" s="239" t="s">
        <v>138</v>
      </c>
      <c r="C131" s="326">
        <v>-8791.58</v>
      </c>
      <c r="D131" s="121">
        <v>-15968.380000000001</v>
      </c>
      <c r="E131" s="121">
        <v>-8791.58</v>
      </c>
      <c r="F131" s="121">
        <v>-89.710000000000008</v>
      </c>
      <c r="G131" s="121">
        <v>-240422.80000000002</v>
      </c>
      <c r="H131" s="121">
        <v>-325653.75439999998</v>
      </c>
      <c r="I131" s="121">
        <v>830477.12585432839</v>
      </c>
      <c r="J131" s="34">
        <v>-26771.685690859114</v>
      </c>
      <c r="K131" s="34">
        <v>-267335.8</v>
      </c>
      <c r="L131" s="34">
        <v>-102448.81999999999</v>
      </c>
      <c r="M131" s="34">
        <v>-114151.86752035585</v>
      </c>
      <c r="N131" s="34">
        <v>-35345.74</v>
      </c>
      <c r="O131" s="449">
        <v>269247.38487045898</v>
      </c>
      <c r="P131" s="449">
        <v>31540.281637747888</v>
      </c>
      <c r="Q131" s="251">
        <f>SUM(LisäyksetVähennykset[[#This Row],[Kuntien yhdistymisavustus (-0,98 €/as)]:[TE25: Uudistuksen rahoituksen siirtymäajan porrastus (25 % kustannusperusteinen / 75 % vos-kriteerit)]])</f>
        <v>-14506.925248679705</v>
      </c>
      <c r="R131" s="112"/>
    </row>
    <row r="132" spans="1:18" s="45" customFormat="1" x14ac:dyDescent="0.25">
      <c r="A132" s="239">
        <v>421</v>
      </c>
      <c r="B132" s="239" t="s">
        <v>139</v>
      </c>
      <c r="C132" s="326">
        <v>-651.69999999999993</v>
      </c>
      <c r="D132" s="121">
        <v>-1183.7</v>
      </c>
      <c r="E132" s="121">
        <v>-651.69999999999993</v>
      </c>
      <c r="F132" s="121">
        <v>-6.65</v>
      </c>
      <c r="G132" s="121">
        <v>-17822</v>
      </c>
      <c r="H132" s="121">
        <v>-18593.2</v>
      </c>
      <c r="I132" s="121">
        <v>339846.08488809998</v>
      </c>
      <c r="J132" s="34">
        <v>98538.681911701977</v>
      </c>
      <c r="K132" s="34">
        <v>-19817</v>
      </c>
      <c r="L132" s="34">
        <v>-7594.3</v>
      </c>
      <c r="M132" s="34">
        <v>-26349.783883263699</v>
      </c>
      <c r="N132" s="34">
        <v>-2620.1</v>
      </c>
      <c r="O132" s="449">
        <v>14029.129123728864</v>
      </c>
      <c r="P132" s="449">
        <v>2472.613880718076</v>
      </c>
      <c r="Q132" s="251">
        <f>SUM(LisäyksetVähennykset[[#This Row],[Kuntien yhdistymisavustus (-0,98 €/as)]:[TE25: Uudistuksen rahoituksen siirtymäajan porrastus (25 % kustannusperusteinen / 75 % vos-kriteerit)]])</f>
        <v>359596.37592098519</v>
      </c>
      <c r="R132" s="112"/>
    </row>
    <row r="133" spans="1:18" s="45" customFormat="1" x14ac:dyDescent="0.25">
      <c r="A133" s="239">
        <v>422</v>
      </c>
      <c r="B133" s="239" t="s">
        <v>140</v>
      </c>
      <c r="C133" s="326">
        <v>-9848.02</v>
      </c>
      <c r="D133" s="121">
        <v>-17887.22</v>
      </c>
      <c r="E133" s="121">
        <v>-9848.02</v>
      </c>
      <c r="F133" s="121">
        <v>-100.49000000000001</v>
      </c>
      <c r="G133" s="121">
        <v>-269313.2</v>
      </c>
      <c r="H133" s="121">
        <v>-436248.95315000002</v>
      </c>
      <c r="I133" s="121">
        <v>-303805.50825229962</v>
      </c>
      <c r="J133" s="34">
        <v>-43839.448811976334</v>
      </c>
      <c r="K133" s="34">
        <v>-299460.2</v>
      </c>
      <c r="L133" s="34">
        <v>-114759.58</v>
      </c>
      <c r="M133" s="34">
        <v>-117272.25494980779</v>
      </c>
      <c r="N133" s="34">
        <v>-39593.06</v>
      </c>
      <c r="O133" s="449">
        <v>530407.05315925088</v>
      </c>
      <c r="P133" s="449">
        <v>169723.03802075516</v>
      </c>
      <c r="Q133" s="251">
        <f>SUM(LisäyksetVähennykset[[#This Row],[Kuntien yhdistymisavustus (-0,98 €/as)]:[TE25: Uudistuksen rahoituksen siirtymäajan porrastus (25 % kustannusperusteinen / 75 % vos-kriteerit)]])</f>
        <v>-961845.86398407794</v>
      </c>
      <c r="R133" s="112"/>
    </row>
    <row r="134" spans="1:18" s="45" customFormat="1" x14ac:dyDescent="0.25">
      <c r="A134" s="239">
        <v>423</v>
      </c>
      <c r="B134" s="239" t="s">
        <v>141</v>
      </c>
      <c r="C134" s="326">
        <v>-20252.68</v>
      </c>
      <c r="D134" s="121">
        <v>-36785.480000000003</v>
      </c>
      <c r="E134" s="121">
        <v>-20252.68</v>
      </c>
      <c r="F134" s="121">
        <v>-206.66</v>
      </c>
      <c r="G134" s="121">
        <v>-553848.80000000005</v>
      </c>
      <c r="H134" s="121">
        <v>-440572.75744999998</v>
      </c>
      <c r="I134" s="121">
        <v>2692273.7804819779</v>
      </c>
      <c r="J134" s="34">
        <v>-48713.045795537735</v>
      </c>
      <c r="K134" s="34">
        <v>-615846.80000000005</v>
      </c>
      <c r="L134" s="34">
        <v>-236005.72</v>
      </c>
      <c r="M134" s="34">
        <v>-378805.49383187038</v>
      </c>
      <c r="N134" s="34">
        <v>-81424.039999999994</v>
      </c>
      <c r="O134" s="449">
        <v>595485.90554074803</v>
      </c>
      <c r="P134" s="449">
        <v>-86696.320646222855</v>
      </c>
      <c r="Q134" s="251">
        <f>SUM(LisäyksetVähennykset[[#This Row],[Kuntien yhdistymisavustus (-0,98 €/as)]:[TE25: Uudistuksen rahoituksen siirtymäajan porrastus (25 % kustannusperusteinen / 75 % vos-kriteerit)]])</f>
        <v>768349.20829909481</v>
      </c>
      <c r="R134" s="112"/>
    </row>
    <row r="135" spans="1:18" s="45" customFormat="1" x14ac:dyDescent="0.25">
      <c r="A135" s="237">
        <v>425</v>
      </c>
      <c r="B135" s="239" t="s">
        <v>142</v>
      </c>
      <c r="C135" s="326">
        <v>-9986.2000000000007</v>
      </c>
      <c r="D135" s="121">
        <v>-18138.2</v>
      </c>
      <c r="E135" s="121">
        <v>-9986.2000000000007</v>
      </c>
      <c r="F135" s="121">
        <v>-101.9</v>
      </c>
      <c r="G135" s="121">
        <v>-273092</v>
      </c>
      <c r="H135" s="121">
        <v>-148744.85999999999</v>
      </c>
      <c r="I135" s="121">
        <v>-655908.62277299759</v>
      </c>
      <c r="J135" s="121">
        <v>-1190001.9566056086</v>
      </c>
      <c r="K135" s="121">
        <v>-303662</v>
      </c>
      <c r="L135" s="121">
        <v>-116369.8</v>
      </c>
      <c r="M135" s="34">
        <v>-445830.79070729204</v>
      </c>
      <c r="N135" s="34">
        <v>-40148.6</v>
      </c>
      <c r="O135" s="450">
        <v>255461.48908469806</v>
      </c>
      <c r="P135" s="450">
        <v>-11700.732484366017</v>
      </c>
      <c r="Q135" s="251">
        <f>SUM(LisäyksetVähennykset[[#This Row],[Kuntien yhdistymisavustus (-0,98 €/as)]:[TE25: Uudistuksen rahoituksen siirtymäajan porrastus (25 % kustannusperusteinen / 75 % vos-kriteerit)]])</f>
        <v>-2968210.3734855657</v>
      </c>
      <c r="R135" s="112"/>
    </row>
    <row r="136" spans="1:18" s="45" customFormat="1" x14ac:dyDescent="0.25">
      <c r="A136" s="239">
        <v>426</v>
      </c>
      <c r="B136" s="239" t="s">
        <v>143</v>
      </c>
      <c r="C136" s="326">
        <v>-11674.74</v>
      </c>
      <c r="D136" s="121">
        <v>-21205.14</v>
      </c>
      <c r="E136" s="121">
        <v>-11674.74</v>
      </c>
      <c r="F136" s="121">
        <v>-119.13</v>
      </c>
      <c r="G136" s="121">
        <v>-319268.40000000002</v>
      </c>
      <c r="H136" s="121">
        <v>-477963.20500000002</v>
      </c>
      <c r="I136" s="121">
        <v>-1689718.2459034517</v>
      </c>
      <c r="J136" s="34">
        <v>-813666.46332229814</v>
      </c>
      <c r="K136" s="34">
        <v>-355007.4</v>
      </c>
      <c r="L136" s="34">
        <v>-136046.46</v>
      </c>
      <c r="M136" s="34">
        <v>-215455.35040250226</v>
      </c>
      <c r="N136" s="34">
        <v>-46937.22</v>
      </c>
      <c r="O136" s="449">
        <v>406244.44872973999</v>
      </c>
      <c r="P136" s="449">
        <v>87086.39324224327</v>
      </c>
      <c r="Q136" s="251">
        <f>SUM(LisäyksetVähennykset[[#This Row],[Kuntien yhdistymisavustus (-0,98 €/as)]:[TE25: Uudistuksen rahoituksen siirtymäajan porrastus (25 % kustannusperusteinen / 75 % vos-kriteerit)]])</f>
        <v>-3605405.6526562688</v>
      </c>
      <c r="R136" s="112"/>
    </row>
    <row r="137" spans="1:18" s="45" customFormat="1" x14ac:dyDescent="0.25">
      <c r="A137" s="239">
        <v>430</v>
      </c>
      <c r="B137" s="239" t="s">
        <v>144</v>
      </c>
      <c r="C137" s="326">
        <v>-14989.1</v>
      </c>
      <c r="D137" s="121">
        <v>-27225.100000000002</v>
      </c>
      <c r="E137" s="121">
        <v>-14989.1</v>
      </c>
      <c r="F137" s="121">
        <v>-152.95000000000002</v>
      </c>
      <c r="G137" s="121">
        <v>-409906</v>
      </c>
      <c r="H137" s="121">
        <v>-621836.44579999999</v>
      </c>
      <c r="I137" s="121">
        <v>1261488.4010607996</v>
      </c>
      <c r="J137" s="34">
        <v>-65057.53915483415</v>
      </c>
      <c r="K137" s="34">
        <v>-455791</v>
      </c>
      <c r="L137" s="34">
        <v>-174668.9</v>
      </c>
      <c r="M137" s="34">
        <v>-238290.78912572801</v>
      </c>
      <c r="N137" s="34">
        <v>-60262.299999999996</v>
      </c>
      <c r="O137" s="449">
        <v>798173.09282262519</v>
      </c>
      <c r="P137" s="449">
        <v>38789.449954045238</v>
      </c>
      <c r="Q137" s="251">
        <f>SUM(LisäyksetVähennykset[[#This Row],[Kuntien yhdistymisavustus (-0,98 €/as)]:[TE25: Uudistuksen rahoituksen siirtymäajan porrastus (25 % kustannusperusteinen / 75 % vos-kriteerit)]])</f>
        <v>15281.7197569079</v>
      </c>
      <c r="R137" s="112"/>
    </row>
    <row r="138" spans="1:18" s="45" customFormat="1" x14ac:dyDescent="0.25">
      <c r="A138" s="239">
        <v>433</v>
      </c>
      <c r="B138" s="239" t="s">
        <v>145</v>
      </c>
      <c r="C138" s="326">
        <v>-7503.86</v>
      </c>
      <c r="D138" s="121">
        <v>-13629.460000000001</v>
      </c>
      <c r="E138" s="121">
        <v>-7503.86</v>
      </c>
      <c r="F138" s="121">
        <v>-76.570000000000007</v>
      </c>
      <c r="G138" s="121">
        <v>-205207.6</v>
      </c>
      <c r="H138" s="121">
        <v>-228907.24400000001</v>
      </c>
      <c r="I138" s="121">
        <v>55291.691277203128</v>
      </c>
      <c r="J138" s="34">
        <v>-32752.785272271947</v>
      </c>
      <c r="K138" s="34">
        <v>-228178.6</v>
      </c>
      <c r="L138" s="34">
        <v>-87442.94</v>
      </c>
      <c r="M138" s="34">
        <v>-108494.4356648291</v>
      </c>
      <c r="N138" s="34">
        <v>-30168.579999999998</v>
      </c>
      <c r="O138" s="449">
        <v>265265.14442149957</v>
      </c>
      <c r="P138" s="449">
        <v>-20267.457240815886</v>
      </c>
      <c r="Q138" s="251">
        <f>SUM(LisäyksetVähennykset[[#This Row],[Kuntien yhdistymisavustus (-0,98 €/as)]:[TE25: Uudistuksen rahoituksen siirtymäajan porrastus (25 % kustannusperusteinen / 75 % vos-kriteerit)]])</f>
        <v>-649576.55647921411</v>
      </c>
      <c r="R138" s="112"/>
    </row>
    <row r="139" spans="1:18" s="45" customFormat="1" x14ac:dyDescent="0.25">
      <c r="A139" s="239">
        <v>434</v>
      </c>
      <c r="B139" s="239" t="s">
        <v>146</v>
      </c>
      <c r="C139" s="326">
        <v>-14064.96</v>
      </c>
      <c r="D139" s="121">
        <v>-25546.560000000001</v>
      </c>
      <c r="E139" s="121">
        <v>-14064.96</v>
      </c>
      <c r="F139" s="121">
        <v>-143.52000000000001</v>
      </c>
      <c r="G139" s="121">
        <v>-384633.60000000003</v>
      </c>
      <c r="H139" s="121">
        <v>-573024.28599999996</v>
      </c>
      <c r="I139" s="121">
        <v>2253525.4227396073</v>
      </c>
      <c r="J139" s="34">
        <v>653082.52109084162</v>
      </c>
      <c r="K139" s="34">
        <v>-427689.60000000003</v>
      </c>
      <c r="L139" s="34">
        <v>-163899.84</v>
      </c>
      <c r="M139" s="34">
        <v>-147474.57601486123</v>
      </c>
      <c r="N139" s="34">
        <v>-56546.879999999997</v>
      </c>
      <c r="O139" s="449">
        <v>379376.06370399124</v>
      </c>
      <c r="P139" s="449">
        <v>30121.142066590546</v>
      </c>
      <c r="Q139" s="251">
        <f>SUM(LisäyksetVähennykset[[#This Row],[Kuntien yhdistymisavustus (-0,98 €/as)]:[TE25: Uudistuksen rahoituksen siirtymäajan porrastus (25 % kustannusperusteinen / 75 % vos-kriteerit)]])</f>
        <v>1509016.3675861694</v>
      </c>
      <c r="R139" s="112"/>
    </row>
    <row r="140" spans="1:18" s="45" customFormat="1" x14ac:dyDescent="0.25">
      <c r="A140" s="239">
        <v>435</v>
      </c>
      <c r="B140" s="239" t="s">
        <v>147</v>
      </c>
      <c r="C140" s="326">
        <v>-696.78</v>
      </c>
      <c r="D140" s="121">
        <v>-1265.58</v>
      </c>
      <c r="E140" s="121">
        <v>-696.78</v>
      </c>
      <c r="F140" s="121">
        <v>-7.11</v>
      </c>
      <c r="G140" s="121">
        <v>-19054.8</v>
      </c>
      <c r="H140" s="121">
        <v>-12151.48</v>
      </c>
      <c r="I140" s="121">
        <v>386514.52093453839</v>
      </c>
      <c r="J140" s="34">
        <v>374686.44892293186</v>
      </c>
      <c r="K140" s="34">
        <v>-21187.8</v>
      </c>
      <c r="L140" s="34">
        <v>-8119.62</v>
      </c>
      <c r="M140" s="34">
        <v>-23016.351519114247</v>
      </c>
      <c r="N140" s="34">
        <v>-2801.34</v>
      </c>
      <c r="O140" s="449">
        <v>24003.422800615794</v>
      </c>
      <c r="P140" s="449">
        <v>-6174.4581587784396</v>
      </c>
      <c r="Q140" s="251">
        <f>SUM(LisäyksetVähennykset[[#This Row],[Kuntien yhdistymisavustus (-0,98 €/as)]:[TE25: Uudistuksen rahoituksen siirtymäajan porrastus (25 % kustannusperusteinen / 75 % vos-kriteerit)]])</f>
        <v>690032.29298019339</v>
      </c>
      <c r="R140" s="112"/>
    </row>
    <row r="141" spans="1:18" s="45" customFormat="1" x14ac:dyDescent="0.25">
      <c r="A141" s="239">
        <v>436</v>
      </c>
      <c r="B141" s="239" t="s">
        <v>148</v>
      </c>
      <c r="C141" s="326">
        <v>-1967.84</v>
      </c>
      <c r="D141" s="121">
        <v>-3574.2400000000002</v>
      </c>
      <c r="E141" s="121">
        <v>-1967.84</v>
      </c>
      <c r="F141" s="121">
        <v>-20.080000000000002</v>
      </c>
      <c r="G141" s="121">
        <v>-53814.400000000001</v>
      </c>
      <c r="H141" s="121">
        <v>-34092.4804</v>
      </c>
      <c r="I141" s="121">
        <v>-93853.417441251542</v>
      </c>
      <c r="J141" s="34">
        <v>-147612.19681144613</v>
      </c>
      <c r="K141" s="34">
        <v>-59838.400000000001</v>
      </c>
      <c r="L141" s="34">
        <v>-22931.360000000001</v>
      </c>
      <c r="M141" s="34">
        <v>-84189.636536072881</v>
      </c>
      <c r="N141" s="34">
        <v>-7911.5199999999995</v>
      </c>
      <c r="O141" s="449">
        <v>33436.819269533007</v>
      </c>
      <c r="P141" s="449">
        <v>-7192.665847668628</v>
      </c>
      <c r="Q141" s="251">
        <f>SUM(LisäyksetVähennykset[[#This Row],[Kuntien yhdistymisavustus (-0,98 €/as)]:[TE25: Uudistuksen rahoituksen siirtymäajan porrastus (25 % kustannusperusteinen / 75 % vos-kriteerit)]])</f>
        <v>-485529.25776690629</v>
      </c>
      <c r="R141" s="112"/>
    </row>
    <row r="142" spans="1:18" s="45" customFormat="1" x14ac:dyDescent="0.25">
      <c r="A142" s="239">
        <v>440</v>
      </c>
      <c r="B142" s="239" t="s">
        <v>149</v>
      </c>
      <c r="C142" s="326">
        <v>-5766.32</v>
      </c>
      <c r="D142" s="121">
        <v>-10473.52</v>
      </c>
      <c r="E142" s="121">
        <v>-5766.32</v>
      </c>
      <c r="F142" s="121">
        <v>-58.84</v>
      </c>
      <c r="G142" s="121">
        <v>-157691.20000000001</v>
      </c>
      <c r="H142" s="121">
        <v>-39698.088199999998</v>
      </c>
      <c r="I142" s="121">
        <v>-1088842.0824706783</v>
      </c>
      <c r="J142" s="34">
        <v>-1015988.7386618416</v>
      </c>
      <c r="K142" s="34">
        <v>-175343.2</v>
      </c>
      <c r="L142" s="34">
        <v>-67195.28</v>
      </c>
      <c r="M142" s="34">
        <v>-275647.19735951838</v>
      </c>
      <c r="N142" s="34">
        <v>-23182.959999999999</v>
      </c>
      <c r="O142" s="449">
        <v>83198.100267148111</v>
      </c>
      <c r="P142" s="449">
        <v>-43042.954495368002</v>
      </c>
      <c r="Q142" s="251">
        <f>SUM(LisäyksetVähennykset[[#This Row],[Kuntien yhdistymisavustus (-0,98 €/as)]:[TE25: Uudistuksen rahoituksen siirtymäajan porrastus (25 % kustannusperusteinen / 75 % vos-kriteerit)]])</f>
        <v>-2825498.6009202581</v>
      </c>
      <c r="R142" s="112"/>
    </row>
    <row r="143" spans="1:18" s="45" customFormat="1" x14ac:dyDescent="0.25">
      <c r="A143" s="239">
        <v>441</v>
      </c>
      <c r="B143" s="239" t="s">
        <v>150</v>
      </c>
      <c r="C143" s="326">
        <v>-4270.84</v>
      </c>
      <c r="D143" s="121">
        <v>-7757.24</v>
      </c>
      <c r="E143" s="121">
        <v>-4270.84</v>
      </c>
      <c r="F143" s="121">
        <v>-43.58</v>
      </c>
      <c r="G143" s="121">
        <v>-116794.40000000001</v>
      </c>
      <c r="H143" s="121">
        <v>-173123.77</v>
      </c>
      <c r="I143" s="121">
        <v>-829996.46312295948</v>
      </c>
      <c r="J143" s="34">
        <v>-135250.73217351604</v>
      </c>
      <c r="K143" s="34">
        <v>-129868.40000000001</v>
      </c>
      <c r="L143" s="34">
        <v>-49768.36</v>
      </c>
      <c r="M143" s="34">
        <v>-23169.565600741375</v>
      </c>
      <c r="N143" s="34">
        <v>-17170.52</v>
      </c>
      <c r="O143" s="449">
        <v>229570.70439166753</v>
      </c>
      <c r="P143" s="449">
        <v>22393.896425761675</v>
      </c>
      <c r="Q143" s="251">
        <f>SUM(LisäyksetVähennykset[[#This Row],[Kuntien yhdistymisavustus (-0,98 €/as)]:[TE25: Uudistuksen rahoituksen siirtymäajan porrastus (25 % kustannusperusteinen / 75 % vos-kriteerit)]])</f>
        <v>-1239520.1100797877</v>
      </c>
      <c r="R143" s="112"/>
    </row>
    <row r="144" spans="1:18" s="45" customFormat="1" x14ac:dyDescent="0.25">
      <c r="A144" s="239">
        <v>444</v>
      </c>
      <c r="B144" s="239" t="s">
        <v>151</v>
      </c>
      <c r="C144" s="326">
        <v>-44773.26</v>
      </c>
      <c r="D144" s="121">
        <v>-81322.86</v>
      </c>
      <c r="E144" s="121">
        <v>-44773.26</v>
      </c>
      <c r="F144" s="121">
        <v>-456.87</v>
      </c>
      <c r="G144" s="121">
        <v>-1224411.6000000001</v>
      </c>
      <c r="H144" s="121">
        <v>-2554957.4190500001</v>
      </c>
      <c r="I144" s="121">
        <v>2478386.7976316563</v>
      </c>
      <c r="J144" s="34">
        <v>1983331.2612191553</v>
      </c>
      <c r="K144" s="34">
        <v>-1361472.6</v>
      </c>
      <c r="L144" s="34">
        <v>-521745.54</v>
      </c>
      <c r="M144" s="34">
        <v>-547516.31028647837</v>
      </c>
      <c r="N144" s="34">
        <v>-180006.78</v>
      </c>
      <c r="O144" s="449">
        <v>2117799.1890837396</v>
      </c>
      <c r="P144" s="449">
        <v>-64621.277135109878</v>
      </c>
      <c r="Q144" s="251">
        <f>SUM(LisäyksetVähennykset[[#This Row],[Kuntien yhdistymisavustus (-0,98 €/as)]:[TE25: Uudistuksen rahoituksen siirtymäajan porrastus (25 % kustannusperusteinen / 75 % vos-kriteerit)]])</f>
        <v>-46540.5285370372</v>
      </c>
      <c r="R144" s="112"/>
    </row>
    <row r="145" spans="1:18" s="45" customFormat="1" x14ac:dyDescent="0.25">
      <c r="A145" s="239">
        <v>445</v>
      </c>
      <c r="B145" s="239" t="s">
        <v>152</v>
      </c>
      <c r="C145" s="326">
        <v>-14570.64</v>
      </c>
      <c r="D145" s="121">
        <v>-26465.040000000001</v>
      </c>
      <c r="E145" s="121">
        <v>-14570.64</v>
      </c>
      <c r="F145" s="121">
        <v>-148.68</v>
      </c>
      <c r="G145" s="121">
        <v>-398462.4</v>
      </c>
      <c r="H145" s="121">
        <v>-318282.01075000002</v>
      </c>
      <c r="I145" s="121">
        <v>-4499630.5183719164</v>
      </c>
      <c r="J145" s="34">
        <v>-414124.31526721222</v>
      </c>
      <c r="K145" s="34">
        <v>-443066.4</v>
      </c>
      <c r="L145" s="34">
        <v>-169792.56</v>
      </c>
      <c r="M145" s="34">
        <v>-171553.19145324206</v>
      </c>
      <c r="N145" s="34">
        <v>-58579.92</v>
      </c>
      <c r="O145" s="449">
        <v>337696.10070079088</v>
      </c>
      <c r="P145" s="449">
        <v>-20957.422089700063</v>
      </c>
      <c r="Q145" s="251">
        <f>SUM(LisäyksetVähennykset[[#This Row],[Kuntien yhdistymisavustus (-0,98 €/as)]:[TE25: Uudistuksen rahoituksen siirtymäajan porrastus (25 % kustannusperusteinen / 75 % vos-kriteerit)]])</f>
        <v>-6212507.6372312782</v>
      </c>
      <c r="R145" s="112"/>
    </row>
    <row r="146" spans="1:18" s="45" customFormat="1" x14ac:dyDescent="0.25">
      <c r="A146" s="239">
        <v>475</v>
      </c>
      <c r="B146" s="239" t="s">
        <v>153</v>
      </c>
      <c r="C146" s="326">
        <v>-5306.7</v>
      </c>
      <c r="D146" s="121">
        <v>-9638.7000000000007</v>
      </c>
      <c r="E146" s="121">
        <v>-5306.7</v>
      </c>
      <c r="F146" s="121">
        <v>-54.15</v>
      </c>
      <c r="G146" s="121">
        <v>-145122</v>
      </c>
      <c r="H146" s="121">
        <v>-63695.839999999997</v>
      </c>
      <c r="I146" s="121">
        <v>-1368804.3046799542</v>
      </c>
      <c r="J146" s="34">
        <v>-843239.03479189507</v>
      </c>
      <c r="K146" s="34">
        <v>-161367</v>
      </c>
      <c r="L146" s="34">
        <v>-61839.3</v>
      </c>
      <c r="M146" s="34">
        <v>-118725.33139636455</v>
      </c>
      <c r="N146" s="34">
        <v>-21335.1</v>
      </c>
      <c r="O146" s="449">
        <v>95482.600630911737</v>
      </c>
      <c r="P146" s="449">
        <v>-16939.011266265836</v>
      </c>
      <c r="Q146" s="251">
        <f>SUM(LisäyksetVähennykset[[#This Row],[Kuntien yhdistymisavustus (-0,98 €/as)]:[TE25: Uudistuksen rahoituksen siirtymäajan porrastus (25 % kustannusperusteinen / 75 % vos-kriteerit)]])</f>
        <v>-2725890.5715035684</v>
      </c>
      <c r="R146" s="112"/>
    </row>
    <row r="147" spans="1:18" s="45" customFormat="1" x14ac:dyDescent="0.25">
      <c r="A147" s="239">
        <v>480</v>
      </c>
      <c r="B147" s="239" t="s">
        <v>154</v>
      </c>
      <c r="C147" s="326">
        <v>-1871.8</v>
      </c>
      <c r="D147" s="121">
        <v>-3399.8</v>
      </c>
      <c r="E147" s="121">
        <v>-1871.8</v>
      </c>
      <c r="F147" s="121">
        <v>-19.100000000000001</v>
      </c>
      <c r="G147" s="121">
        <v>-51188</v>
      </c>
      <c r="H147" s="121">
        <v>-35770.026250000003</v>
      </c>
      <c r="I147" s="121">
        <v>111836.96442156307</v>
      </c>
      <c r="J147" s="34">
        <v>-8360.4348004328185</v>
      </c>
      <c r="K147" s="34">
        <v>-56918</v>
      </c>
      <c r="L147" s="34">
        <v>-21812.2</v>
      </c>
      <c r="M147" s="34">
        <v>-41693.334383187037</v>
      </c>
      <c r="N147" s="34">
        <v>-7525.4</v>
      </c>
      <c r="O147" s="449">
        <v>87338.324722934267</v>
      </c>
      <c r="P147" s="449">
        <v>-3766.0078871745427</v>
      </c>
      <c r="Q147" s="251">
        <f>SUM(LisäyksetVähennykset[[#This Row],[Kuntien yhdistymisavustus (-0,98 €/as)]:[TE25: Uudistuksen rahoituksen siirtymäajan porrastus (25 % kustannusperusteinen / 75 % vos-kriteerit)]])</f>
        <v>-35020.614176297044</v>
      </c>
      <c r="R147" s="112"/>
    </row>
    <row r="148" spans="1:18" s="45" customFormat="1" x14ac:dyDescent="0.25">
      <c r="A148" s="239">
        <v>481</v>
      </c>
      <c r="B148" s="239" t="s">
        <v>155</v>
      </c>
      <c r="C148" s="326">
        <v>-9400.16</v>
      </c>
      <c r="D148" s="121">
        <v>-17073.760000000002</v>
      </c>
      <c r="E148" s="121">
        <v>-9400.16</v>
      </c>
      <c r="F148" s="121">
        <v>-95.92</v>
      </c>
      <c r="G148" s="121">
        <v>-257065.60000000001</v>
      </c>
      <c r="H148" s="121">
        <v>-100255.02165</v>
      </c>
      <c r="I148" s="121">
        <v>328508.05771031545</v>
      </c>
      <c r="J148" s="34">
        <v>-40753.949618692233</v>
      </c>
      <c r="K148" s="34">
        <v>-285841.60000000003</v>
      </c>
      <c r="L148" s="34">
        <v>-109540.64</v>
      </c>
      <c r="M148" s="34">
        <v>-138522.21348048825</v>
      </c>
      <c r="N148" s="34">
        <v>-37792.479999999996</v>
      </c>
      <c r="O148" s="449">
        <v>183448.77365064411</v>
      </c>
      <c r="P148" s="449">
        <v>-39371.267163381883</v>
      </c>
      <c r="Q148" s="251">
        <f>SUM(LisäyksetVähennykset[[#This Row],[Kuntien yhdistymisavustus (-0,98 €/as)]:[TE25: Uudistuksen rahoituksen siirtymäajan porrastus (25 % kustannusperusteinen / 75 % vos-kriteerit)]])</f>
        <v>-533155.94055160286</v>
      </c>
      <c r="R148" s="112"/>
    </row>
    <row r="149" spans="1:18" s="45" customFormat="1" x14ac:dyDescent="0.25">
      <c r="A149" s="239">
        <v>483</v>
      </c>
      <c r="B149" s="239" t="s">
        <v>156</v>
      </c>
      <c r="C149" s="326">
        <v>-1037.82</v>
      </c>
      <c r="D149" s="121">
        <v>-1885.02</v>
      </c>
      <c r="E149" s="121">
        <v>-1037.82</v>
      </c>
      <c r="F149" s="121">
        <v>-10.59</v>
      </c>
      <c r="G149" s="121">
        <v>-28381.200000000001</v>
      </c>
      <c r="H149" s="121">
        <v>-39802.485000000001</v>
      </c>
      <c r="I149" s="121">
        <v>-212018.61245962916</v>
      </c>
      <c r="J149" s="34">
        <v>-248461.04502838277</v>
      </c>
      <c r="K149" s="34">
        <v>-31558.2</v>
      </c>
      <c r="L149" s="34">
        <v>-12093.78</v>
      </c>
      <c r="M149" s="34">
        <v>-38926.883472488364</v>
      </c>
      <c r="N149" s="34">
        <v>-4172.46</v>
      </c>
      <c r="O149" s="449">
        <v>40595.713300171599</v>
      </c>
      <c r="P149" s="449">
        <v>10477.675538474108</v>
      </c>
      <c r="Q149" s="251">
        <f>SUM(LisäyksetVähennykset[[#This Row],[Kuntien yhdistymisavustus (-0,98 €/as)]:[TE25: Uudistuksen rahoituksen siirtymäajan porrastus (25 % kustannusperusteinen / 75 % vos-kriteerit)]])</f>
        <v>-568312.5271218546</v>
      </c>
      <c r="R149" s="112"/>
    </row>
    <row r="150" spans="1:18" s="45" customFormat="1" x14ac:dyDescent="0.25">
      <c r="A150" s="239">
        <v>484</v>
      </c>
      <c r="B150" s="239" t="s">
        <v>157</v>
      </c>
      <c r="C150" s="326">
        <v>-2845.92</v>
      </c>
      <c r="D150" s="121">
        <v>-5169.12</v>
      </c>
      <c r="E150" s="121">
        <v>-2845.92</v>
      </c>
      <c r="F150" s="121">
        <v>-29.04</v>
      </c>
      <c r="G150" s="121">
        <v>-77827.199999999997</v>
      </c>
      <c r="H150" s="121">
        <v>-39941.006300000001</v>
      </c>
      <c r="I150" s="121">
        <v>-370876.19512735825</v>
      </c>
      <c r="J150" s="34">
        <v>-12540.652200649229</v>
      </c>
      <c r="K150" s="34">
        <v>-86539.199999999997</v>
      </c>
      <c r="L150" s="34">
        <v>-33163.68</v>
      </c>
      <c r="M150" s="34">
        <v>-16710.678296101192</v>
      </c>
      <c r="N150" s="34">
        <v>-11441.76</v>
      </c>
      <c r="O150" s="449">
        <v>96005.837051500595</v>
      </c>
      <c r="P150" s="449">
        <v>-10921.609917156347</v>
      </c>
      <c r="Q150" s="251">
        <f>SUM(LisäyksetVähennykset[[#This Row],[Kuntien yhdistymisavustus (-0,98 €/as)]:[TE25: Uudistuksen rahoituksen siirtymäajan porrastus (25 % kustannusperusteinen / 75 % vos-kriteerit)]])</f>
        <v>-574846.14478976454</v>
      </c>
      <c r="R150" s="112"/>
    </row>
    <row r="151" spans="1:18" s="45" customFormat="1" x14ac:dyDescent="0.25">
      <c r="A151" s="239">
        <v>489</v>
      </c>
      <c r="B151" s="239" t="s">
        <v>158</v>
      </c>
      <c r="C151" s="326">
        <v>-1668.94</v>
      </c>
      <c r="D151" s="121">
        <v>-3031.34</v>
      </c>
      <c r="E151" s="121">
        <v>-1668.94</v>
      </c>
      <c r="F151" s="121">
        <v>-17.03</v>
      </c>
      <c r="G151" s="121">
        <v>-45640.4</v>
      </c>
      <c r="H151" s="121">
        <v>-44852.216249999998</v>
      </c>
      <c r="I151" s="121">
        <v>633509.21216143866</v>
      </c>
      <c r="J151" s="34">
        <v>267981.68946221547</v>
      </c>
      <c r="K151" s="34">
        <v>-50749.4</v>
      </c>
      <c r="L151" s="34">
        <v>-19448.259999999998</v>
      </c>
      <c r="M151" s="34">
        <v>-47722.634920468307</v>
      </c>
      <c r="N151" s="34">
        <v>-6709.82</v>
      </c>
      <c r="O151" s="449">
        <v>57684.482908448612</v>
      </c>
      <c r="P151" s="449">
        <v>11255.722282088216</v>
      </c>
      <c r="Q151" s="251">
        <f>SUM(LisäyksetVähennykset[[#This Row],[Kuntien yhdistymisavustus (-0,98 €/as)]:[TE25: Uudistuksen rahoituksen siirtymäajan porrastus (25 % kustannusperusteinen / 75 % vos-kriteerit)]])</f>
        <v>748922.12564372283</v>
      </c>
      <c r="R151" s="112"/>
    </row>
    <row r="152" spans="1:18" s="45" customFormat="1" x14ac:dyDescent="0.25">
      <c r="A152" s="239">
        <v>491</v>
      </c>
      <c r="B152" s="239" t="s">
        <v>159</v>
      </c>
      <c r="C152" s="326">
        <v>-50852.2</v>
      </c>
      <c r="D152" s="121">
        <v>-92364.2</v>
      </c>
      <c r="E152" s="121">
        <v>-50852.2</v>
      </c>
      <c r="F152" s="121">
        <v>-518.9</v>
      </c>
      <c r="G152" s="121">
        <v>-1390652</v>
      </c>
      <c r="H152" s="121">
        <v>-2855571.9307499998</v>
      </c>
      <c r="I152" s="121">
        <v>-12122341.839662476</v>
      </c>
      <c r="J152" s="34">
        <v>-3713990.7709958358</v>
      </c>
      <c r="K152" s="34">
        <v>-1546322</v>
      </c>
      <c r="L152" s="34">
        <v>-592583.80000000005</v>
      </c>
      <c r="M152" s="34">
        <v>-152077.89532251953</v>
      </c>
      <c r="N152" s="34">
        <v>-204446.6</v>
      </c>
      <c r="O152" s="449">
        <v>2559318.0380514995</v>
      </c>
      <c r="P152" s="449">
        <v>294053.30336089013</v>
      </c>
      <c r="Q152" s="251">
        <f>SUM(LisäyksetVähennykset[[#This Row],[Kuntien yhdistymisavustus (-0,98 €/as)]:[TE25: Uudistuksen rahoituksen siirtymäajan porrastus (25 % kustannusperusteinen / 75 % vos-kriteerit)]])</f>
        <v>-19919202.995318443</v>
      </c>
      <c r="R152" s="112"/>
    </row>
    <row r="153" spans="1:18" s="45" customFormat="1" x14ac:dyDescent="0.25">
      <c r="A153" s="239">
        <v>494</v>
      </c>
      <c r="B153" s="239" t="s">
        <v>160</v>
      </c>
      <c r="C153" s="326">
        <v>-8574.02</v>
      </c>
      <c r="D153" s="121">
        <v>-15573.22</v>
      </c>
      <c r="E153" s="121">
        <v>-8574.02</v>
      </c>
      <c r="F153" s="121">
        <v>-87.49</v>
      </c>
      <c r="G153" s="121">
        <v>-234473.2</v>
      </c>
      <c r="H153" s="121">
        <v>-277833.36499999999</v>
      </c>
      <c r="I153" s="121">
        <v>-1683048.3172458161</v>
      </c>
      <c r="J153" s="34">
        <v>-1715221.9960576578</v>
      </c>
      <c r="K153" s="34">
        <v>-260720.2</v>
      </c>
      <c r="L153" s="34">
        <v>-99913.58</v>
      </c>
      <c r="M153" s="34">
        <v>-227207.69618535991</v>
      </c>
      <c r="N153" s="34">
        <v>-34471.06</v>
      </c>
      <c r="O153" s="449">
        <v>163329.14263309597</v>
      </c>
      <c r="P153" s="449">
        <v>-8228.6231646758388</v>
      </c>
      <c r="Q153" s="251">
        <f>SUM(LisäyksetVähennykset[[#This Row],[Kuntien yhdistymisavustus (-0,98 €/as)]:[TE25: Uudistuksen rahoituksen siirtymäajan porrastus (25 % kustannusperusteinen / 75 % vos-kriteerit)]])</f>
        <v>-4410597.6450204132</v>
      </c>
      <c r="R153" s="112"/>
    </row>
    <row r="154" spans="1:18" s="45" customFormat="1" x14ac:dyDescent="0.25">
      <c r="A154" s="239">
        <v>495</v>
      </c>
      <c r="B154" s="239" t="s">
        <v>161</v>
      </c>
      <c r="C154" s="326">
        <v>-1365.1399999999999</v>
      </c>
      <c r="D154" s="121">
        <v>-2479.54</v>
      </c>
      <c r="E154" s="121">
        <v>-1365.1399999999999</v>
      </c>
      <c r="F154" s="121">
        <v>-13.93</v>
      </c>
      <c r="G154" s="121">
        <v>-37332.400000000001</v>
      </c>
      <c r="H154" s="121">
        <v>-39005.014999999999</v>
      </c>
      <c r="I154" s="121">
        <v>-7961.7651400020659</v>
      </c>
      <c r="J154" s="34">
        <v>-6242.852477370714</v>
      </c>
      <c r="K154" s="34">
        <v>-41511.4</v>
      </c>
      <c r="L154" s="34">
        <v>-15908.06</v>
      </c>
      <c r="M154" s="34">
        <v>-21988.166552199975</v>
      </c>
      <c r="N154" s="34">
        <v>-5488.42</v>
      </c>
      <c r="O154" s="449">
        <v>59588.200028801599</v>
      </c>
      <c r="P154" s="449">
        <v>11228.191962440695</v>
      </c>
      <c r="Q154" s="251">
        <f>SUM(LisäyksetVähennykset[[#This Row],[Kuntien yhdistymisavustus (-0,98 €/as)]:[TE25: Uudistuksen rahoituksen siirtymäajan porrastus (25 % kustannusperusteinen / 75 % vos-kriteerit)]])</f>
        <v>-109845.4371783305</v>
      </c>
      <c r="R154" s="112"/>
    </row>
    <row r="155" spans="1:18" s="45" customFormat="1" x14ac:dyDescent="0.25">
      <c r="A155" s="239">
        <v>498</v>
      </c>
      <c r="B155" s="239" t="s">
        <v>162</v>
      </c>
      <c r="C155" s="326">
        <v>-2266.7399999999998</v>
      </c>
      <c r="D155" s="121">
        <v>-4117.1400000000003</v>
      </c>
      <c r="E155" s="121">
        <v>-2266.7399999999998</v>
      </c>
      <c r="F155" s="121">
        <v>-23.13</v>
      </c>
      <c r="G155" s="121">
        <v>-61988.4</v>
      </c>
      <c r="H155" s="121">
        <v>-25120.465</v>
      </c>
      <c r="I155" s="121">
        <v>73697.868990974603</v>
      </c>
      <c r="J155" s="34">
        <v>502348.32928779733</v>
      </c>
      <c r="K155" s="34">
        <v>-68927.400000000009</v>
      </c>
      <c r="L155" s="34">
        <v>-26414.46</v>
      </c>
      <c r="M155" s="34">
        <v>-86722.447406695937</v>
      </c>
      <c r="N155" s="34">
        <v>-9113.2199999999993</v>
      </c>
      <c r="O155" s="449">
        <v>128689.36746121282</v>
      </c>
      <c r="P155" s="449">
        <v>20774.322885009002</v>
      </c>
      <c r="Q155" s="251">
        <f>SUM(LisäyksetVähennykset[[#This Row],[Kuntien yhdistymisavustus (-0,98 €/as)]:[TE25: Uudistuksen rahoituksen siirtymäajan porrastus (25 % kustannusperusteinen / 75 % vos-kriteerit)]])</f>
        <v>438549.74621829786</v>
      </c>
      <c r="R155" s="112"/>
    </row>
    <row r="156" spans="1:18" s="45" customFormat="1" x14ac:dyDescent="0.25">
      <c r="A156" s="239">
        <v>499</v>
      </c>
      <c r="B156" s="239" t="s">
        <v>163</v>
      </c>
      <c r="C156" s="326">
        <v>-19343.239999999998</v>
      </c>
      <c r="D156" s="121">
        <v>-35133.64</v>
      </c>
      <c r="E156" s="121">
        <v>-19343.239999999998</v>
      </c>
      <c r="F156" s="121">
        <v>-197.38</v>
      </c>
      <c r="G156" s="121">
        <v>-528978.4</v>
      </c>
      <c r="H156" s="121">
        <v>-213270.16</v>
      </c>
      <c r="I156" s="121">
        <v>1283600.7430349656</v>
      </c>
      <c r="J156" s="34">
        <v>-83105.596079934316</v>
      </c>
      <c r="K156" s="34">
        <v>-588192.4</v>
      </c>
      <c r="L156" s="34">
        <v>-225407.96</v>
      </c>
      <c r="M156" s="34">
        <v>-470069.38378915441</v>
      </c>
      <c r="N156" s="34">
        <v>-77767.72</v>
      </c>
      <c r="O156" s="449">
        <v>371945.82476859394</v>
      </c>
      <c r="P156" s="449">
        <v>-97780.950146172952</v>
      </c>
      <c r="Q156" s="251">
        <f>SUM(LisäyksetVähennykset[[#This Row],[Kuntien yhdistymisavustus (-0,98 €/as)]:[TE25: Uudistuksen rahoituksen siirtymäajan porrastus (25 % kustannusperusteinen / 75 % vos-kriteerit)]])</f>
        <v>-703043.50221170206</v>
      </c>
      <c r="R156" s="112"/>
    </row>
    <row r="157" spans="1:18" s="45" customFormat="1" x14ac:dyDescent="0.25">
      <c r="A157" s="239">
        <v>500</v>
      </c>
      <c r="B157" s="239" t="s">
        <v>164</v>
      </c>
      <c r="C157" s="326">
        <v>-10401.719999999999</v>
      </c>
      <c r="D157" s="121">
        <v>-18892.920000000002</v>
      </c>
      <c r="E157" s="121">
        <v>-10401.719999999999</v>
      </c>
      <c r="F157" s="121">
        <v>-106.14</v>
      </c>
      <c r="G157" s="121">
        <v>-284455.2</v>
      </c>
      <c r="H157" s="121">
        <v>-209294.29500000001</v>
      </c>
      <c r="I157" s="121">
        <v>2705573.7844638815</v>
      </c>
      <c r="J157" s="34">
        <v>921895.23565180879</v>
      </c>
      <c r="K157" s="34">
        <v>-316297.2</v>
      </c>
      <c r="L157" s="34">
        <v>-121211.88</v>
      </c>
      <c r="M157" s="34">
        <v>-279411.8128523014</v>
      </c>
      <c r="N157" s="34">
        <v>-41819.159999999996</v>
      </c>
      <c r="O157" s="449">
        <v>375874.37989198999</v>
      </c>
      <c r="P157" s="449">
        <v>21764.129337077378</v>
      </c>
      <c r="Q157" s="251">
        <f>SUM(LisäyksetVähennykset[[#This Row],[Kuntien yhdistymisavustus (-0,98 €/as)]:[TE25: Uudistuksen rahoituksen siirtymäajan porrastus (25 % kustannusperusteinen / 75 % vos-kriteerit)]])</f>
        <v>2732815.4814924556</v>
      </c>
      <c r="R157" s="112"/>
    </row>
    <row r="158" spans="1:18" s="45" customFormat="1" x14ac:dyDescent="0.25">
      <c r="A158" s="239">
        <v>503</v>
      </c>
      <c r="B158" s="239" t="s">
        <v>165</v>
      </c>
      <c r="C158" s="326">
        <v>-7327.46</v>
      </c>
      <c r="D158" s="121">
        <v>-13309.06</v>
      </c>
      <c r="E158" s="121">
        <v>-7327.46</v>
      </c>
      <c r="F158" s="121">
        <v>-74.77</v>
      </c>
      <c r="G158" s="121">
        <v>-200383.6</v>
      </c>
      <c r="H158" s="121">
        <v>-168131.24249999999</v>
      </c>
      <c r="I158" s="121">
        <v>-627304.2812280748</v>
      </c>
      <c r="J158" s="34">
        <v>-567824.92954429891</v>
      </c>
      <c r="K158" s="34">
        <v>-222814.6</v>
      </c>
      <c r="L158" s="34">
        <v>-85387.34</v>
      </c>
      <c r="M158" s="34">
        <v>-84274.162825738182</v>
      </c>
      <c r="N158" s="34">
        <v>-29459.38</v>
      </c>
      <c r="O158" s="449">
        <v>180288.39601773233</v>
      </c>
      <c r="P158" s="449">
        <v>-7017.4173895296408</v>
      </c>
      <c r="Q158" s="251">
        <f>SUM(LisäyksetVähennykset[[#This Row],[Kuntien yhdistymisavustus (-0,98 €/as)]:[TE25: Uudistuksen rahoituksen siirtymäajan porrastus (25 % kustannusperusteinen / 75 % vos-kriteerit)]])</f>
        <v>-1840347.3074699091</v>
      </c>
      <c r="R158" s="112"/>
    </row>
    <row r="159" spans="1:18" s="45" customFormat="1" x14ac:dyDescent="0.25">
      <c r="A159" s="239">
        <v>504</v>
      </c>
      <c r="B159" s="239" t="s">
        <v>166</v>
      </c>
      <c r="C159" s="326">
        <v>-1643.46</v>
      </c>
      <c r="D159" s="121">
        <v>-2985.06</v>
      </c>
      <c r="E159" s="121">
        <v>-1643.46</v>
      </c>
      <c r="F159" s="121">
        <v>-16.77</v>
      </c>
      <c r="G159" s="121">
        <v>-44943.6</v>
      </c>
      <c r="H159" s="121">
        <v>-44483.01</v>
      </c>
      <c r="I159" s="121">
        <v>-480665.71192696487</v>
      </c>
      <c r="J159" s="34">
        <v>-130003.9088977042</v>
      </c>
      <c r="K159" s="34">
        <v>-49974.6</v>
      </c>
      <c r="L159" s="34">
        <v>-19151.34</v>
      </c>
      <c r="M159" s="34">
        <v>-17234.302211809616</v>
      </c>
      <c r="N159" s="34">
        <v>-6607.38</v>
      </c>
      <c r="O159" s="449">
        <v>41353.150778867275</v>
      </c>
      <c r="P159" s="449">
        <v>-322.48358783513686</v>
      </c>
      <c r="Q159" s="251">
        <f>SUM(LisäyksetVähennykset[[#This Row],[Kuntien yhdistymisavustus (-0,98 €/as)]:[TE25: Uudistuksen rahoituksen siirtymäajan porrastus (25 % kustannusperusteinen / 75 % vos-kriteerit)]])</f>
        <v>-758321.93584544654</v>
      </c>
      <c r="R159" s="112"/>
    </row>
    <row r="160" spans="1:18" s="45" customFormat="1" x14ac:dyDescent="0.25">
      <c r="A160" s="239">
        <v>505</v>
      </c>
      <c r="B160" s="239" t="s">
        <v>167</v>
      </c>
      <c r="C160" s="326">
        <v>-20515.32</v>
      </c>
      <c r="D160" s="121">
        <v>-37262.520000000004</v>
      </c>
      <c r="E160" s="121">
        <v>-20515.32</v>
      </c>
      <c r="F160" s="121">
        <v>-209.34</v>
      </c>
      <c r="G160" s="121">
        <v>-561031.20000000007</v>
      </c>
      <c r="H160" s="121">
        <v>-847687.96975000005</v>
      </c>
      <c r="I160" s="121">
        <v>-686844.96260971308</v>
      </c>
      <c r="J160" s="34">
        <v>-88388.985109530389</v>
      </c>
      <c r="K160" s="34">
        <v>-623833.20000000007</v>
      </c>
      <c r="L160" s="34">
        <v>-239066.28</v>
      </c>
      <c r="M160" s="34">
        <v>-329353.50967133581</v>
      </c>
      <c r="N160" s="34">
        <v>-82479.959999999992</v>
      </c>
      <c r="O160" s="449">
        <v>516581.89035596396</v>
      </c>
      <c r="P160" s="449">
        <v>-78901.472237465379</v>
      </c>
      <c r="Q160" s="251">
        <f>SUM(LisäyksetVähennykset[[#This Row],[Kuntien yhdistymisavustus (-0,98 €/as)]:[TE25: Uudistuksen rahoituksen siirtymäajan porrastus (25 % kustannusperusteinen / 75 % vos-kriteerit)]])</f>
        <v>-3099508.1490220805</v>
      </c>
      <c r="R160" s="112"/>
    </row>
    <row r="161" spans="1:18" s="45" customFormat="1" x14ac:dyDescent="0.25">
      <c r="A161" s="239">
        <v>507</v>
      </c>
      <c r="B161" s="239" t="s">
        <v>168</v>
      </c>
      <c r="C161" s="326">
        <v>-6915.86</v>
      </c>
      <c r="D161" s="121">
        <v>-12561.460000000001</v>
      </c>
      <c r="E161" s="121">
        <v>-6915.86</v>
      </c>
      <c r="F161" s="121">
        <v>-70.570000000000007</v>
      </c>
      <c r="G161" s="121">
        <v>-189127.6</v>
      </c>
      <c r="H161" s="121">
        <v>-274861.565</v>
      </c>
      <c r="I161" s="121">
        <v>-1410487.6499089282</v>
      </c>
      <c r="J161" s="34">
        <v>-332339.47690672416</v>
      </c>
      <c r="K161" s="34">
        <v>-210298.6</v>
      </c>
      <c r="L161" s="34">
        <v>-80590.94</v>
      </c>
      <c r="M161" s="34">
        <v>-20689.752539650013</v>
      </c>
      <c r="N161" s="34">
        <v>-27804.579999999998</v>
      </c>
      <c r="O161" s="449">
        <v>284274.49610750668</v>
      </c>
      <c r="P161" s="449">
        <v>20830.527470007975</v>
      </c>
      <c r="Q161" s="251">
        <f>SUM(LisäyksetVähennykset[[#This Row],[Kuntien yhdistymisavustus (-0,98 €/as)]:[TE25: Uudistuksen rahoituksen siirtymäajan porrastus (25 % kustannusperusteinen / 75 % vos-kriteerit)]])</f>
        <v>-2267558.8907777881</v>
      </c>
      <c r="R161" s="112"/>
    </row>
    <row r="162" spans="1:18" s="45" customFormat="1" x14ac:dyDescent="0.25">
      <c r="A162" s="239">
        <v>508</v>
      </c>
      <c r="B162" s="239" t="s">
        <v>169</v>
      </c>
      <c r="C162" s="326">
        <v>-9084.6</v>
      </c>
      <c r="D162" s="121">
        <v>-16500.599999999999</v>
      </c>
      <c r="E162" s="121">
        <v>-9084.6</v>
      </c>
      <c r="F162" s="121">
        <v>-92.7</v>
      </c>
      <c r="G162" s="121">
        <v>-248436</v>
      </c>
      <c r="H162" s="121">
        <v>-579182.89005000005</v>
      </c>
      <c r="I162" s="121">
        <v>-836985.06646362867</v>
      </c>
      <c r="J162" s="34">
        <v>-254886.44335563492</v>
      </c>
      <c r="K162" s="34">
        <v>-276246</v>
      </c>
      <c r="L162" s="34">
        <v>-105863.4</v>
      </c>
      <c r="M162" s="34">
        <v>0</v>
      </c>
      <c r="N162" s="34">
        <v>-36523.800000000003</v>
      </c>
      <c r="O162" s="449">
        <v>591174.74359396612</v>
      </c>
      <c r="P162" s="449">
        <v>-2222.9232197909441</v>
      </c>
      <c r="Q162" s="251">
        <f>SUM(LisäyksetVähennykset[[#This Row],[Kuntien yhdistymisavustus (-0,98 €/as)]:[TE25: Uudistuksen rahoituksen siirtymäajan porrastus (25 % kustannusperusteinen / 75 % vos-kriteerit)]])</f>
        <v>-1783934.2794950882</v>
      </c>
      <c r="R162" s="112"/>
    </row>
    <row r="163" spans="1:18" s="45" customFormat="1" x14ac:dyDescent="0.25">
      <c r="A163" s="239">
        <v>529</v>
      </c>
      <c r="B163" s="239" t="s">
        <v>170</v>
      </c>
      <c r="C163" s="326">
        <v>-19726.419999999998</v>
      </c>
      <c r="D163" s="121">
        <v>-35829.620000000003</v>
      </c>
      <c r="E163" s="121">
        <v>-19726.419999999998</v>
      </c>
      <c r="F163" s="121">
        <v>-201.29</v>
      </c>
      <c r="G163" s="121">
        <v>-539457.20000000007</v>
      </c>
      <c r="H163" s="121">
        <v>-550625.93805</v>
      </c>
      <c r="I163" s="121">
        <v>4328799.4813034628</v>
      </c>
      <c r="J163" s="34">
        <v>265447.47238267853</v>
      </c>
      <c r="K163" s="34">
        <v>-599844.20000000007</v>
      </c>
      <c r="L163" s="34">
        <v>-229873.18</v>
      </c>
      <c r="M163" s="34">
        <v>-214528.50524447451</v>
      </c>
      <c r="N163" s="34">
        <v>-79308.259999999995</v>
      </c>
      <c r="O163" s="449">
        <v>807974.29863670806</v>
      </c>
      <c r="P163" s="449">
        <v>-21295.437038975069</v>
      </c>
      <c r="Q163" s="251">
        <f>SUM(LisäyksetVähennykset[[#This Row],[Kuntien yhdistymisavustus (-0,98 €/as)]:[TE25: Uudistuksen rahoituksen siirtymäajan porrastus (25 % kustannusperusteinen / 75 % vos-kriteerit)]])</f>
        <v>3091804.7819893993</v>
      </c>
      <c r="R163" s="112"/>
    </row>
    <row r="164" spans="1:18" s="45" customFormat="1" x14ac:dyDescent="0.25">
      <c r="A164" s="239">
        <v>531</v>
      </c>
      <c r="B164" s="239" t="s">
        <v>171</v>
      </c>
      <c r="C164" s="326">
        <v>-4840.22</v>
      </c>
      <c r="D164" s="121">
        <v>-8791.42</v>
      </c>
      <c r="E164" s="121">
        <v>-4840.22</v>
      </c>
      <c r="F164" s="121">
        <v>-49.39</v>
      </c>
      <c r="G164" s="121">
        <v>-132365.20000000001</v>
      </c>
      <c r="H164" s="121">
        <v>-145722.465</v>
      </c>
      <c r="I164" s="121">
        <v>-1123293.0359543334</v>
      </c>
      <c r="J164" s="34">
        <v>-871526.56794134167</v>
      </c>
      <c r="K164" s="34">
        <v>-147182.20000000001</v>
      </c>
      <c r="L164" s="34">
        <v>-56403.38</v>
      </c>
      <c r="M164" s="34">
        <v>-30396.528791541623</v>
      </c>
      <c r="N164" s="34">
        <v>-19459.66</v>
      </c>
      <c r="O164" s="449">
        <v>439468.97913175786</v>
      </c>
      <c r="P164" s="449">
        <v>-5982.7246344192536</v>
      </c>
      <c r="Q164" s="251">
        <f>SUM(LisäyksetVähennykset[[#This Row],[Kuntien yhdistymisavustus (-0,98 €/as)]:[TE25: Uudistuksen rahoituksen siirtymäajan porrastus (25 % kustannusperusteinen / 75 % vos-kriteerit)]])</f>
        <v>-2111384.0331898783</v>
      </c>
      <c r="R164" s="112"/>
    </row>
    <row r="165" spans="1:18" s="45" customFormat="1" x14ac:dyDescent="0.25">
      <c r="A165" s="239">
        <v>535</v>
      </c>
      <c r="B165" s="239" t="s">
        <v>172</v>
      </c>
      <c r="C165" s="326">
        <v>-10170.44</v>
      </c>
      <c r="D165" s="121">
        <v>-18472.84</v>
      </c>
      <c r="E165" s="121">
        <v>-10170.44</v>
      </c>
      <c r="F165" s="121">
        <v>-103.78</v>
      </c>
      <c r="G165" s="121">
        <v>-278130.40000000002</v>
      </c>
      <c r="H165" s="121">
        <v>-270887.34000000003</v>
      </c>
      <c r="I165" s="121">
        <v>431355.8732414273</v>
      </c>
      <c r="J165" s="34">
        <v>-96533.653856723715</v>
      </c>
      <c r="K165" s="34">
        <v>-309264.40000000002</v>
      </c>
      <c r="L165" s="34">
        <v>-118516.76</v>
      </c>
      <c r="M165" s="34">
        <v>-342718.88094967999</v>
      </c>
      <c r="N165" s="34">
        <v>-40889.32</v>
      </c>
      <c r="O165" s="449">
        <v>249789.93803309952</v>
      </c>
      <c r="P165" s="449">
        <v>-22068.870754257106</v>
      </c>
      <c r="Q165" s="251">
        <f>SUM(LisäyksetVähennykset[[#This Row],[Kuntien yhdistymisavustus (-0,98 €/as)]:[TE25: Uudistuksen rahoituksen siirtymäajan porrastus (25 % kustannusperusteinen / 75 % vos-kriteerit)]])</f>
        <v>-836781.31428613397</v>
      </c>
      <c r="R165" s="112"/>
    </row>
    <row r="166" spans="1:18" s="45" customFormat="1" x14ac:dyDescent="0.25">
      <c r="A166" s="239">
        <v>536</v>
      </c>
      <c r="B166" s="239" t="s">
        <v>173</v>
      </c>
      <c r="C166" s="326">
        <v>-35452.479999999996</v>
      </c>
      <c r="D166" s="121">
        <v>-64393.279999999999</v>
      </c>
      <c r="E166" s="121">
        <v>-35452.479999999996</v>
      </c>
      <c r="F166" s="121">
        <v>-361.76</v>
      </c>
      <c r="G166" s="121">
        <v>-969516.8</v>
      </c>
      <c r="H166" s="121">
        <v>-1945566.4069999999</v>
      </c>
      <c r="I166" s="121">
        <v>-1468266.4195354653</v>
      </c>
      <c r="J166" s="34">
        <v>-149397.33491208209</v>
      </c>
      <c r="K166" s="34">
        <v>-1078044.8</v>
      </c>
      <c r="L166" s="34">
        <v>-413129.92</v>
      </c>
      <c r="M166" s="34">
        <v>-466238.61103153706</v>
      </c>
      <c r="N166" s="34">
        <v>-142533.44</v>
      </c>
      <c r="O166" s="449">
        <v>1727461.7992306368</v>
      </c>
      <c r="P166" s="449">
        <v>-60290.212631199742</v>
      </c>
      <c r="Q166" s="251">
        <f>SUM(LisäyksetVähennykset[[#This Row],[Kuntien yhdistymisavustus (-0,98 €/as)]:[TE25: Uudistuksen rahoituksen siirtymäajan porrastus (25 % kustannusperusteinen / 75 % vos-kriteerit)]])</f>
        <v>-5101182.1458796468</v>
      </c>
      <c r="R166" s="112"/>
    </row>
    <row r="167" spans="1:18" s="45" customFormat="1" x14ac:dyDescent="0.25">
      <c r="A167" s="239">
        <v>538</v>
      </c>
      <c r="B167" s="239" t="s">
        <v>174</v>
      </c>
      <c r="C167" s="326">
        <v>-4565.82</v>
      </c>
      <c r="D167" s="121">
        <v>-8293.02</v>
      </c>
      <c r="E167" s="121">
        <v>-4565.82</v>
      </c>
      <c r="F167" s="121">
        <v>-46.59</v>
      </c>
      <c r="G167" s="121">
        <v>-124861.2</v>
      </c>
      <c r="H167" s="121">
        <v>-40896.347099999999</v>
      </c>
      <c r="I167" s="121">
        <v>4520.992781539514</v>
      </c>
      <c r="J167" s="34">
        <v>-88592.711074054299</v>
      </c>
      <c r="K167" s="34">
        <v>-138838.20000000001</v>
      </c>
      <c r="L167" s="34">
        <v>-53205.78</v>
      </c>
      <c r="M167" s="34">
        <v>-96472.20649535337</v>
      </c>
      <c r="N167" s="34">
        <v>-18356.46</v>
      </c>
      <c r="O167" s="449">
        <v>100731.70676837518</v>
      </c>
      <c r="P167" s="449">
        <v>-21016.727134491681</v>
      </c>
      <c r="Q167" s="251">
        <f>SUM(LisäyksetVähennykset[[#This Row],[Kuntien yhdistymisavustus (-0,98 €/as)]:[TE25: Uudistuksen rahoituksen siirtymäajan porrastus (25 % kustannusperusteinen / 75 % vos-kriteerit)]])</f>
        <v>-494458.18225398468</v>
      </c>
      <c r="R167" s="112"/>
    </row>
    <row r="168" spans="1:18" s="45" customFormat="1" x14ac:dyDescent="0.25">
      <c r="A168" s="239">
        <v>541</v>
      </c>
      <c r="B168" s="239" t="s">
        <v>175</v>
      </c>
      <c r="C168" s="326">
        <v>-8800.4</v>
      </c>
      <c r="D168" s="121">
        <v>-15984.4</v>
      </c>
      <c r="E168" s="121">
        <v>-8800.4</v>
      </c>
      <c r="F168" s="121">
        <v>-89.8</v>
      </c>
      <c r="G168" s="121">
        <v>-240664</v>
      </c>
      <c r="H168" s="121">
        <v>-285333.9449</v>
      </c>
      <c r="I168" s="121">
        <v>2452029.1786533692</v>
      </c>
      <c r="J168" s="34">
        <v>1344684.0561266013</v>
      </c>
      <c r="K168" s="34">
        <v>-267604</v>
      </c>
      <c r="L168" s="34">
        <v>-102551.6</v>
      </c>
      <c r="M168" s="34">
        <v>-230352.68032502104</v>
      </c>
      <c r="N168" s="34">
        <v>-35381.199999999997</v>
      </c>
      <c r="O168" s="449">
        <v>242239.31361104886</v>
      </c>
      <c r="P168" s="449">
        <v>172564.53550095521</v>
      </c>
      <c r="Q168" s="251">
        <f>SUM(LisäyksetVähennykset[[#This Row],[Kuntien yhdistymisavustus (-0,98 €/as)]:[TE25: Uudistuksen rahoituksen siirtymäajan porrastus (25 % kustannusperusteinen / 75 % vos-kriteerit)]])</f>
        <v>3015954.658666953</v>
      </c>
      <c r="R168" s="112"/>
    </row>
    <row r="169" spans="1:18" s="45" customFormat="1" x14ac:dyDescent="0.25">
      <c r="A169" s="239">
        <v>543</v>
      </c>
      <c r="B169" s="239" t="s">
        <v>176</v>
      </c>
      <c r="C169" s="326">
        <v>-44147.040000000001</v>
      </c>
      <c r="D169" s="121">
        <v>-80185.440000000002</v>
      </c>
      <c r="E169" s="121">
        <v>-44147.040000000001</v>
      </c>
      <c r="F169" s="121">
        <v>-450.48</v>
      </c>
      <c r="G169" s="121">
        <v>-1207286.4000000001</v>
      </c>
      <c r="H169" s="121">
        <v>-1928310.2568000001</v>
      </c>
      <c r="I169" s="121">
        <v>5233977.5570725771</v>
      </c>
      <c r="J169" s="34">
        <v>1450762.6195492414</v>
      </c>
      <c r="K169" s="34">
        <v>-1342430.4000000001</v>
      </c>
      <c r="L169" s="34">
        <v>-514448.16</v>
      </c>
      <c r="M169" s="34">
        <v>-832096.73270438437</v>
      </c>
      <c r="N169" s="34">
        <v>-177489.12</v>
      </c>
      <c r="O169" s="449">
        <v>1069403.5095069902</v>
      </c>
      <c r="P169" s="449">
        <v>-259291.25272573868</v>
      </c>
      <c r="Q169" s="251">
        <f>SUM(LisäyksetVähennykset[[#This Row],[Kuntien yhdistymisavustus (-0,98 €/as)]:[TE25: Uudistuksen rahoituksen siirtymäajan porrastus (25 % kustannusperusteinen / 75 % vos-kriteerit)]])</f>
        <v>1323861.3638986857</v>
      </c>
      <c r="R169" s="112"/>
    </row>
    <row r="170" spans="1:18" s="45" customFormat="1" x14ac:dyDescent="0.25">
      <c r="A170" s="239">
        <v>545</v>
      </c>
      <c r="B170" s="239" t="s">
        <v>177</v>
      </c>
      <c r="C170" s="326">
        <v>-9362.92</v>
      </c>
      <c r="D170" s="121">
        <v>-17006.12</v>
      </c>
      <c r="E170" s="121">
        <v>-9362.92</v>
      </c>
      <c r="F170" s="121">
        <v>-95.54</v>
      </c>
      <c r="G170" s="121">
        <v>-256047.2</v>
      </c>
      <c r="H170" s="121">
        <v>-69670.441900000005</v>
      </c>
      <c r="I170" s="121">
        <v>1844380.1191372457</v>
      </c>
      <c r="J170" s="34">
        <v>1093153.6479346761</v>
      </c>
      <c r="K170" s="34">
        <v>-284709.2</v>
      </c>
      <c r="L170" s="34">
        <v>-109106.68</v>
      </c>
      <c r="M170" s="34">
        <v>-343612.54038494953</v>
      </c>
      <c r="N170" s="34">
        <v>-37642.76</v>
      </c>
      <c r="O170" s="449">
        <v>254727.42332646169</v>
      </c>
      <c r="P170" s="449">
        <v>-66821.583671830245</v>
      </c>
      <c r="Q170" s="251">
        <f>SUM(LisäyksetVähennykset[[#This Row],[Kuntien yhdistymisavustus (-0,98 €/as)]:[TE25: Uudistuksen rahoituksen siirtymäajan porrastus (25 % kustannusperusteinen / 75 % vos-kriteerit)]])</f>
        <v>1988823.2844416033</v>
      </c>
      <c r="R170" s="112"/>
    </row>
    <row r="171" spans="1:18" s="45" customFormat="1" x14ac:dyDescent="0.25">
      <c r="A171" s="239">
        <v>560</v>
      </c>
      <c r="B171" s="239" t="s">
        <v>178</v>
      </c>
      <c r="C171" s="326">
        <v>-15337.98</v>
      </c>
      <c r="D171" s="121">
        <v>-27858.78</v>
      </c>
      <c r="E171" s="121">
        <v>-15337.98</v>
      </c>
      <c r="F171" s="121">
        <v>-156.51</v>
      </c>
      <c r="G171" s="121">
        <v>-419446.8</v>
      </c>
      <c r="H171" s="121">
        <v>-645881.57334999996</v>
      </c>
      <c r="I171" s="121">
        <v>142886.77238777475</v>
      </c>
      <c r="J171" s="34">
        <v>-66507.301104555314</v>
      </c>
      <c r="K171" s="34">
        <v>-466399.8</v>
      </c>
      <c r="L171" s="34">
        <v>-178734.42</v>
      </c>
      <c r="M171" s="34">
        <v>-281155.97405460279</v>
      </c>
      <c r="N171" s="34">
        <v>-61664.94</v>
      </c>
      <c r="O171" s="449">
        <v>353280.8167155399</v>
      </c>
      <c r="P171" s="449">
        <v>36158.663878720254</v>
      </c>
      <c r="Q171" s="251">
        <f>SUM(LisäyksetVähennykset[[#This Row],[Kuntien yhdistymisavustus (-0,98 €/as)]:[TE25: Uudistuksen rahoituksen siirtymäajan porrastus (25 % kustannusperusteinen / 75 % vos-kriteerit)]])</f>
        <v>-1646155.8055271232</v>
      </c>
      <c r="R171" s="112"/>
    </row>
    <row r="172" spans="1:18" s="45" customFormat="1" x14ac:dyDescent="0.25">
      <c r="A172" s="239">
        <v>561</v>
      </c>
      <c r="B172" s="239" t="s">
        <v>179</v>
      </c>
      <c r="C172" s="326">
        <v>-1277.92</v>
      </c>
      <c r="D172" s="121">
        <v>-2321.12</v>
      </c>
      <c r="E172" s="121">
        <v>-1277.92</v>
      </c>
      <c r="F172" s="121">
        <v>-13.040000000000001</v>
      </c>
      <c r="G172" s="121">
        <v>-34947.200000000004</v>
      </c>
      <c r="H172" s="121">
        <v>-21259.61</v>
      </c>
      <c r="I172" s="121">
        <v>397976.52731554653</v>
      </c>
      <c r="J172" s="34">
        <v>270393.29737263051</v>
      </c>
      <c r="K172" s="34">
        <v>-38859.200000000004</v>
      </c>
      <c r="L172" s="34">
        <v>-14891.68</v>
      </c>
      <c r="M172" s="34">
        <v>-41023.168955066794</v>
      </c>
      <c r="N172" s="34">
        <v>-5137.76</v>
      </c>
      <c r="O172" s="449">
        <v>58560.919115655997</v>
      </c>
      <c r="P172" s="449">
        <v>7203.825376264911</v>
      </c>
      <c r="Q172" s="251">
        <f>SUM(LisäyksetVähennykset[[#This Row],[Kuntien yhdistymisavustus (-0,98 €/as)]:[TE25: Uudistuksen rahoituksen siirtymäajan porrastus (25 % kustannusperusteinen / 75 % vos-kriteerit)]])</f>
        <v>573125.95022503112</v>
      </c>
      <c r="R172" s="112"/>
    </row>
    <row r="173" spans="1:18" s="45" customFormat="1" x14ac:dyDescent="0.25">
      <c r="A173" s="239">
        <v>562</v>
      </c>
      <c r="B173" s="239" t="s">
        <v>180</v>
      </c>
      <c r="C173" s="326">
        <v>-8691.619999999999</v>
      </c>
      <c r="D173" s="121">
        <v>-15786.82</v>
      </c>
      <c r="E173" s="121">
        <v>-8691.619999999999</v>
      </c>
      <c r="F173" s="121">
        <v>-88.69</v>
      </c>
      <c r="G173" s="121">
        <v>-237689.2</v>
      </c>
      <c r="H173" s="121">
        <v>-271738.67499999999</v>
      </c>
      <c r="I173" s="121">
        <v>-14697.310719990495</v>
      </c>
      <c r="J173" s="34">
        <v>-37765.664783552696</v>
      </c>
      <c r="K173" s="34">
        <v>-264296.2</v>
      </c>
      <c r="L173" s="34">
        <v>-101283.98</v>
      </c>
      <c r="M173" s="34">
        <v>-113452.98043818671</v>
      </c>
      <c r="N173" s="34">
        <v>-34943.86</v>
      </c>
      <c r="O173" s="449">
        <v>237881.160562417</v>
      </c>
      <c r="P173" s="449">
        <v>-6885.7164693489613</v>
      </c>
      <c r="Q173" s="251">
        <f>SUM(LisäyksetVähennykset[[#This Row],[Kuntien yhdistymisavustus (-0,98 €/as)]:[TE25: Uudistuksen rahoituksen siirtymäajan porrastus (25 % kustannusperusteinen / 75 % vos-kriteerit)]])</f>
        <v>-878131.17684866197</v>
      </c>
      <c r="R173" s="112"/>
    </row>
    <row r="174" spans="1:18" s="45" customFormat="1" x14ac:dyDescent="0.25">
      <c r="A174" s="239">
        <v>563</v>
      </c>
      <c r="B174" s="239" t="s">
        <v>181</v>
      </c>
      <c r="C174" s="326">
        <v>-6773.76</v>
      </c>
      <c r="D174" s="121">
        <v>-12303.36</v>
      </c>
      <c r="E174" s="121">
        <v>-6773.76</v>
      </c>
      <c r="F174" s="121">
        <v>-69.12</v>
      </c>
      <c r="G174" s="121">
        <v>-185241.60000000001</v>
      </c>
      <c r="H174" s="121">
        <v>-255857.33499999999</v>
      </c>
      <c r="I174" s="121">
        <v>-675793.02046721533</v>
      </c>
      <c r="J174" s="34">
        <v>-830207.15617571305</v>
      </c>
      <c r="K174" s="34">
        <v>-205977.60000000001</v>
      </c>
      <c r="L174" s="34">
        <v>-78935.039999999994</v>
      </c>
      <c r="M174" s="34">
        <v>-104045.86809794538</v>
      </c>
      <c r="N174" s="34">
        <v>-27233.279999999999</v>
      </c>
      <c r="O174" s="449">
        <v>228221.41507628036</v>
      </c>
      <c r="P174" s="449">
        <v>1784.4605498212331</v>
      </c>
      <c r="Q174" s="251">
        <f>SUM(LisäyksetVähennykset[[#This Row],[Kuntien yhdistymisavustus (-0,98 €/as)]:[TE25: Uudistuksen rahoituksen siirtymäajan porrastus (25 % kustannusperusteinen / 75 % vos-kriteerit)]])</f>
        <v>-2159205.0241147722</v>
      </c>
      <c r="R174" s="112"/>
    </row>
    <row r="175" spans="1:18" s="45" customFormat="1" x14ac:dyDescent="0.25">
      <c r="A175" s="239">
        <v>564</v>
      </c>
      <c r="B175" s="239" t="s">
        <v>182</v>
      </c>
      <c r="C175" s="326">
        <v>-211828.96</v>
      </c>
      <c r="D175" s="121">
        <v>-384750.56</v>
      </c>
      <c r="E175" s="121">
        <v>-211828.96</v>
      </c>
      <c r="F175" s="121">
        <v>-2161.52</v>
      </c>
      <c r="G175" s="121">
        <v>-5792873.6000000006</v>
      </c>
      <c r="H175" s="121">
        <v>-12107882.0526</v>
      </c>
      <c r="I175" s="121">
        <v>-14761047.961879341</v>
      </c>
      <c r="J175" s="34">
        <v>-895420.31931349437</v>
      </c>
      <c r="K175" s="34">
        <v>-6441329.6000000006</v>
      </c>
      <c r="L175" s="34">
        <v>-2468455.84</v>
      </c>
      <c r="M175" s="34">
        <v>-2649013.9171589473</v>
      </c>
      <c r="N175" s="34">
        <v>-851638.88</v>
      </c>
      <c r="O175" s="449">
        <v>7460840.1531818509</v>
      </c>
      <c r="P175" s="449">
        <v>-24603.190916323103</v>
      </c>
      <c r="Q175" s="251">
        <f>SUM(LisäyksetVähennykset[[#This Row],[Kuntien yhdistymisavustus (-0,98 €/as)]:[TE25: Uudistuksen rahoituksen siirtymäajan porrastus (25 % kustannusperusteinen / 75 % vos-kriteerit)]])</f>
        <v>-39341995.208686262</v>
      </c>
      <c r="R175" s="112"/>
    </row>
    <row r="176" spans="1:18" s="45" customFormat="1" x14ac:dyDescent="0.25">
      <c r="A176" s="239">
        <v>576</v>
      </c>
      <c r="B176" s="239" t="s">
        <v>183</v>
      </c>
      <c r="C176" s="326">
        <v>-2622.48</v>
      </c>
      <c r="D176" s="121">
        <v>-4763.28</v>
      </c>
      <c r="E176" s="121">
        <v>-2622.48</v>
      </c>
      <c r="F176" s="121">
        <v>-26.76</v>
      </c>
      <c r="G176" s="121">
        <v>-71716.800000000003</v>
      </c>
      <c r="H176" s="121">
        <v>-82653.89</v>
      </c>
      <c r="I176" s="121">
        <v>361001.78521974734</v>
      </c>
      <c r="J176" s="34">
        <v>270715.78694807622</v>
      </c>
      <c r="K176" s="34">
        <v>-79744.800000000003</v>
      </c>
      <c r="L176" s="34">
        <v>-30559.919999999998</v>
      </c>
      <c r="M176" s="34">
        <v>-34089.658876698893</v>
      </c>
      <c r="N176" s="34">
        <v>-10543.44</v>
      </c>
      <c r="O176" s="449">
        <v>105369.78120705643</v>
      </c>
      <c r="P176" s="449">
        <v>10068.52475727359</v>
      </c>
      <c r="Q176" s="251">
        <f>SUM(LisäyksetVähennykset[[#This Row],[Kuntien yhdistymisavustus (-0,98 €/as)]:[TE25: Uudistuksen rahoituksen siirtymäajan porrastus (25 % kustannusperusteinen / 75 % vos-kriteerit)]])</f>
        <v>427812.36925545475</v>
      </c>
      <c r="R176" s="112"/>
    </row>
    <row r="177" spans="1:18" s="45" customFormat="1" x14ac:dyDescent="0.25">
      <c r="A177" s="239">
        <v>577</v>
      </c>
      <c r="B177" s="239" t="s">
        <v>184</v>
      </c>
      <c r="C177" s="326">
        <v>-10996.58</v>
      </c>
      <c r="D177" s="121">
        <v>-19973.38</v>
      </c>
      <c r="E177" s="121">
        <v>-10996.58</v>
      </c>
      <c r="F177" s="121">
        <v>-112.21000000000001</v>
      </c>
      <c r="G177" s="121">
        <v>-300722.8</v>
      </c>
      <c r="H177" s="121">
        <v>-388948.13685000001</v>
      </c>
      <c r="I177" s="121">
        <v>320052.1982920107</v>
      </c>
      <c r="J177" s="34">
        <v>-47077.109609312807</v>
      </c>
      <c r="K177" s="34">
        <v>-334385.8</v>
      </c>
      <c r="L177" s="34">
        <v>-128143.81999999999</v>
      </c>
      <c r="M177" s="34">
        <v>-213156.6145611211</v>
      </c>
      <c r="N177" s="34">
        <v>-44210.74</v>
      </c>
      <c r="O177" s="449">
        <v>524145.50081178802</v>
      </c>
      <c r="P177" s="449">
        <v>-20693.199366223766</v>
      </c>
      <c r="Q177" s="251">
        <f>SUM(LisäyksetVähennykset[[#This Row],[Kuntien yhdistymisavustus (-0,98 €/as)]:[TE25: Uudistuksen rahoituksen siirtymäajan porrastus (25 % kustannusperusteinen / 75 % vos-kriteerit)]])</f>
        <v>-675219.27128285891</v>
      </c>
      <c r="R177" s="112"/>
    </row>
    <row r="178" spans="1:18" s="45" customFormat="1" x14ac:dyDescent="0.25">
      <c r="A178" s="239">
        <v>578</v>
      </c>
      <c r="B178" s="239" t="s">
        <v>185</v>
      </c>
      <c r="C178" s="326">
        <v>-2930.2</v>
      </c>
      <c r="D178" s="121">
        <v>-5322.2</v>
      </c>
      <c r="E178" s="121">
        <v>-2930.2</v>
      </c>
      <c r="F178" s="121">
        <v>-29.900000000000002</v>
      </c>
      <c r="G178" s="121">
        <v>-80132</v>
      </c>
      <c r="H178" s="121">
        <v>-89563.604999999996</v>
      </c>
      <c r="I178" s="121">
        <v>-339452.04647386627</v>
      </c>
      <c r="J178" s="34">
        <v>-174393.40954773722</v>
      </c>
      <c r="K178" s="34">
        <v>-89102</v>
      </c>
      <c r="L178" s="34">
        <v>-34145.800000000003</v>
      </c>
      <c r="M178" s="34">
        <v>-46866.927235286705</v>
      </c>
      <c r="N178" s="34">
        <v>-11780.6</v>
      </c>
      <c r="O178" s="449">
        <v>128364.72033847129</v>
      </c>
      <c r="P178" s="449">
        <v>43958.243775509152</v>
      </c>
      <c r="Q178" s="251">
        <f>SUM(LisäyksetVähennykset[[#This Row],[Kuntien yhdistymisavustus (-0,98 €/as)]:[TE25: Uudistuksen rahoituksen siirtymäajan porrastus (25 % kustannusperusteinen / 75 % vos-kriteerit)]])</f>
        <v>-704325.92414290959</v>
      </c>
      <c r="R178" s="112"/>
    </row>
    <row r="179" spans="1:18" s="45" customFormat="1" x14ac:dyDescent="0.25">
      <c r="A179" s="239">
        <v>580</v>
      </c>
      <c r="B179" s="239" t="s">
        <v>186</v>
      </c>
      <c r="C179" s="326">
        <v>-4214</v>
      </c>
      <c r="D179" s="121">
        <v>-7654</v>
      </c>
      <c r="E179" s="121">
        <v>-4214</v>
      </c>
      <c r="F179" s="121">
        <v>-43</v>
      </c>
      <c r="G179" s="121">
        <v>-115240</v>
      </c>
      <c r="H179" s="121">
        <v>-119319.59875</v>
      </c>
      <c r="I179" s="121">
        <v>-390449.13455856533</v>
      </c>
      <c r="J179" s="34">
        <v>-18758.14441067788</v>
      </c>
      <c r="K179" s="34">
        <v>-128140</v>
      </c>
      <c r="L179" s="34">
        <v>-49106</v>
      </c>
      <c r="M179" s="34">
        <v>-40577.723849151072</v>
      </c>
      <c r="N179" s="34">
        <v>-16942</v>
      </c>
      <c r="O179" s="449">
        <v>129207.67418923805</v>
      </c>
      <c r="P179" s="449">
        <v>22891.717449150456</v>
      </c>
      <c r="Q179" s="251">
        <f>SUM(LisäyksetVähennykset[[#This Row],[Kuntien yhdistymisavustus (-0,98 €/as)]:[TE25: Uudistuksen rahoituksen siirtymäajan porrastus (25 % kustannusperusteinen / 75 % vos-kriteerit)]])</f>
        <v>-742558.20993000572</v>
      </c>
      <c r="R179" s="112"/>
    </row>
    <row r="180" spans="1:18" s="45" customFormat="1" x14ac:dyDescent="0.25">
      <c r="A180" s="239">
        <v>581</v>
      </c>
      <c r="B180" s="239" t="s">
        <v>187</v>
      </c>
      <c r="C180" s="326">
        <v>-5947.62</v>
      </c>
      <c r="D180" s="121">
        <v>-10802.82</v>
      </c>
      <c r="E180" s="121">
        <v>-5947.62</v>
      </c>
      <c r="F180" s="121">
        <v>-60.69</v>
      </c>
      <c r="G180" s="121">
        <v>-162649.20000000001</v>
      </c>
      <c r="H180" s="121">
        <v>-207124.56615</v>
      </c>
      <c r="I180" s="121">
        <v>-448062.98222282249</v>
      </c>
      <c r="J180" s="34">
        <v>-154338.23130788843</v>
      </c>
      <c r="K180" s="34">
        <v>-180856.2</v>
      </c>
      <c r="L180" s="34">
        <v>-69307.98</v>
      </c>
      <c r="M180" s="34">
        <v>-75131.035825222178</v>
      </c>
      <c r="N180" s="34">
        <v>-23911.86</v>
      </c>
      <c r="O180" s="449">
        <v>427869.86712929938</v>
      </c>
      <c r="P180" s="449">
        <v>45102.50518361936</v>
      </c>
      <c r="Q180" s="251">
        <f>SUM(LisäyksetVähennykset[[#This Row],[Kuntien yhdistymisavustus (-0,98 €/as)]:[TE25: Uudistuksen rahoituksen siirtymäajan porrastus (25 % kustannusperusteinen / 75 % vos-kriteerit)]])</f>
        <v>-871168.43319301459</v>
      </c>
      <c r="R180" s="112"/>
    </row>
    <row r="181" spans="1:18" s="45" customFormat="1" x14ac:dyDescent="0.25">
      <c r="A181" s="239">
        <v>583</v>
      </c>
      <c r="B181" s="239" t="s">
        <v>188</v>
      </c>
      <c r="C181" s="326">
        <v>-891.8</v>
      </c>
      <c r="D181" s="121">
        <v>-1619.8</v>
      </c>
      <c r="E181" s="121">
        <v>-891.8</v>
      </c>
      <c r="F181" s="121">
        <v>-9.1</v>
      </c>
      <c r="G181" s="121">
        <v>-24388</v>
      </c>
      <c r="H181" s="121">
        <v>-8209.7350000000006</v>
      </c>
      <c r="I181" s="121">
        <v>-506309.77841848164</v>
      </c>
      <c r="J181" s="34">
        <v>298553.51435366785</v>
      </c>
      <c r="K181" s="34">
        <v>-27118</v>
      </c>
      <c r="L181" s="34">
        <v>-10392.200000000001</v>
      </c>
      <c r="M181" s="34">
        <v>-12873.000942848983</v>
      </c>
      <c r="N181" s="34">
        <v>-3585.4</v>
      </c>
      <c r="O181" s="449">
        <v>27242.427337981306</v>
      </c>
      <c r="P181" s="449">
        <v>10369.390846619634</v>
      </c>
      <c r="Q181" s="251">
        <f>SUM(LisäyksetVähennykset[[#This Row],[Kuntien yhdistymisavustus (-0,98 €/as)]:[TE25: Uudistuksen rahoituksen siirtymäajan porrastus (25 % kustannusperusteinen / 75 % vos-kriteerit)]])</f>
        <v>-260123.2818230619</v>
      </c>
      <c r="R181" s="112"/>
    </row>
    <row r="182" spans="1:18" s="45" customFormat="1" x14ac:dyDescent="0.25">
      <c r="A182" s="239">
        <v>584</v>
      </c>
      <c r="B182" s="239" t="s">
        <v>189</v>
      </c>
      <c r="C182" s="326">
        <v>-2542.12</v>
      </c>
      <c r="D182" s="121">
        <v>-4617.32</v>
      </c>
      <c r="E182" s="121">
        <v>-2542.12</v>
      </c>
      <c r="F182" s="121">
        <v>-25.94</v>
      </c>
      <c r="G182" s="121">
        <v>-69519.199999999997</v>
      </c>
      <c r="H182" s="121">
        <v>-41683.550000000003</v>
      </c>
      <c r="I182" s="121">
        <v>-416187.28131920501</v>
      </c>
      <c r="J182" s="34">
        <v>-343792.98224829469</v>
      </c>
      <c r="K182" s="34">
        <v>-77301.2</v>
      </c>
      <c r="L182" s="34">
        <v>-29623.48</v>
      </c>
      <c r="M182" s="34">
        <v>-105817.14979883457</v>
      </c>
      <c r="N182" s="34">
        <v>-10220.36</v>
      </c>
      <c r="O182" s="449">
        <v>82793.226695439182</v>
      </c>
      <c r="P182" s="449">
        <v>-2687.1006297281783</v>
      </c>
      <c r="Q182" s="251">
        <f>SUM(LisäyksetVähennykset[[#This Row],[Kuntien yhdistymisavustus (-0,98 €/as)]:[TE25: Uudistuksen rahoituksen siirtymäajan porrastus (25 % kustannusperusteinen / 75 % vos-kriteerit)]])</f>
        <v>-1023766.5773006231</v>
      </c>
      <c r="R182" s="112"/>
    </row>
    <row r="183" spans="1:18" s="45" customFormat="1" x14ac:dyDescent="0.25">
      <c r="A183" s="239">
        <v>592</v>
      </c>
      <c r="B183" s="239" t="s">
        <v>190</v>
      </c>
      <c r="C183" s="326">
        <v>-3480.96</v>
      </c>
      <c r="D183" s="121">
        <v>-6322.56</v>
      </c>
      <c r="E183" s="121">
        <v>-3480.96</v>
      </c>
      <c r="F183" s="121">
        <v>-35.520000000000003</v>
      </c>
      <c r="G183" s="121">
        <v>-95193.600000000006</v>
      </c>
      <c r="H183" s="121">
        <v>-96376.125700000004</v>
      </c>
      <c r="I183" s="121">
        <v>-423633.16340313992</v>
      </c>
      <c r="J183" s="34">
        <v>-213030.98654325475</v>
      </c>
      <c r="K183" s="34">
        <v>-105849.60000000001</v>
      </c>
      <c r="L183" s="34">
        <v>-40563.839999999997</v>
      </c>
      <c r="M183" s="34">
        <v>-74846.771327581286</v>
      </c>
      <c r="N183" s="34">
        <v>-13994.88</v>
      </c>
      <c r="O183" s="449">
        <v>172390.47068399773</v>
      </c>
      <c r="P183" s="449">
        <v>19116.709107407602</v>
      </c>
      <c r="Q183" s="251">
        <f>SUM(LisäyksetVähennykset[[#This Row],[Kuntien yhdistymisavustus (-0,98 €/as)]:[TE25: Uudistuksen rahoituksen siirtymäajan porrastus (25 % kustannusperusteinen / 75 % vos-kriteerit)]])</f>
        <v>-885301.78718257044</v>
      </c>
      <c r="R183" s="112"/>
    </row>
    <row r="184" spans="1:18" s="45" customFormat="1" x14ac:dyDescent="0.25">
      <c r="A184" s="239">
        <v>593</v>
      </c>
      <c r="B184" s="239" t="s">
        <v>191</v>
      </c>
      <c r="C184" s="326">
        <v>-16834.439999999999</v>
      </c>
      <c r="D184" s="121">
        <v>-30576.84</v>
      </c>
      <c r="E184" s="121">
        <v>-16834.439999999999</v>
      </c>
      <c r="F184" s="121">
        <v>-171.78</v>
      </c>
      <c r="G184" s="121">
        <v>-460370.4</v>
      </c>
      <c r="H184" s="121">
        <v>-877571.98664999998</v>
      </c>
      <c r="I184" s="121">
        <v>-1527706.2598609906</v>
      </c>
      <c r="J184" s="34">
        <v>-1011400.3722529067</v>
      </c>
      <c r="K184" s="34">
        <v>-511904.4</v>
      </c>
      <c r="L184" s="34">
        <v>-196172.76</v>
      </c>
      <c r="M184" s="34">
        <v>-125055.14844373635</v>
      </c>
      <c r="N184" s="34">
        <v>-67681.319999999992</v>
      </c>
      <c r="O184" s="449">
        <v>978607.24830633495</v>
      </c>
      <c r="P184" s="449">
        <v>93932.754139704572</v>
      </c>
      <c r="Q184" s="251">
        <f>SUM(LisäyksetVähennykset[[#This Row],[Kuntien yhdistymisavustus (-0,98 €/as)]:[TE25: Uudistuksen rahoituksen siirtymäajan porrastus (25 % kustannusperusteinen / 75 % vos-kriteerit)]])</f>
        <v>-3769740.144761594</v>
      </c>
      <c r="R184" s="112"/>
    </row>
    <row r="185" spans="1:18" s="45" customFormat="1" x14ac:dyDescent="0.25">
      <c r="A185" s="239">
        <v>595</v>
      </c>
      <c r="B185" s="239" t="s">
        <v>192</v>
      </c>
      <c r="C185" s="326">
        <v>-3900.4</v>
      </c>
      <c r="D185" s="121">
        <v>-7084.4000000000005</v>
      </c>
      <c r="E185" s="121">
        <v>-3900.4</v>
      </c>
      <c r="F185" s="121">
        <v>-39.800000000000004</v>
      </c>
      <c r="G185" s="121">
        <v>-106664</v>
      </c>
      <c r="H185" s="121">
        <v>-151283.95499999999</v>
      </c>
      <c r="I185" s="121">
        <v>975549.52950968326</v>
      </c>
      <c r="J185" s="34">
        <v>147148.42815230164</v>
      </c>
      <c r="K185" s="34">
        <v>-118604</v>
      </c>
      <c r="L185" s="34">
        <v>-45451.6</v>
      </c>
      <c r="M185" s="34">
        <v>-105904.2363738189</v>
      </c>
      <c r="N185" s="34">
        <v>-15681.199999999999</v>
      </c>
      <c r="O185" s="449">
        <v>118304.07205779743</v>
      </c>
      <c r="P185" s="449">
        <v>3833.3942530522036</v>
      </c>
      <c r="Q185" s="251">
        <f>SUM(LisäyksetVähennykset[[#This Row],[Kuntien yhdistymisavustus (-0,98 €/as)]:[TE25: Uudistuksen rahoituksen siirtymäajan porrastus (25 % kustannusperusteinen / 75 % vos-kriteerit)]])</f>
        <v>686321.43259901565</v>
      </c>
      <c r="R185" s="112"/>
    </row>
    <row r="186" spans="1:18" s="45" customFormat="1" x14ac:dyDescent="0.25">
      <c r="A186" s="239">
        <v>598</v>
      </c>
      <c r="B186" s="239" t="s">
        <v>193</v>
      </c>
      <c r="C186" s="326">
        <v>-19184.48</v>
      </c>
      <c r="D186" s="121">
        <v>-34845.279999999999</v>
      </c>
      <c r="E186" s="121">
        <v>-19184.48</v>
      </c>
      <c r="F186" s="121">
        <v>-195.76</v>
      </c>
      <c r="G186" s="121">
        <v>-524636.80000000005</v>
      </c>
      <c r="H186" s="121">
        <v>-991761.26875000005</v>
      </c>
      <c r="I186" s="121">
        <v>-7083803.5477295332</v>
      </c>
      <c r="J186" s="34">
        <v>-3160404.165490109</v>
      </c>
      <c r="K186" s="34">
        <v>-583364.80000000005</v>
      </c>
      <c r="L186" s="34">
        <v>-223557.92</v>
      </c>
      <c r="M186" s="34">
        <v>-107164.53417325679</v>
      </c>
      <c r="N186" s="34">
        <v>-77129.440000000002</v>
      </c>
      <c r="O186" s="449">
        <v>1295711.6964148963</v>
      </c>
      <c r="P186" s="449">
        <v>-2631.2821882560384</v>
      </c>
      <c r="Q186" s="251">
        <f>SUM(LisäyksetVähennykset[[#This Row],[Kuntien yhdistymisavustus (-0,98 €/as)]:[TE25: Uudistuksen rahoituksen siirtymäajan porrastus (25 % kustannusperusteinen / 75 % vos-kriteerit)]])</f>
        <v>-11532152.061916258</v>
      </c>
      <c r="R186" s="112"/>
    </row>
    <row r="187" spans="1:18" s="45" customFormat="1" x14ac:dyDescent="0.25">
      <c r="A187" s="239">
        <v>599</v>
      </c>
      <c r="B187" s="239" t="s">
        <v>194</v>
      </c>
      <c r="C187" s="326">
        <v>-11001.48</v>
      </c>
      <c r="D187" s="121">
        <v>-19982.28</v>
      </c>
      <c r="E187" s="121">
        <v>-11001.48</v>
      </c>
      <c r="F187" s="121">
        <v>-112.26</v>
      </c>
      <c r="G187" s="121">
        <v>-300856.8</v>
      </c>
      <c r="H187" s="121">
        <v>-94667.99295</v>
      </c>
      <c r="I187" s="121">
        <v>-1977350.292713634</v>
      </c>
      <c r="J187" s="34">
        <v>-1489301.2487139031</v>
      </c>
      <c r="K187" s="34">
        <v>-334534.8</v>
      </c>
      <c r="L187" s="34">
        <v>-128200.92</v>
      </c>
      <c r="M187" s="34">
        <v>-348823.19732154021</v>
      </c>
      <c r="N187" s="34">
        <v>-44230.44</v>
      </c>
      <c r="O187" s="449">
        <v>168692.22220505498</v>
      </c>
      <c r="P187" s="449">
        <v>-59169.521454783855</v>
      </c>
      <c r="Q187" s="251">
        <f>SUM(LisäyksetVähennykset[[#This Row],[Kuntien yhdistymisavustus (-0,98 €/as)]:[TE25: Uudistuksen rahoituksen siirtymäajan porrastus (25 % kustannusperusteinen / 75 % vos-kriteerit)]])</f>
        <v>-4650540.4909488065</v>
      </c>
      <c r="R187" s="112"/>
    </row>
    <row r="188" spans="1:18" s="45" customFormat="1" x14ac:dyDescent="0.25">
      <c r="A188" s="239">
        <v>601</v>
      </c>
      <c r="B188" s="239" t="s">
        <v>195</v>
      </c>
      <c r="C188" s="326">
        <v>-3618.16</v>
      </c>
      <c r="D188" s="121">
        <v>-6571.76</v>
      </c>
      <c r="E188" s="121">
        <v>-3618.16</v>
      </c>
      <c r="F188" s="121">
        <v>-36.92</v>
      </c>
      <c r="G188" s="121">
        <v>-98945.600000000006</v>
      </c>
      <c r="H188" s="121">
        <v>-137131.45775</v>
      </c>
      <c r="I188" s="121">
        <v>775514.27343585633</v>
      </c>
      <c r="J188" s="34">
        <v>254593.14503591676</v>
      </c>
      <c r="K188" s="34">
        <v>-110021.6</v>
      </c>
      <c r="L188" s="34">
        <v>-42162.64</v>
      </c>
      <c r="M188" s="34">
        <v>-93782.365757868392</v>
      </c>
      <c r="N188" s="34">
        <v>-14546.48</v>
      </c>
      <c r="O188" s="449">
        <v>125951.79914684387</v>
      </c>
      <c r="P188" s="449">
        <v>55080.904271951818</v>
      </c>
      <c r="Q188" s="251">
        <f>SUM(LisäyksetVähennykset[[#This Row],[Kuntien yhdistymisavustus (-0,98 €/as)]:[TE25: Uudistuksen rahoituksen siirtymäajan porrastus (25 % kustannusperusteinen / 75 % vos-kriteerit)]])</f>
        <v>700704.97838270036</v>
      </c>
      <c r="R188" s="112"/>
    </row>
    <row r="189" spans="1:18" s="45" customFormat="1" x14ac:dyDescent="0.25">
      <c r="A189" s="239">
        <v>604</v>
      </c>
      <c r="B189" s="239" t="s">
        <v>196</v>
      </c>
      <c r="C189" s="326">
        <v>-20621.16</v>
      </c>
      <c r="D189" s="121">
        <v>-37454.76</v>
      </c>
      <c r="E189" s="121">
        <v>-20621.16</v>
      </c>
      <c r="F189" s="121">
        <v>-210.42000000000002</v>
      </c>
      <c r="G189" s="121">
        <v>-563925.6</v>
      </c>
      <c r="H189" s="121">
        <v>-764035.14575000003</v>
      </c>
      <c r="I189" s="121">
        <v>3959736.1584065026</v>
      </c>
      <c r="J189" s="34">
        <v>1119406.2255436887</v>
      </c>
      <c r="K189" s="34">
        <v>-627051.6</v>
      </c>
      <c r="L189" s="34">
        <v>-240299.63999999998</v>
      </c>
      <c r="M189" s="34">
        <v>-387256.12372349197</v>
      </c>
      <c r="N189" s="34">
        <v>-82905.48</v>
      </c>
      <c r="O189" s="449">
        <v>718329.82025030383</v>
      </c>
      <c r="P189" s="449">
        <v>-87032.024337498122</v>
      </c>
      <c r="Q189" s="251">
        <f>SUM(LisäyksetVähennykset[[#This Row],[Kuntien yhdistymisavustus (-0,98 €/as)]:[TE25: Uudistuksen rahoituksen siirtymäajan porrastus (25 % kustannusperusteinen / 75 % vos-kriteerit)]])</f>
        <v>2966059.0903895055</v>
      </c>
      <c r="R189" s="112"/>
    </row>
    <row r="190" spans="1:18" s="45" customFormat="1" x14ac:dyDescent="0.25">
      <c r="A190" s="239">
        <v>607</v>
      </c>
      <c r="B190" s="239" t="s">
        <v>197</v>
      </c>
      <c r="C190" s="326">
        <v>-3919.02</v>
      </c>
      <c r="D190" s="121">
        <v>-7118.22</v>
      </c>
      <c r="E190" s="121">
        <v>-3919.02</v>
      </c>
      <c r="F190" s="121">
        <v>-39.99</v>
      </c>
      <c r="G190" s="121">
        <v>-107173.2</v>
      </c>
      <c r="H190" s="121">
        <v>-131793.20000000001</v>
      </c>
      <c r="I190" s="121">
        <v>-553300.11810468417</v>
      </c>
      <c r="J190" s="34">
        <v>-25010.98642481324</v>
      </c>
      <c r="K190" s="34">
        <v>-119170.2</v>
      </c>
      <c r="L190" s="34">
        <v>-45668.58</v>
      </c>
      <c r="M190" s="34">
        <v>-69554.410031674357</v>
      </c>
      <c r="N190" s="34">
        <v>-15756.06</v>
      </c>
      <c r="O190" s="449">
        <v>127735.09787476307</v>
      </c>
      <c r="P190" s="449">
        <v>41336.06794692509</v>
      </c>
      <c r="Q190" s="251">
        <f>SUM(LisäyksetVähennykset[[#This Row],[Kuntien yhdistymisavustus (-0,98 €/as)]:[TE25: Uudistuksen rahoituksen siirtymäajan porrastus (25 % kustannusperusteinen / 75 % vos-kriteerit)]])</f>
        <v>-913351.83873948373</v>
      </c>
      <c r="R190" s="112"/>
    </row>
    <row r="191" spans="1:18" s="45" customFormat="1" x14ac:dyDescent="0.25">
      <c r="A191" s="239">
        <v>608</v>
      </c>
      <c r="B191" s="239" t="s">
        <v>198</v>
      </c>
      <c r="C191" s="326">
        <v>-1892.3799999999999</v>
      </c>
      <c r="D191" s="121">
        <v>-3437.18</v>
      </c>
      <c r="E191" s="121">
        <v>-1892.3799999999999</v>
      </c>
      <c r="F191" s="121">
        <v>-19.309999999999999</v>
      </c>
      <c r="G191" s="121">
        <v>-51750.8</v>
      </c>
      <c r="H191" s="121">
        <v>-59450.44</v>
      </c>
      <c r="I191" s="121">
        <v>-196109.86067561628</v>
      </c>
      <c r="J191" s="34">
        <v>-87684.781316255656</v>
      </c>
      <c r="K191" s="34">
        <v>-57543.8</v>
      </c>
      <c r="L191" s="34">
        <v>-22052.02</v>
      </c>
      <c r="M191" s="34">
        <v>-27411.4419885077</v>
      </c>
      <c r="N191" s="34">
        <v>-7608.14</v>
      </c>
      <c r="O191" s="449">
        <v>99936.001041662501</v>
      </c>
      <c r="P191" s="449">
        <v>268.88823717738705</v>
      </c>
      <c r="Q191" s="251">
        <f>SUM(LisäyksetVähennykset[[#This Row],[Kuntien yhdistymisavustus (-0,98 €/as)]:[TE25: Uudistuksen rahoituksen siirtymäajan porrastus (25 % kustannusperusteinen / 75 % vos-kriteerit)]])</f>
        <v>-416647.64470153977</v>
      </c>
      <c r="R191" s="112"/>
    </row>
    <row r="192" spans="1:18" s="45" customFormat="1" x14ac:dyDescent="0.25">
      <c r="A192" s="239">
        <v>609</v>
      </c>
      <c r="B192" s="239" t="s">
        <v>199</v>
      </c>
      <c r="C192" s="326">
        <v>-81638.899999999994</v>
      </c>
      <c r="D192" s="121">
        <v>-148282.9</v>
      </c>
      <c r="E192" s="121">
        <v>-81638.899999999994</v>
      </c>
      <c r="F192" s="121">
        <v>-833.05000000000007</v>
      </c>
      <c r="G192" s="121">
        <v>-2232574</v>
      </c>
      <c r="H192" s="121">
        <v>-4770160.2378000002</v>
      </c>
      <c r="I192" s="121">
        <v>-15791580.061469169</v>
      </c>
      <c r="J192" s="34">
        <v>-2117041.6971583082</v>
      </c>
      <c r="K192" s="34">
        <v>-2482489</v>
      </c>
      <c r="L192" s="34">
        <v>-951343.1</v>
      </c>
      <c r="M192" s="34">
        <v>-484893.92646161601</v>
      </c>
      <c r="N192" s="34">
        <v>-328221.7</v>
      </c>
      <c r="O192" s="449">
        <v>4695710.6358370222</v>
      </c>
      <c r="P192" s="449">
        <v>51472.360130035784</v>
      </c>
      <c r="Q192" s="251">
        <f>SUM(LisäyksetVähennykset[[#This Row],[Kuntien yhdistymisavustus (-0,98 €/as)]:[TE25: Uudistuksen rahoituksen siirtymäajan porrastus (25 % kustannusperusteinen / 75 % vos-kriteerit)]])</f>
        <v>-24723514.476922035</v>
      </c>
      <c r="R192" s="112"/>
    </row>
    <row r="193" spans="1:18" s="45" customFormat="1" x14ac:dyDescent="0.25">
      <c r="A193" s="237">
        <v>611</v>
      </c>
      <c r="B193" s="239" t="s">
        <v>200</v>
      </c>
      <c r="C193" s="326">
        <v>-4861.78</v>
      </c>
      <c r="D193" s="121">
        <v>-8830.58</v>
      </c>
      <c r="E193" s="121">
        <v>-4861.78</v>
      </c>
      <c r="F193" s="121">
        <v>-49.61</v>
      </c>
      <c r="G193" s="121">
        <v>-132954.80000000002</v>
      </c>
      <c r="H193" s="121">
        <v>-117371.91499999999</v>
      </c>
      <c r="I193" s="121">
        <v>516078.08943939657</v>
      </c>
      <c r="J193" s="121">
        <v>-21180.049941844718</v>
      </c>
      <c r="K193" s="121">
        <v>-147837.80000000002</v>
      </c>
      <c r="L193" s="121">
        <v>-56654.62</v>
      </c>
      <c r="M193" s="34">
        <v>-94118.618177926415</v>
      </c>
      <c r="N193" s="34">
        <v>-19546.34</v>
      </c>
      <c r="O193" s="450">
        <v>79791.304038794333</v>
      </c>
      <c r="P193" s="450">
        <v>-27360.146171867033</v>
      </c>
      <c r="Q193" s="251">
        <f>SUM(LisäyksetVähennykset[[#This Row],[Kuntien yhdistymisavustus (-0,98 €/as)]:[TE25: Uudistuksen rahoituksen siirtymäajan porrastus (25 % kustannusperusteinen / 75 % vos-kriteerit)]])</f>
        <v>-39758.645813447307</v>
      </c>
      <c r="R193" s="112"/>
    </row>
    <row r="194" spans="1:18" s="45" customFormat="1" x14ac:dyDescent="0.25">
      <c r="A194" s="239">
        <v>614</v>
      </c>
      <c r="B194" s="239" t="s">
        <v>201</v>
      </c>
      <c r="C194" s="326">
        <v>-2820.44</v>
      </c>
      <c r="D194" s="121">
        <v>-5122.84</v>
      </c>
      <c r="E194" s="121">
        <v>-2820.44</v>
      </c>
      <c r="F194" s="121">
        <v>-28.78</v>
      </c>
      <c r="G194" s="121">
        <v>-77130.400000000009</v>
      </c>
      <c r="H194" s="121">
        <v>-52647.794999999998</v>
      </c>
      <c r="I194" s="121">
        <v>-682283.78183482669</v>
      </c>
      <c r="J194" s="34">
        <v>-335029.07417634252</v>
      </c>
      <c r="K194" s="34">
        <v>-85764.400000000009</v>
      </c>
      <c r="L194" s="34">
        <v>-32866.76</v>
      </c>
      <c r="M194" s="34">
        <v>-62365.323041920543</v>
      </c>
      <c r="N194" s="34">
        <v>-11339.32</v>
      </c>
      <c r="O194" s="449">
        <v>171221.5391250276</v>
      </c>
      <c r="P194" s="449">
        <v>21614.413357965153</v>
      </c>
      <c r="Q194" s="251">
        <f>SUM(LisäyksetVähennykset[[#This Row],[Kuntien yhdistymisavustus (-0,98 €/as)]:[TE25: Uudistuksen rahoituksen siirtymäajan porrastus (25 % kustannusperusteinen / 75 % vos-kriteerit)]])</f>
        <v>-1157383.4015700968</v>
      </c>
      <c r="R194" s="112"/>
    </row>
    <row r="195" spans="1:18" s="45" customFormat="1" x14ac:dyDescent="0.25">
      <c r="A195" s="239">
        <v>615</v>
      </c>
      <c r="B195" s="239" t="s">
        <v>202</v>
      </c>
      <c r="C195" s="326">
        <v>-7157.92</v>
      </c>
      <c r="D195" s="121">
        <v>-13001.12</v>
      </c>
      <c r="E195" s="121">
        <v>-7157.92</v>
      </c>
      <c r="F195" s="121">
        <v>-73.040000000000006</v>
      </c>
      <c r="G195" s="121">
        <v>-195747.20000000001</v>
      </c>
      <c r="H195" s="121">
        <v>-300162.16879999998</v>
      </c>
      <c r="I195" s="121">
        <v>2046202.4918174073</v>
      </c>
      <c r="J195" s="34">
        <v>85498.070898260892</v>
      </c>
      <c r="K195" s="34">
        <v>-217659.2</v>
      </c>
      <c r="L195" s="34">
        <v>-83411.679999999993</v>
      </c>
      <c r="M195" s="34">
        <v>-325035.79009682813</v>
      </c>
      <c r="N195" s="34">
        <v>-28777.759999999998</v>
      </c>
      <c r="O195" s="449">
        <v>361294.09643929312</v>
      </c>
      <c r="P195" s="449">
        <v>84381.456226059439</v>
      </c>
      <c r="Q195" s="251">
        <f>SUM(LisäyksetVähennykset[[#This Row],[Kuntien yhdistymisavustus (-0,98 €/as)]:[TE25: Uudistuksen rahoituksen siirtymäajan porrastus (25 % kustannusperusteinen / 75 % vos-kriteerit)]])</f>
        <v>1399192.3164841926</v>
      </c>
      <c r="R195" s="112"/>
    </row>
    <row r="196" spans="1:18" s="45" customFormat="1" x14ac:dyDescent="0.25">
      <c r="A196" s="239">
        <v>616</v>
      </c>
      <c r="B196" s="239" t="s">
        <v>203</v>
      </c>
      <c r="C196" s="326">
        <v>-1708.1399999999999</v>
      </c>
      <c r="D196" s="121">
        <v>-3102.54</v>
      </c>
      <c r="E196" s="121">
        <v>-1708.1399999999999</v>
      </c>
      <c r="F196" s="121">
        <v>-17.43</v>
      </c>
      <c r="G196" s="121">
        <v>-46712.4</v>
      </c>
      <c r="H196" s="121">
        <v>-55796.11735</v>
      </c>
      <c r="I196" s="121">
        <v>-211724.65895705426</v>
      </c>
      <c r="J196" s="34">
        <v>-104253.99744696496</v>
      </c>
      <c r="K196" s="34">
        <v>-51941.4</v>
      </c>
      <c r="L196" s="34">
        <v>-19905.060000000001</v>
      </c>
      <c r="M196" s="34">
        <v>-18592.741883786792</v>
      </c>
      <c r="N196" s="34">
        <v>-6867.42</v>
      </c>
      <c r="O196" s="449">
        <v>36547.180845823896</v>
      </c>
      <c r="P196" s="449">
        <v>9834.3348876366799</v>
      </c>
      <c r="Q196" s="251">
        <f>SUM(LisäyksetVähennykset[[#This Row],[Kuntien yhdistymisavustus (-0,98 €/as)]:[TE25: Uudistuksen rahoituksen siirtymäajan porrastus (25 % kustannusperusteinen / 75 % vos-kriteerit)]])</f>
        <v>-475948.5299043454</v>
      </c>
      <c r="R196" s="112"/>
    </row>
    <row r="197" spans="1:18" s="45" customFormat="1" x14ac:dyDescent="0.25">
      <c r="A197" s="239">
        <v>619</v>
      </c>
      <c r="B197" s="239" t="s">
        <v>204</v>
      </c>
      <c r="C197" s="326">
        <v>-2554.86</v>
      </c>
      <c r="D197" s="121">
        <v>-4640.46</v>
      </c>
      <c r="E197" s="121">
        <v>-2554.86</v>
      </c>
      <c r="F197" s="121">
        <v>-26.07</v>
      </c>
      <c r="G197" s="121">
        <v>-69867.600000000006</v>
      </c>
      <c r="H197" s="121">
        <v>-140695.67999999999</v>
      </c>
      <c r="I197" s="121">
        <v>773848.59838102816</v>
      </c>
      <c r="J197" s="34">
        <v>292994.15297621972</v>
      </c>
      <c r="K197" s="34">
        <v>-77688.600000000006</v>
      </c>
      <c r="L197" s="34">
        <v>-29771.94</v>
      </c>
      <c r="M197" s="34">
        <v>-63120.617646488339</v>
      </c>
      <c r="N197" s="34">
        <v>-10271.58</v>
      </c>
      <c r="O197" s="449">
        <v>176657.18624702407</v>
      </c>
      <c r="P197" s="449">
        <v>2381.5381782006734</v>
      </c>
      <c r="Q197" s="251">
        <f>SUM(LisäyksetVähennykset[[#This Row],[Kuntien yhdistymisavustus (-0,98 €/as)]:[TE25: Uudistuksen rahoituksen siirtymäajan porrastus (25 % kustannusperusteinen / 75 % vos-kriteerit)]])</f>
        <v>844689.20813598437</v>
      </c>
      <c r="R197" s="112"/>
    </row>
    <row r="198" spans="1:18" s="45" customFormat="1" x14ac:dyDescent="0.25">
      <c r="A198" s="239">
        <v>620</v>
      </c>
      <c r="B198" s="243" t="s">
        <v>205</v>
      </c>
      <c r="C198" s="326">
        <v>-2298.1</v>
      </c>
      <c r="D198" s="121">
        <v>-4174.1000000000004</v>
      </c>
      <c r="E198" s="121">
        <v>-2298.1</v>
      </c>
      <c r="F198" s="121">
        <v>-23.45</v>
      </c>
      <c r="G198" s="121">
        <v>-62846</v>
      </c>
      <c r="H198" s="121">
        <v>-57280.237450000001</v>
      </c>
      <c r="I198" s="121">
        <v>280238.32780430245</v>
      </c>
      <c r="J198" s="34">
        <v>252465.82271401468</v>
      </c>
      <c r="K198" s="34">
        <v>-69881</v>
      </c>
      <c r="L198" s="34">
        <v>-26779.9</v>
      </c>
      <c r="M198" s="34">
        <v>-85132.620404373956</v>
      </c>
      <c r="N198" s="34">
        <v>-9239.2999999999993</v>
      </c>
      <c r="O198" s="449">
        <v>159119.45601182082</v>
      </c>
      <c r="P198" s="449">
        <v>29337.316027927671</v>
      </c>
      <c r="Q198" s="251">
        <f>SUM(LisäyksetVähennykset[[#This Row],[Kuntien yhdistymisavustus (-0,98 €/as)]:[TE25: Uudistuksen rahoituksen siirtymäajan porrastus (25 % kustannusperusteinen / 75 % vos-kriteerit)]])</f>
        <v>401208.11470369162</v>
      </c>
      <c r="R198" s="112"/>
    </row>
    <row r="199" spans="1:18" s="45" customFormat="1" x14ac:dyDescent="0.25">
      <c r="A199" s="239">
        <v>623</v>
      </c>
      <c r="B199" s="239" t="s">
        <v>206</v>
      </c>
      <c r="C199" s="326">
        <v>-2058.98</v>
      </c>
      <c r="D199" s="121">
        <v>-3739.78</v>
      </c>
      <c r="E199" s="121">
        <v>-2058.98</v>
      </c>
      <c r="F199" s="121">
        <v>-21.01</v>
      </c>
      <c r="G199" s="121">
        <v>-56306.8</v>
      </c>
      <c r="H199" s="121">
        <v>-52707.65</v>
      </c>
      <c r="I199" s="121">
        <v>507635.85202716128</v>
      </c>
      <c r="J199" s="34">
        <v>29567.011706293397</v>
      </c>
      <c r="K199" s="34">
        <v>-62609.8</v>
      </c>
      <c r="L199" s="34">
        <v>-23993.42</v>
      </c>
      <c r="M199" s="34">
        <v>-31922.098109755272</v>
      </c>
      <c r="N199" s="34">
        <v>-8277.94</v>
      </c>
      <c r="O199" s="449">
        <v>62975.021016002516</v>
      </c>
      <c r="P199" s="449">
        <v>-2931.0918959573391</v>
      </c>
      <c r="Q199" s="251">
        <f>SUM(LisäyksetVähennykset[[#This Row],[Kuntien yhdistymisavustus (-0,98 €/as)]:[TE25: Uudistuksen rahoituksen siirtymäajan porrastus (25 % kustannusperusteinen / 75 % vos-kriteerit)]])</f>
        <v>353550.33474374458</v>
      </c>
      <c r="R199" s="112"/>
    </row>
    <row r="200" spans="1:18" s="45" customFormat="1" x14ac:dyDescent="0.25">
      <c r="A200" s="239">
        <v>624</v>
      </c>
      <c r="B200" s="239" t="s">
        <v>207</v>
      </c>
      <c r="C200" s="326">
        <v>-4900.9799999999996</v>
      </c>
      <c r="D200" s="121">
        <v>-8901.7800000000007</v>
      </c>
      <c r="E200" s="121">
        <v>-4900.9799999999996</v>
      </c>
      <c r="F200" s="121">
        <v>-50.01</v>
      </c>
      <c r="G200" s="121">
        <v>-134026.80000000002</v>
      </c>
      <c r="H200" s="121">
        <v>-102564.72749999999</v>
      </c>
      <c r="I200" s="121">
        <v>725888.94401539117</v>
      </c>
      <c r="J200" s="34">
        <v>630109.32615474646</v>
      </c>
      <c r="K200" s="34">
        <v>-149029.80000000002</v>
      </c>
      <c r="L200" s="34">
        <v>-57111.42</v>
      </c>
      <c r="M200" s="34">
        <v>-93113.844613381443</v>
      </c>
      <c r="N200" s="34">
        <v>-19703.939999999999</v>
      </c>
      <c r="O200" s="449">
        <v>134712.92813885765</v>
      </c>
      <c r="P200" s="449">
        <v>7971.4632009922934</v>
      </c>
      <c r="Q200" s="251">
        <f>SUM(LisäyksetVähennykset[[#This Row],[Kuntien yhdistymisavustus (-0,98 €/as)]:[TE25: Uudistuksen rahoituksen siirtymäajan porrastus (25 % kustannusperusteinen / 75 % vos-kriteerit)]])</f>
        <v>924378.37939660612</v>
      </c>
      <c r="R200" s="112"/>
    </row>
    <row r="201" spans="1:18" s="45" customFormat="1" x14ac:dyDescent="0.25">
      <c r="A201" s="239">
        <v>625</v>
      </c>
      <c r="B201" s="239" t="s">
        <v>208</v>
      </c>
      <c r="C201" s="326">
        <v>-2916.48</v>
      </c>
      <c r="D201" s="121">
        <v>-5297.28</v>
      </c>
      <c r="E201" s="121">
        <v>-2916.48</v>
      </c>
      <c r="F201" s="121">
        <v>-29.76</v>
      </c>
      <c r="G201" s="121">
        <v>-79756.800000000003</v>
      </c>
      <c r="H201" s="121">
        <v>-66879.81</v>
      </c>
      <c r="I201" s="121">
        <v>866263.96259344369</v>
      </c>
      <c r="J201" s="34">
        <v>423052.13533208088</v>
      </c>
      <c r="K201" s="34">
        <v>-88684.800000000003</v>
      </c>
      <c r="L201" s="34">
        <v>-33985.919999999998</v>
      </c>
      <c r="M201" s="34">
        <v>-82785.54012525492</v>
      </c>
      <c r="N201" s="34">
        <v>-11725.44</v>
      </c>
      <c r="O201" s="449">
        <v>70256.306288046122</v>
      </c>
      <c r="P201" s="449">
        <v>5316.3018098563844</v>
      </c>
      <c r="Q201" s="251">
        <f>SUM(LisäyksetVähennykset[[#This Row],[Kuntien yhdistymisavustus (-0,98 €/as)]:[TE25: Uudistuksen rahoituksen siirtymäajan porrastus (25 % kustannusperusteinen / 75 % vos-kriteerit)]])</f>
        <v>989910.39589817217</v>
      </c>
      <c r="R201" s="112"/>
    </row>
    <row r="202" spans="1:18" s="45" customFormat="1" x14ac:dyDescent="0.25">
      <c r="A202" s="239">
        <v>626</v>
      </c>
      <c r="B202" s="239" t="s">
        <v>209</v>
      </c>
      <c r="C202" s="326">
        <v>-4607.96</v>
      </c>
      <c r="D202" s="121">
        <v>-8369.56</v>
      </c>
      <c r="E202" s="121">
        <v>-4607.96</v>
      </c>
      <c r="F202" s="121">
        <v>-47.02</v>
      </c>
      <c r="G202" s="121">
        <v>-126013.6</v>
      </c>
      <c r="H202" s="121">
        <v>-165569.88500000001</v>
      </c>
      <c r="I202" s="121">
        <v>-810274.76302125945</v>
      </c>
      <c r="J202" s="34">
        <v>-512011.65792195394</v>
      </c>
      <c r="K202" s="34">
        <v>-140119.6</v>
      </c>
      <c r="L202" s="34">
        <v>-53696.84</v>
      </c>
      <c r="M202" s="34">
        <v>-81980.438349261429</v>
      </c>
      <c r="N202" s="34">
        <v>-18525.88</v>
      </c>
      <c r="O202" s="449">
        <v>280330.62720259011</v>
      </c>
      <c r="P202" s="449">
        <v>18554.459413283839</v>
      </c>
      <c r="Q202" s="251">
        <f>SUM(LisäyksetVähennykset[[#This Row],[Kuntien yhdistymisavustus (-0,98 €/as)]:[TE25: Uudistuksen rahoituksen siirtymäajan porrastus (25 % kustannusperusteinen / 75 % vos-kriteerit)]])</f>
        <v>-1626940.077676601</v>
      </c>
      <c r="R202" s="112"/>
    </row>
    <row r="203" spans="1:18" s="45" customFormat="1" x14ac:dyDescent="0.25">
      <c r="A203" s="239">
        <v>630</v>
      </c>
      <c r="B203" s="239" t="s">
        <v>210</v>
      </c>
      <c r="C203" s="326">
        <v>-1608.18</v>
      </c>
      <c r="D203" s="121">
        <v>-2920.98</v>
      </c>
      <c r="E203" s="121">
        <v>-1608.18</v>
      </c>
      <c r="F203" s="121">
        <v>-16.41</v>
      </c>
      <c r="G203" s="121">
        <v>-43978.8</v>
      </c>
      <c r="H203" s="121">
        <v>-15786.19</v>
      </c>
      <c r="I203" s="121">
        <v>-212876.4904722666</v>
      </c>
      <c r="J203" s="34">
        <v>-314998.46195164818</v>
      </c>
      <c r="K203" s="34">
        <v>-48901.8</v>
      </c>
      <c r="L203" s="34">
        <v>-18740.22</v>
      </c>
      <c r="M203" s="34">
        <v>-64192.503063208838</v>
      </c>
      <c r="N203" s="34">
        <v>-6465.54</v>
      </c>
      <c r="O203" s="449">
        <v>32217.877101606398</v>
      </c>
      <c r="P203" s="449">
        <v>-12490.577117760069</v>
      </c>
      <c r="Q203" s="251">
        <f>SUM(LisäyksetVähennykset[[#This Row],[Kuntien yhdistymisavustus (-0,98 €/as)]:[TE25: Uudistuksen rahoituksen siirtymäajan porrastus (25 % kustannusperusteinen / 75 % vos-kriteerit)]])</f>
        <v>-712366.45550327736</v>
      </c>
      <c r="R203" s="112"/>
    </row>
    <row r="204" spans="1:18" s="45" customFormat="1" x14ac:dyDescent="0.25">
      <c r="A204" s="239">
        <v>631</v>
      </c>
      <c r="B204" s="239" t="s">
        <v>211</v>
      </c>
      <c r="C204" s="326">
        <v>-1880.62</v>
      </c>
      <c r="D204" s="121">
        <v>-3415.82</v>
      </c>
      <c r="E204" s="121">
        <v>-1880.62</v>
      </c>
      <c r="F204" s="121">
        <v>-19.190000000000001</v>
      </c>
      <c r="G204" s="121">
        <v>-51429.200000000004</v>
      </c>
      <c r="H204" s="121">
        <v>-29106.74</v>
      </c>
      <c r="I204" s="121">
        <v>142206.73888944913</v>
      </c>
      <c r="J204" s="34">
        <v>167181.63384707706</v>
      </c>
      <c r="K204" s="34">
        <v>-57186.200000000004</v>
      </c>
      <c r="L204" s="34">
        <v>-21914.98</v>
      </c>
      <c r="M204" s="34">
        <v>-33081.821575376176</v>
      </c>
      <c r="N204" s="34">
        <v>-7560.86</v>
      </c>
      <c r="O204" s="449">
        <v>80979.601978083418</v>
      </c>
      <c r="P204" s="449">
        <v>6064.0581028856323</v>
      </c>
      <c r="Q204" s="251">
        <f>SUM(LisäyksetVähennykset[[#This Row],[Kuntien yhdistymisavustus (-0,98 €/as)]:[TE25: Uudistuksen rahoituksen siirtymäajan porrastus (25 % kustannusperusteinen / 75 % vos-kriteerit)]])</f>
        <v>188955.98124211904</v>
      </c>
      <c r="R204" s="112"/>
    </row>
    <row r="205" spans="1:18" s="45" customFormat="1" x14ac:dyDescent="0.25">
      <c r="A205" s="239">
        <v>635</v>
      </c>
      <c r="B205" s="239" t="s">
        <v>212</v>
      </c>
      <c r="C205" s="326">
        <v>-6113.24</v>
      </c>
      <c r="D205" s="121">
        <v>-11103.64</v>
      </c>
      <c r="E205" s="121">
        <v>-6113.24</v>
      </c>
      <c r="F205" s="121">
        <v>-62.38</v>
      </c>
      <c r="G205" s="121">
        <v>-167178.4</v>
      </c>
      <c r="H205" s="121">
        <v>-170733.4</v>
      </c>
      <c r="I205" s="121">
        <v>-114422.80464292956</v>
      </c>
      <c r="J205" s="34">
        <v>-26826.936136676995</v>
      </c>
      <c r="K205" s="34">
        <v>-185892.4</v>
      </c>
      <c r="L205" s="34">
        <v>-71237.960000000006</v>
      </c>
      <c r="M205" s="34">
        <v>-70918.476564228535</v>
      </c>
      <c r="N205" s="34">
        <v>-24577.72</v>
      </c>
      <c r="O205" s="449">
        <v>308307.01977222238</v>
      </c>
      <c r="P205" s="449">
        <v>-5329.124940788839</v>
      </c>
      <c r="Q205" s="251">
        <f>SUM(LisäyksetVähennykset[[#This Row],[Kuntien yhdistymisavustus (-0,98 €/as)]:[TE25: Uudistuksen rahoituksen siirtymäajan porrastus (25 % kustannusperusteinen / 75 % vos-kriteerit)]])</f>
        <v>-552202.70251240151</v>
      </c>
      <c r="R205" s="112"/>
    </row>
    <row r="206" spans="1:18" s="45" customFormat="1" x14ac:dyDescent="0.25">
      <c r="A206" s="239">
        <v>636</v>
      </c>
      <c r="B206" s="239" t="s">
        <v>213</v>
      </c>
      <c r="C206" s="326">
        <v>-7850.78</v>
      </c>
      <c r="D206" s="121">
        <v>-14259.58</v>
      </c>
      <c r="E206" s="121">
        <v>-7850.78</v>
      </c>
      <c r="F206" s="121">
        <v>-80.11</v>
      </c>
      <c r="G206" s="121">
        <v>-214694.80000000002</v>
      </c>
      <c r="H206" s="121">
        <v>-272372.67249999999</v>
      </c>
      <c r="I206" s="121">
        <v>736313.75676624791</v>
      </c>
      <c r="J206" s="34">
        <v>-34464.603317861074</v>
      </c>
      <c r="K206" s="34">
        <v>-238727.80000000002</v>
      </c>
      <c r="L206" s="34">
        <v>-91485.62</v>
      </c>
      <c r="M206" s="34">
        <v>-181247.68890654991</v>
      </c>
      <c r="N206" s="34">
        <v>-31563.34</v>
      </c>
      <c r="O206" s="449">
        <v>157085.41384277394</v>
      </c>
      <c r="P206" s="449">
        <v>-8128.0716330487921</v>
      </c>
      <c r="Q206" s="251">
        <f>SUM(LisäyksetVähennykset[[#This Row],[Kuntien yhdistymisavustus (-0,98 €/as)]:[TE25: Uudistuksen rahoituksen siirtymäajan porrastus (25 % kustannusperusteinen / 75 % vos-kriteerit)]])</f>
        <v>-209326.67574843796</v>
      </c>
      <c r="R206" s="112"/>
    </row>
    <row r="207" spans="1:18" s="45" customFormat="1" x14ac:dyDescent="0.25">
      <c r="A207" s="239">
        <v>638</v>
      </c>
      <c r="B207" s="239" t="s">
        <v>214</v>
      </c>
      <c r="C207" s="326">
        <v>-50702.26</v>
      </c>
      <c r="D207" s="121">
        <v>-92091.86</v>
      </c>
      <c r="E207" s="121">
        <v>-50702.26</v>
      </c>
      <c r="F207" s="121">
        <v>-517.37</v>
      </c>
      <c r="G207" s="121">
        <v>-1386551.6</v>
      </c>
      <c r="H207" s="121">
        <v>-2514323.7477000002</v>
      </c>
      <c r="I207" s="121">
        <v>14522566.989777571</v>
      </c>
      <c r="J207" s="34">
        <v>3625298.8819000069</v>
      </c>
      <c r="K207" s="34">
        <v>-1541762.6</v>
      </c>
      <c r="L207" s="34">
        <v>-590836.54</v>
      </c>
      <c r="M207" s="34">
        <v>-1004331.1880022598</v>
      </c>
      <c r="N207" s="34">
        <v>-203843.78</v>
      </c>
      <c r="O207" s="449">
        <v>1255417.5638302919</v>
      </c>
      <c r="P207" s="449">
        <v>-131280.51602300233</v>
      </c>
      <c r="Q207" s="251">
        <f>SUM(LisäyksetVähennykset[[#This Row],[Kuntien yhdistymisavustus (-0,98 €/as)]:[TE25: Uudistuksen rahoituksen siirtymäajan porrastus (25 % kustannusperusteinen / 75 % vos-kriteerit)]])</f>
        <v>11836339.713782607</v>
      </c>
      <c r="R207" s="112"/>
    </row>
    <row r="208" spans="1:18" s="45" customFormat="1" x14ac:dyDescent="0.25">
      <c r="A208" s="239">
        <v>678</v>
      </c>
      <c r="B208" s="239" t="s">
        <v>215</v>
      </c>
      <c r="C208" s="326">
        <v>-23099.579999999998</v>
      </c>
      <c r="D208" s="121">
        <v>-41956.38</v>
      </c>
      <c r="E208" s="121">
        <v>-23099.579999999998</v>
      </c>
      <c r="F208" s="121">
        <v>-235.71</v>
      </c>
      <c r="G208" s="121">
        <v>-631702.80000000005</v>
      </c>
      <c r="H208" s="121">
        <v>-1042411.5125</v>
      </c>
      <c r="I208" s="121">
        <v>1514748.4909656369</v>
      </c>
      <c r="J208" s="34">
        <v>-101749.61928757292</v>
      </c>
      <c r="K208" s="34">
        <v>-702415.8</v>
      </c>
      <c r="L208" s="34">
        <v>-269180.82</v>
      </c>
      <c r="M208" s="34">
        <v>-301837.77802050114</v>
      </c>
      <c r="N208" s="34">
        <v>-92869.74</v>
      </c>
      <c r="O208" s="449">
        <v>1020494.7637855788</v>
      </c>
      <c r="P208" s="449">
        <v>69601.761491568759</v>
      </c>
      <c r="Q208" s="251">
        <f>SUM(LisäyksetVähennykset[[#This Row],[Kuntien yhdistymisavustus (-0,98 €/as)]:[TE25: Uudistuksen rahoituksen siirtymäajan porrastus (25 % kustannusperusteinen / 75 % vos-kriteerit)]])</f>
        <v>-625714.30356528983</v>
      </c>
      <c r="R208" s="112"/>
    </row>
    <row r="209" spans="1:18" s="45" customFormat="1" x14ac:dyDescent="0.25">
      <c r="A209" s="239">
        <v>680</v>
      </c>
      <c r="B209" s="239" t="s">
        <v>216</v>
      </c>
      <c r="C209" s="326">
        <v>-25223.239999999998</v>
      </c>
      <c r="D209" s="121">
        <v>-45813.64</v>
      </c>
      <c r="E209" s="121">
        <v>-25223.239999999998</v>
      </c>
      <c r="F209" s="121">
        <v>-257.38</v>
      </c>
      <c r="G209" s="121">
        <v>-689778.4</v>
      </c>
      <c r="H209" s="121">
        <v>-1281253.6203000001</v>
      </c>
      <c r="I209" s="121">
        <v>787177.58923664829</v>
      </c>
      <c r="J209" s="34">
        <v>-105422.63134094811</v>
      </c>
      <c r="K209" s="34">
        <v>-766992.4</v>
      </c>
      <c r="L209" s="34">
        <v>-293927.96000000002</v>
      </c>
      <c r="M209" s="34">
        <v>-304087.57590865291</v>
      </c>
      <c r="N209" s="34">
        <v>-101407.72</v>
      </c>
      <c r="O209" s="449">
        <v>1383232.4838348543</v>
      </c>
      <c r="P209" s="449">
        <v>40959.330218763091</v>
      </c>
      <c r="Q209" s="251">
        <f>SUM(LisäyksetVähennykset[[#This Row],[Kuntien yhdistymisavustus (-0,98 €/as)]:[TE25: Uudistuksen rahoituksen siirtymäajan porrastus (25 % kustannusperusteinen / 75 % vos-kriteerit)]])</f>
        <v>-1428018.4042593357</v>
      </c>
      <c r="R209" s="112"/>
    </row>
    <row r="210" spans="1:18" s="45" customFormat="1" x14ac:dyDescent="0.25">
      <c r="A210" s="239">
        <v>681</v>
      </c>
      <c r="B210" s="239" t="s">
        <v>217</v>
      </c>
      <c r="C210" s="326">
        <v>-3181.08</v>
      </c>
      <c r="D210" s="121">
        <v>-5777.88</v>
      </c>
      <c r="E210" s="121">
        <v>-3181.08</v>
      </c>
      <c r="F210" s="121">
        <v>-32.46</v>
      </c>
      <c r="G210" s="121">
        <v>-86992.8</v>
      </c>
      <c r="H210" s="121">
        <v>-139423.07165</v>
      </c>
      <c r="I210" s="121">
        <v>335908.79838194582</v>
      </c>
      <c r="J210" s="34">
        <v>171972.47196929672</v>
      </c>
      <c r="K210" s="34">
        <v>-96730.8</v>
      </c>
      <c r="L210" s="34">
        <v>-37069.32</v>
      </c>
      <c r="M210" s="34">
        <v>-48007.119411733307</v>
      </c>
      <c r="N210" s="34">
        <v>-12789.24</v>
      </c>
      <c r="O210" s="449">
        <v>108726.106271461</v>
      </c>
      <c r="P210" s="449">
        <v>11340.071285300539</v>
      </c>
      <c r="Q210" s="251">
        <f>SUM(LisäyksetVähennykset[[#This Row],[Kuntien yhdistymisavustus (-0,98 €/as)]:[TE25: Uudistuksen rahoituksen siirtymäajan porrastus (25 % kustannusperusteinen / 75 % vos-kriteerit)]])</f>
        <v>194762.59684627075</v>
      </c>
      <c r="R210" s="112"/>
    </row>
    <row r="211" spans="1:18" s="45" customFormat="1" x14ac:dyDescent="0.25">
      <c r="A211" s="239">
        <v>683</v>
      </c>
      <c r="B211" s="239" t="s">
        <v>218</v>
      </c>
      <c r="C211" s="326">
        <v>-3498.6</v>
      </c>
      <c r="D211" s="121">
        <v>-6354.6</v>
      </c>
      <c r="E211" s="121">
        <v>-3498.6</v>
      </c>
      <c r="F211" s="121">
        <v>-35.700000000000003</v>
      </c>
      <c r="G211" s="121">
        <v>-95676</v>
      </c>
      <c r="H211" s="121">
        <v>-94482.42</v>
      </c>
      <c r="I211" s="121">
        <v>-129120.03389231845</v>
      </c>
      <c r="J211" s="34">
        <v>17474.173488363282</v>
      </c>
      <c r="K211" s="34">
        <v>-106386</v>
      </c>
      <c r="L211" s="34">
        <v>-40769.4</v>
      </c>
      <c r="M211" s="34">
        <v>-176809.21836092934</v>
      </c>
      <c r="N211" s="34">
        <v>-14065.8</v>
      </c>
      <c r="O211" s="449">
        <v>173173.94264537166</v>
      </c>
      <c r="P211" s="449">
        <v>5625.5516122344416</v>
      </c>
      <c r="Q211" s="251">
        <f>SUM(LisäyksetVähennykset[[#This Row],[Kuntien yhdistymisavustus (-0,98 €/as)]:[TE25: Uudistuksen rahoituksen siirtymäajan porrastus (25 % kustannusperusteinen / 75 % vos-kriteerit)]])</f>
        <v>-474422.70450727851</v>
      </c>
      <c r="R211" s="112"/>
    </row>
    <row r="212" spans="1:18" s="45" customFormat="1" x14ac:dyDescent="0.25">
      <c r="A212" s="239">
        <v>684</v>
      </c>
      <c r="B212" s="239" t="s">
        <v>219</v>
      </c>
      <c r="C212" s="326">
        <v>-38188.639999999999</v>
      </c>
      <c r="D212" s="121">
        <v>-69363.040000000008</v>
      </c>
      <c r="E212" s="121">
        <v>-38188.639999999999</v>
      </c>
      <c r="F212" s="121">
        <v>-389.68</v>
      </c>
      <c r="G212" s="121">
        <v>-1044342.4</v>
      </c>
      <c r="H212" s="121">
        <v>-1357700.6473000001</v>
      </c>
      <c r="I212" s="121">
        <v>-324383.78114465909</v>
      </c>
      <c r="J212" s="34">
        <v>-163434.24288591294</v>
      </c>
      <c r="K212" s="34">
        <v>-1161246.4000000001</v>
      </c>
      <c r="L212" s="34">
        <v>-445014.56</v>
      </c>
      <c r="M212" s="34">
        <v>-213472.27083365599</v>
      </c>
      <c r="N212" s="34">
        <v>-153533.91999999998</v>
      </c>
      <c r="O212" s="449">
        <v>1868985.3069247869</v>
      </c>
      <c r="P212" s="449">
        <v>-25007.864675433259</v>
      </c>
      <c r="Q212" s="251">
        <f>SUM(LisäyksetVähennykset[[#This Row],[Kuntien yhdistymisavustus (-0,98 €/as)]:[TE25: Uudistuksen rahoituksen siirtymäajan porrastus (25 % kustannusperusteinen / 75 % vos-kriteerit)]])</f>
        <v>-3165280.7799148741</v>
      </c>
      <c r="R212" s="112"/>
    </row>
    <row r="213" spans="1:18" s="45" customFormat="1" x14ac:dyDescent="0.25">
      <c r="A213" s="239">
        <v>686</v>
      </c>
      <c r="B213" s="239" t="s">
        <v>220</v>
      </c>
      <c r="C213" s="326">
        <v>-2876.2999999999997</v>
      </c>
      <c r="D213" s="121">
        <v>-5224.3</v>
      </c>
      <c r="E213" s="121">
        <v>-2876.2999999999997</v>
      </c>
      <c r="F213" s="121">
        <v>-29.35</v>
      </c>
      <c r="G213" s="121">
        <v>-78658</v>
      </c>
      <c r="H213" s="121">
        <v>-135575.57764999999</v>
      </c>
      <c r="I213" s="121">
        <v>-180845.56850963301</v>
      </c>
      <c r="J213" s="34">
        <v>-148885.25143689683</v>
      </c>
      <c r="K213" s="34">
        <v>-87463</v>
      </c>
      <c r="L213" s="34">
        <v>-33517.699999999997</v>
      </c>
      <c r="M213" s="34">
        <v>-36600.242018550278</v>
      </c>
      <c r="N213" s="34">
        <v>-11563.9</v>
      </c>
      <c r="O213" s="449">
        <v>78236.526261392122</v>
      </c>
      <c r="P213" s="449">
        <v>6290.2353738446473</v>
      </c>
      <c r="Q213" s="251">
        <f>SUM(LisäyksetVähennykset[[#This Row],[Kuntien yhdistymisavustus (-0,98 €/as)]:[TE25: Uudistuksen rahoituksen siirtymäajan porrastus (25 % kustannusperusteinen / 75 % vos-kriteerit)]])</f>
        <v>-639588.72797984327</v>
      </c>
      <c r="R213" s="112"/>
    </row>
    <row r="214" spans="1:18" s="45" customFormat="1" x14ac:dyDescent="0.25">
      <c r="A214" s="239">
        <v>687</v>
      </c>
      <c r="B214" s="239" t="s">
        <v>221</v>
      </c>
      <c r="C214" s="326">
        <v>-1384.74</v>
      </c>
      <c r="D214" s="121">
        <v>-2515.14</v>
      </c>
      <c r="E214" s="121">
        <v>-1384.74</v>
      </c>
      <c r="F214" s="121">
        <v>-14.13</v>
      </c>
      <c r="G214" s="121">
        <v>-37868.400000000001</v>
      </c>
      <c r="H214" s="121">
        <v>-53906.577499999999</v>
      </c>
      <c r="I214" s="121">
        <v>81211.573948834237</v>
      </c>
      <c r="J214" s="34">
        <v>-50174.821617113463</v>
      </c>
      <c r="K214" s="34">
        <v>-42107.4</v>
      </c>
      <c r="L214" s="34">
        <v>-16136.46</v>
      </c>
      <c r="M214" s="34">
        <v>-31652.842129522207</v>
      </c>
      <c r="N214" s="34">
        <v>-5567.22</v>
      </c>
      <c r="O214" s="449">
        <v>94628.493958858409</v>
      </c>
      <c r="P214" s="449">
        <v>4807.5674029183901</v>
      </c>
      <c r="Q214" s="251">
        <f>SUM(LisäyksetVähennykset[[#This Row],[Kuntien yhdistymisavustus (-0,98 €/as)]:[TE25: Uudistuksen rahoituksen siirtymäajan porrastus (25 % kustannusperusteinen / 75 % vos-kriteerit)]])</f>
        <v>-62064.835936024625</v>
      </c>
      <c r="R214" s="112"/>
    </row>
    <row r="215" spans="1:18" s="45" customFormat="1" x14ac:dyDescent="0.25">
      <c r="A215" s="239">
        <v>689</v>
      </c>
      <c r="B215" s="239" t="s">
        <v>222</v>
      </c>
      <c r="C215" s="326">
        <v>-2947.84</v>
      </c>
      <c r="D215" s="121">
        <v>-5354.24</v>
      </c>
      <c r="E215" s="121">
        <v>-2947.84</v>
      </c>
      <c r="F215" s="121">
        <v>-30.080000000000002</v>
      </c>
      <c r="G215" s="121">
        <v>-80614.400000000009</v>
      </c>
      <c r="H215" s="121">
        <v>-115370.50335</v>
      </c>
      <c r="I215" s="121">
        <v>1376801.1554838896</v>
      </c>
      <c r="J215" s="34">
        <v>788060.09474489884</v>
      </c>
      <c r="K215" s="34">
        <v>-89638.400000000009</v>
      </c>
      <c r="L215" s="34">
        <v>-34351.360000000001</v>
      </c>
      <c r="M215" s="34">
        <v>-59502.188568263686</v>
      </c>
      <c r="N215" s="34">
        <v>-11851.52</v>
      </c>
      <c r="O215" s="449">
        <v>185085.57098897052</v>
      </c>
      <c r="P215" s="449">
        <v>38819.022020347315</v>
      </c>
      <c r="Q215" s="251">
        <f>SUM(LisäyksetVähennykset[[#This Row],[Kuntien yhdistymisavustus (-0,98 €/as)]:[TE25: Uudistuksen rahoituksen siirtymäajan porrastus (25 % kustannusperusteinen / 75 % vos-kriteerit)]])</f>
        <v>1986157.4713198426</v>
      </c>
      <c r="R215" s="112"/>
    </row>
    <row r="216" spans="1:18" s="45" customFormat="1" x14ac:dyDescent="0.25">
      <c r="A216" s="239">
        <v>691</v>
      </c>
      <c r="B216" s="239" t="s">
        <v>223</v>
      </c>
      <c r="C216" s="326">
        <v>-2504.88</v>
      </c>
      <c r="D216" s="121">
        <v>-4549.68</v>
      </c>
      <c r="E216" s="121">
        <v>-2504.88</v>
      </c>
      <c r="F216" s="121">
        <v>-25.560000000000002</v>
      </c>
      <c r="G216" s="121">
        <v>-68500.800000000003</v>
      </c>
      <c r="H216" s="121">
        <v>-44623.294999999998</v>
      </c>
      <c r="I216" s="121">
        <v>540346.54838544631</v>
      </c>
      <c r="J216" s="34">
        <v>-11141.610785612189</v>
      </c>
      <c r="K216" s="34">
        <v>-76168.800000000003</v>
      </c>
      <c r="L216" s="34">
        <v>-29189.52</v>
      </c>
      <c r="M216" s="34">
        <v>-93718.877005381873</v>
      </c>
      <c r="N216" s="34">
        <v>-10070.64</v>
      </c>
      <c r="O216" s="449">
        <v>92489.491500817981</v>
      </c>
      <c r="P216" s="449">
        <v>-1536.1586382674577</v>
      </c>
      <c r="Q216" s="251">
        <f>SUM(LisäyksetVähennykset[[#This Row],[Kuntien yhdistymisavustus (-0,98 €/as)]:[TE25: Uudistuksen rahoituksen siirtymäajan porrastus (25 % kustannusperusteinen / 75 % vos-kriteerit)]])</f>
        <v>288301.33845700277</v>
      </c>
      <c r="R216" s="112"/>
    </row>
    <row r="217" spans="1:18" s="45" customFormat="1" x14ac:dyDescent="0.25">
      <c r="A217" s="239">
        <v>694</v>
      </c>
      <c r="B217" s="239" t="s">
        <v>224</v>
      </c>
      <c r="C217" s="326">
        <v>-28070.14</v>
      </c>
      <c r="D217" s="121">
        <v>-50984.54</v>
      </c>
      <c r="E217" s="121">
        <v>-28070.14</v>
      </c>
      <c r="F217" s="121">
        <v>-286.43</v>
      </c>
      <c r="G217" s="121">
        <v>-767632.4</v>
      </c>
      <c r="H217" s="121">
        <v>-2092151.6306</v>
      </c>
      <c r="I217" s="121">
        <v>-1473514.3347520274</v>
      </c>
      <c r="J217" s="34">
        <v>-119823.03648001516</v>
      </c>
      <c r="K217" s="34">
        <v>-853561.4</v>
      </c>
      <c r="L217" s="34">
        <v>-327103.06</v>
      </c>
      <c r="M217" s="34">
        <v>-162465.61233487693</v>
      </c>
      <c r="N217" s="34">
        <v>-112853.42</v>
      </c>
      <c r="O217" s="449">
        <v>1812118.1243834731</v>
      </c>
      <c r="P217" s="449">
        <v>-66564.891824772349</v>
      </c>
      <c r="Q217" s="251">
        <f>SUM(LisäyksetVähennykset[[#This Row],[Kuntien yhdistymisavustus (-0,98 €/as)]:[TE25: Uudistuksen rahoituksen siirtymäajan porrastus (25 % kustannusperusteinen / 75 % vos-kriteerit)]])</f>
        <v>-4270962.9116082191</v>
      </c>
      <c r="R217" s="112"/>
    </row>
    <row r="218" spans="1:18" s="45" customFormat="1" x14ac:dyDescent="0.25">
      <c r="A218" s="239">
        <v>697</v>
      </c>
      <c r="B218" s="239" t="s">
        <v>225</v>
      </c>
      <c r="C218" s="326">
        <v>-1139.74</v>
      </c>
      <c r="D218" s="121">
        <v>-2070.14</v>
      </c>
      <c r="E218" s="121">
        <v>-1139.74</v>
      </c>
      <c r="F218" s="121">
        <v>-11.63</v>
      </c>
      <c r="G218" s="121">
        <v>-31168.400000000001</v>
      </c>
      <c r="H218" s="121">
        <v>-26394.384999999998</v>
      </c>
      <c r="I218" s="121">
        <v>-129552.52919706824</v>
      </c>
      <c r="J218" s="34">
        <v>-32418.441541301858</v>
      </c>
      <c r="K218" s="34">
        <v>-34657.4</v>
      </c>
      <c r="L218" s="34">
        <v>-13281.46</v>
      </c>
      <c r="M218" s="34">
        <v>-21659.020079101672</v>
      </c>
      <c r="N218" s="34">
        <v>-4582.22</v>
      </c>
      <c r="O218" s="449">
        <v>31118.452918584284</v>
      </c>
      <c r="P218" s="449">
        <v>17702.182728296306</v>
      </c>
      <c r="Q218" s="251">
        <f>SUM(LisäyksetVähennykset[[#This Row],[Kuntien yhdistymisavustus (-0,98 €/as)]:[TE25: Uudistuksen rahoituksen siirtymäajan porrastus (25 % kustannusperusteinen / 75 % vos-kriteerit)]])</f>
        <v>-249254.47017059114</v>
      </c>
      <c r="R218" s="112"/>
    </row>
    <row r="219" spans="1:18" s="45" customFormat="1" x14ac:dyDescent="0.25">
      <c r="A219" s="239">
        <v>698</v>
      </c>
      <c r="B219" s="239" t="s">
        <v>226</v>
      </c>
      <c r="C219" s="326">
        <v>-64407.56</v>
      </c>
      <c r="D219" s="121">
        <v>-116985.16</v>
      </c>
      <c r="E219" s="121">
        <v>-64407.56</v>
      </c>
      <c r="F219" s="121">
        <v>-657.22</v>
      </c>
      <c r="G219" s="121">
        <v>-1761349.6</v>
      </c>
      <c r="H219" s="121">
        <v>-3099441.6789000002</v>
      </c>
      <c r="I219" s="121">
        <v>-18170790.172582045</v>
      </c>
      <c r="J219" s="34">
        <v>-9437110.0156319514</v>
      </c>
      <c r="K219" s="34">
        <v>-1958515.6</v>
      </c>
      <c r="L219" s="34">
        <v>-750545.24</v>
      </c>
      <c r="M219" s="34">
        <v>-439179.20343296125</v>
      </c>
      <c r="N219" s="34">
        <v>-258944.68</v>
      </c>
      <c r="O219" s="449">
        <v>1850232.9212748902</v>
      </c>
      <c r="P219" s="449">
        <v>531004.30846286751</v>
      </c>
      <c r="Q219" s="251">
        <f>SUM(LisäyksetVähennykset[[#This Row],[Kuntien yhdistymisavustus (-0,98 €/as)]:[TE25: Uudistuksen rahoituksen siirtymäajan porrastus (25 % kustannusperusteinen / 75 % vos-kriteerit)]])</f>
        <v>-33741096.460809201</v>
      </c>
      <c r="R219" s="112"/>
    </row>
    <row r="220" spans="1:18" s="45" customFormat="1" x14ac:dyDescent="0.25">
      <c r="A220" s="239">
        <v>700</v>
      </c>
      <c r="B220" s="239" t="s">
        <v>227</v>
      </c>
      <c r="C220" s="326">
        <v>-4638.34</v>
      </c>
      <c r="D220" s="121">
        <v>-8424.74</v>
      </c>
      <c r="E220" s="121">
        <v>-4638.34</v>
      </c>
      <c r="F220" s="121">
        <v>-47.33</v>
      </c>
      <c r="G220" s="121">
        <v>-126844.40000000001</v>
      </c>
      <c r="H220" s="121">
        <v>-141366.1231</v>
      </c>
      <c r="I220" s="121">
        <v>262424.35537567706</v>
      </c>
      <c r="J220" s="34">
        <v>260826.14952176184</v>
      </c>
      <c r="K220" s="34">
        <v>-141043.4</v>
      </c>
      <c r="L220" s="34">
        <v>-54050.86</v>
      </c>
      <c r="M220" s="34">
        <v>-38831.021961297505</v>
      </c>
      <c r="N220" s="34">
        <v>-18648.02</v>
      </c>
      <c r="O220" s="449">
        <v>246252.03226485406</v>
      </c>
      <c r="P220" s="449">
        <v>11399.939222108427</v>
      </c>
      <c r="Q220" s="251">
        <f>SUM(LisäyksetVähennykset[[#This Row],[Kuntien yhdistymisavustus (-0,98 €/as)]:[TE25: Uudistuksen rahoituksen siirtymäajan porrastus (25 % kustannusperusteinen / 75 % vos-kriteerit)]])</f>
        <v>242369.9013231039</v>
      </c>
      <c r="R220" s="112"/>
    </row>
    <row r="221" spans="1:18" s="45" customFormat="1" x14ac:dyDescent="0.25">
      <c r="A221" s="239">
        <v>702</v>
      </c>
      <c r="B221" s="239" t="s">
        <v>228</v>
      </c>
      <c r="C221" s="326">
        <v>-3958.22</v>
      </c>
      <c r="D221" s="121">
        <v>-7189.42</v>
      </c>
      <c r="E221" s="121">
        <v>-3958.22</v>
      </c>
      <c r="F221" s="121">
        <v>-40.39</v>
      </c>
      <c r="G221" s="121">
        <v>-108245.2</v>
      </c>
      <c r="H221" s="121">
        <v>-67374.287500000006</v>
      </c>
      <c r="I221" s="121">
        <v>631630.07506514434</v>
      </c>
      <c r="J221" s="34">
        <v>21525.020684865212</v>
      </c>
      <c r="K221" s="34">
        <v>-120362.2</v>
      </c>
      <c r="L221" s="34">
        <v>-46125.38</v>
      </c>
      <c r="M221" s="34">
        <v>-54204.54529155013</v>
      </c>
      <c r="N221" s="34">
        <v>-15913.66</v>
      </c>
      <c r="O221" s="449">
        <v>241073.09003501321</v>
      </c>
      <c r="P221" s="449">
        <v>25398.7144483554</v>
      </c>
      <c r="Q221" s="251">
        <f>SUM(LisäyksetVähennykset[[#This Row],[Kuntien yhdistymisavustus (-0,98 €/as)]:[TE25: Uudistuksen rahoituksen siirtymäajan porrastus (25 % kustannusperusteinen / 75 % vos-kriteerit)]])</f>
        <v>492255.37744182802</v>
      </c>
      <c r="R221" s="112"/>
    </row>
    <row r="222" spans="1:18" s="45" customFormat="1" x14ac:dyDescent="0.25">
      <c r="A222" s="239">
        <v>704</v>
      </c>
      <c r="B222" s="239" t="s">
        <v>229</v>
      </c>
      <c r="C222" s="326">
        <v>-6289.64</v>
      </c>
      <c r="D222" s="121">
        <v>-11424.04</v>
      </c>
      <c r="E222" s="121">
        <v>-6289.64</v>
      </c>
      <c r="F222" s="121">
        <v>-64.180000000000007</v>
      </c>
      <c r="G222" s="121">
        <v>-172002.4</v>
      </c>
      <c r="H222" s="121">
        <v>-51102.79</v>
      </c>
      <c r="I222" s="121">
        <v>919069.55215610692</v>
      </c>
      <c r="J222" s="34">
        <v>-27169.299745794822</v>
      </c>
      <c r="K222" s="34">
        <v>-191256.4</v>
      </c>
      <c r="L222" s="34">
        <v>-73293.56</v>
      </c>
      <c r="M222" s="34">
        <v>-139204.98104566429</v>
      </c>
      <c r="N222" s="34">
        <v>-25286.92</v>
      </c>
      <c r="O222" s="449">
        <v>104677.6286543271</v>
      </c>
      <c r="P222" s="449">
        <v>-22632.097689610542</v>
      </c>
      <c r="Q222" s="251">
        <f>SUM(LisäyksetVähennykset[[#This Row],[Kuntien yhdistymisavustus (-0,98 €/as)]:[TE25: Uudistuksen rahoituksen siirtymäajan porrastus (25 % kustannusperusteinen / 75 % vos-kriteerit)]])</f>
        <v>297731.23232936428</v>
      </c>
      <c r="R222" s="112"/>
    </row>
    <row r="223" spans="1:18" s="45" customFormat="1" x14ac:dyDescent="0.25">
      <c r="A223" s="239">
        <v>707</v>
      </c>
      <c r="B223" s="239" t="s">
        <v>230</v>
      </c>
      <c r="C223" s="326">
        <v>-1843.3799999999999</v>
      </c>
      <c r="D223" s="121">
        <v>-3348.18</v>
      </c>
      <c r="E223" s="121">
        <v>-1843.3799999999999</v>
      </c>
      <c r="F223" s="121">
        <v>-18.809999999999999</v>
      </c>
      <c r="G223" s="121">
        <v>-50410.8</v>
      </c>
      <c r="H223" s="121">
        <v>-45575.885000000002</v>
      </c>
      <c r="I223" s="121">
        <v>-212619.09718746648</v>
      </c>
      <c r="J223" s="34">
        <v>-8284.3539984066356</v>
      </c>
      <c r="K223" s="34">
        <v>-56053.8</v>
      </c>
      <c r="L223" s="34">
        <v>-21481.02</v>
      </c>
      <c r="M223" s="34">
        <v>-26007.897850217745</v>
      </c>
      <c r="N223" s="34">
        <v>-7411.14</v>
      </c>
      <c r="O223" s="449">
        <v>120962.63307402789</v>
      </c>
      <c r="P223" s="449">
        <v>46207.386825251313</v>
      </c>
      <c r="Q223" s="251">
        <f>SUM(LisäyksetVähennykset[[#This Row],[Kuntien yhdistymisavustus (-0,98 €/as)]:[TE25: Uudistuksen rahoituksen siirtymäajan porrastus (25 % kustannusperusteinen / 75 % vos-kriteerit)]])</f>
        <v>-267727.72413681168</v>
      </c>
      <c r="R223" s="112"/>
    </row>
    <row r="224" spans="1:18" s="45" customFormat="1" x14ac:dyDescent="0.25">
      <c r="A224" s="239">
        <v>710</v>
      </c>
      <c r="B224" s="239" t="s">
        <v>231</v>
      </c>
      <c r="C224" s="326">
        <v>-26495.279999999999</v>
      </c>
      <c r="D224" s="121">
        <v>-48124.08</v>
      </c>
      <c r="E224" s="121">
        <v>-26495.279999999999</v>
      </c>
      <c r="F224" s="121">
        <v>-270.36</v>
      </c>
      <c r="G224" s="121">
        <v>-724564.8</v>
      </c>
      <c r="H224" s="121">
        <v>-1124453.5266</v>
      </c>
      <c r="I224" s="121">
        <v>-2352267.1041067266</v>
      </c>
      <c r="J224" s="34">
        <v>-115414.57667372019</v>
      </c>
      <c r="K224" s="34">
        <v>-805672.8</v>
      </c>
      <c r="L224" s="34">
        <v>-308751.12</v>
      </c>
      <c r="M224" s="34">
        <v>-369450.3756098054</v>
      </c>
      <c r="N224" s="34">
        <v>-106521.84</v>
      </c>
      <c r="O224" s="449">
        <v>654281.92265551211</v>
      </c>
      <c r="P224" s="449">
        <v>-46657.951515871333</v>
      </c>
      <c r="Q224" s="251">
        <f>SUM(LisäyksetVähennykset[[#This Row],[Kuntien yhdistymisavustus (-0,98 €/as)]:[TE25: Uudistuksen rahoituksen siirtymäajan porrastus (25 % kustannusperusteinen / 75 % vos-kriteerit)]])</f>
        <v>-5400857.1718506115</v>
      </c>
      <c r="R224" s="112"/>
    </row>
    <row r="225" spans="1:18" s="45" customFormat="1" x14ac:dyDescent="0.25">
      <c r="A225" s="239">
        <v>729</v>
      </c>
      <c r="B225" s="239" t="s">
        <v>232</v>
      </c>
      <c r="C225" s="326">
        <v>-8680.84</v>
      </c>
      <c r="D225" s="121">
        <v>-15767.24</v>
      </c>
      <c r="E225" s="121">
        <v>-8680.84</v>
      </c>
      <c r="F225" s="121">
        <v>-88.58</v>
      </c>
      <c r="G225" s="121">
        <v>-237394.4</v>
      </c>
      <c r="H225" s="121">
        <v>-346728.1876</v>
      </c>
      <c r="I225" s="121">
        <v>-506507.40780627506</v>
      </c>
      <c r="J225" s="34">
        <v>-37934.73323249977</v>
      </c>
      <c r="K225" s="34">
        <v>-263968.40000000002</v>
      </c>
      <c r="L225" s="34">
        <v>-101158.36</v>
      </c>
      <c r="M225" s="34">
        <v>-143795.13962321245</v>
      </c>
      <c r="N225" s="34">
        <v>-34900.519999999997</v>
      </c>
      <c r="O225" s="449">
        <v>569654.39742835204</v>
      </c>
      <c r="P225" s="449">
        <v>66462.835069426976</v>
      </c>
      <c r="Q225" s="251">
        <f>SUM(LisäyksetVähennykset[[#This Row],[Kuntien yhdistymisavustus (-0,98 €/as)]:[TE25: Uudistuksen rahoituksen siirtymäajan porrastus (25 % kustannusperusteinen / 75 % vos-kriteerit)]])</f>
        <v>-1069487.4157642087</v>
      </c>
      <c r="R225" s="112"/>
    </row>
    <row r="226" spans="1:18" s="45" customFormat="1" x14ac:dyDescent="0.25">
      <c r="A226" s="239">
        <v>732</v>
      </c>
      <c r="B226" s="239" t="s">
        <v>233</v>
      </c>
      <c r="C226" s="326">
        <v>-3219.2999999999997</v>
      </c>
      <c r="D226" s="121">
        <v>-5847.3</v>
      </c>
      <c r="E226" s="121">
        <v>-3219.2999999999997</v>
      </c>
      <c r="F226" s="121">
        <v>-32.85</v>
      </c>
      <c r="G226" s="121">
        <v>-88038</v>
      </c>
      <c r="H226" s="121">
        <v>-48746.75</v>
      </c>
      <c r="I226" s="121">
        <v>-710272.22485074052</v>
      </c>
      <c r="J226" s="34">
        <v>329216.81329518755</v>
      </c>
      <c r="K226" s="34">
        <v>-97893</v>
      </c>
      <c r="L226" s="34">
        <v>-37514.699999999997</v>
      </c>
      <c r="M226" s="34">
        <v>-84655.139149006543</v>
      </c>
      <c r="N226" s="34">
        <v>-12942.9</v>
      </c>
      <c r="O226" s="449">
        <v>161858.85386017902</v>
      </c>
      <c r="P226" s="449">
        <v>19777.607872302848</v>
      </c>
      <c r="Q226" s="251">
        <f>SUM(LisäyksetVähennykset[[#This Row],[Kuntien yhdistymisavustus (-0,98 €/as)]:[TE25: Uudistuksen rahoituksen siirtymäajan porrastus (25 % kustannusperusteinen / 75 % vos-kriteerit)]])</f>
        <v>-581528.18897207757</v>
      </c>
      <c r="R226" s="112"/>
    </row>
    <row r="227" spans="1:18" s="45" customFormat="1" x14ac:dyDescent="0.25">
      <c r="A227" s="239">
        <v>734</v>
      </c>
      <c r="B227" s="239" t="s">
        <v>234</v>
      </c>
      <c r="C227" s="326">
        <v>-49852.6</v>
      </c>
      <c r="D227" s="121">
        <v>-90548.6</v>
      </c>
      <c r="E227" s="121">
        <v>-49852.6</v>
      </c>
      <c r="F227" s="121">
        <v>-508.7</v>
      </c>
      <c r="G227" s="121">
        <v>-1363316</v>
      </c>
      <c r="H227" s="121">
        <v>-1991499.8942</v>
      </c>
      <c r="I227" s="121">
        <v>-1488226.3948632984</v>
      </c>
      <c r="J227" s="34">
        <v>-215279.08275553325</v>
      </c>
      <c r="K227" s="34">
        <v>-1515926</v>
      </c>
      <c r="L227" s="34">
        <v>-580935.4</v>
      </c>
      <c r="M227" s="34">
        <v>-597958.77998899517</v>
      </c>
      <c r="N227" s="34">
        <v>-200427.8</v>
      </c>
      <c r="O227" s="449">
        <v>2492355.0404930897</v>
      </c>
      <c r="P227" s="449">
        <v>310036.72490821057</v>
      </c>
      <c r="Q227" s="251">
        <f>SUM(LisäyksetVähennykset[[#This Row],[Kuntien yhdistymisavustus (-0,98 €/as)]:[TE25: Uudistuksen rahoituksen siirtymäajan porrastus (25 % kustannusperusteinen / 75 % vos-kriteerit)]])</f>
        <v>-5341940.0864065262</v>
      </c>
      <c r="R227" s="112"/>
    </row>
    <row r="228" spans="1:18" s="45" customFormat="1" x14ac:dyDescent="0.25">
      <c r="A228" s="239">
        <v>738</v>
      </c>
      <c r="B228" s="239" t="s">
        <v>235</v>
      </c>
      <c r="C228" s="326">
        <v>-2905.7</v>
      </c>
      <c r="D228" s="121">
        <v>-5277.7</v>
      </c>
      <c r="E228" s="121">
        <v>-2905.7</v>
      </c>
      <c r="F228" s="121">
        <v>-29.650000000000002</v>
      </c>
      <c r="G228" s="121">
        <v>-79462</v>
      </c>
      <c r="H228" s="121">
        <v>-63383.27605</v>
      </c>
      <c r="I228" s="121">
        <v>97268.16018971859</v>
      </c>
      <c r="J228" s="34">
        <v>-12329.316639465385</v>
      </c>
      <c r="K228" s="34">
        <v>-88357</v>
      </c>
      <c r="L228" s="34">
        <v>-33860.300000000003</v>
      </c>
      <c r="M228" s="34">
        <v>-44595.018276167961</v>
      </c>
      <c r="N228" s="34">
        <v>-11682.1</v>
      </c>
      <c r="O228" s="449">
        <v>122005.45896755312</v>
      </c>
      <c r="P228" s="449">
        <v>-2279.0718696447584</v>
      </c>
      <c r="Q228" s="251">
        <f>SUM(LisäyksetVähennykset[[#This Row],[Kuntien yhdistymisavustus (-0,98 €/as)]:[TE25: Uudistuksen rahoituksen siirtymäajan porrastus (25 % kustannusperusteinen / 75 % vos-kriteerit)]])</f>
        <v>-127793.2136780064</v>
      </c>
      <c r="R228" s="112"/>
    </row>
    <row r="229" spans="1:18" s="45" customFormat="1" x14ac:dyDescent="0.25">
      <c r="A229" s="239">
        <v>739</v>
      </c>
      <c r="B229" s="239" t="s">
        <v>236</v>
      </c>
      <c r="C229" s="326">
        <v>-3124.24</v>
      </c>
      <c r="D229" s="121">
        <v>-5674.64</v>
      </c>
      <c r="E229" s="121">
        <v>-3124.24</v>
      </c>
      <c r="F229" s="121">
        <v>-31.88</v>
      </c>
      <c r="G229" s="121">
        <v>-85438.400000000009</v>
      </c>
      <c r="H229" s="121">
        <v>-109801.49800000001</v>
      </c>
      <c r="I229" s="121">
        <v>1181236.7453195436</v>
      </c>
      <c r="J229" s="34">
        <v>857502.47338241234</v>
      </c>
      <c r="K229" s="34">
        <v>-95002.400000000009</v>
      </c>
      <c r="L229" s="34">
        <v>-36406.959999999999</v>
      </c>
      <c r="M229" s="34">
        <v>-67802.867124551674</v>
      </c>
      <c r="N229" s="34">
        <v>-12560.72</v>
      </c>
      <c r="O229" s="449">
        <v>109501.78704697412</v>
      </c>
      <c r="P229" s="449">
        <v>12224.123274138728</v>
      </c>
      <c r="Q229" s="251">
        <f>SUM(LisäyksetVähennykset[[#This Row],[Kuntien yhdistymisavustus (-0,98 €/as)]:[TE25: Uudistuksen rahoituksen siirtymäajan porrastus (25 % kustannusperusteinen / 75 % vos-kriteerit)]])</f>
        <v>1741497.283898517</v>
      </c>
      <c r="R229" s="112"/>
    </row>
    <row r="230" spans="1:18" s="45" customFormat="1" x14ac:dyDescent="0.25">
      <c r="A230" s="239">
        <v>740</v>
      </c>
      <c r="B230" s="239" t="s">
        <v>237</v>
      </c>
      <c r="C230" s="326">
        <v>-30830.799999999999</v>
      </c>
      <c r="D230" s="121">
        <v>-55998.8</v>
      </c>
      <c r="E230" s="121">
        <v>-30830.799999999999</v>
      </c>
      <c r="F230" s="121">
        <v>-314.60000000000002</v>
      </c>
      <c r="G230" s="121">
        <v>-843128</v>
      </c>
      <c r="H230" s="121">
        <v>-1744776.4281500001</v>
      </c>
      <c r="I230" s="121">
        <v>-5483952.9192687627</v>
      </c>
      <c r="J230" s="34">
        <v>-922157.87701801397</v>
      </c>
      <c r="K230" s="34">
        <v>-937508</v>
      </c>
      <c r="L230" s="34">
        <v>-359273.2</v>
      </c>
      <c r="M230" s="34">
        <v>-72280.088256037634</v>
      </c>
      <c r="N230" s="34">
        <v>-123952.4</v>
      </c>
      <c r="O230" s="449">
        <v>1716286.0343112592</v>
      </c>
      <c r="P230" s="449">
        <v>116963.26601474569</v>
      </c>
      <c r="Q230" s="251">
        <f>SUM(LisäyksetVähennykset[[#This Row],[Kuntien yhdistymisavustus (-0,98 €/as)]:[TE25: Uudistuksen rahoituksen siirtymäajan porrastus (25 % kustannusperusteinen / 75 % vos-kriteerit)]])</f>
        <v>-8771754.6123668086</v>
      </c>
      <c r="R230" s="112"/>
    </row>
    <row r="231" spans="1:18" s="45" customFormat="1" x14ac:dyDescent="0.25">
      <c r="A231" s="239">
        <v>742</v>
      </c>
      <c r="B231" s="239" t="s">
        <v>238</v>
      </c>
      <c r="C231" s="326">
        <v>-944.72</v>
      </c>
      <c r="D231" s="121">
        <v>-1715.92</v>
      </c>
      <c r="E231" s="121">
        <v>-944.72</v>
      </c>
      <c r="F231" s="121">
        <v>-9.64</v>
      </c>
      <c r="G231" s="121">
        <v>-25835.200000000001</v>
      </c>
      <c r="H231" s="121">
        <v>-23279.4</v>
      </c>
      <c r="I231" s="121">
        <v>-3069.3803781253428</v>
      </c>
      <c r="J231" s="34">
        <v>175807.06339282446</v>
      </c>
      <c r="K231" s="34">
        <v>-28727.200000000001</v>
      </c>
      <c r="L231" s="34">
        <v>-11008.88</v>
      </c>
      <c r="M231" s="34">
        <v>-29049.701789859773</v>
      </c>
      <c r="N231" s="34">
        <v>-3798.16</v>
      </c>
      <c r="O231" s="449">
        <v>69020.326418453813</v>
      </c>
      <c r="P231" s="449">
        <v>16381.857802579278</v>
      </c>
      <c r="Q231" s="251">
        <f>SUM(LisäyksetVähennykset[[#This Row],[Kuntien yhdistymisavustus (-0,98 €/as)]:[TE25: Uudistuksen rahoituksen siirtymäajan porrastus (25 % kustannusperusteinen / 75 % vos-kriteerit)]])</f>
        <v>132826.32544587241</v>
      </c>
      <c r="R231" s="112"/>
    </row>
    <row r="232" spans="1:18" s="45" customFormat="1" x14ac:dyDescent="0.25">
      <c r="A232" s="239">
        <v>743</v>
      </c>
      <c r="B232" s="239" t="s">
        <v>239</v>
      </c>
      <c r="C232" s="326">
        <v>-65278.78</v>
      </c>
      <c r="D232" s="121">
        <v>-118567.58</v>
      </c>
      <c r="E232" s="121">
        <v>-65278.78</v>
      </c>
      <c r="F232" s="121">
        <v>-666.11</v>
      </c>
      <c r="G232" s="121">
        <v>-1785174.8</v>
      </c>
      <c r="H232" s="121">
        <v>-3256405.2033000002</v>
      </c>
      <c r="I232" s="121">
        <v>-8531579.612140391</v>
      </c>
      <c r="J232" s="34">
        <v>-2346085.3484222279</v>
      </c>
      <c r="K232" s="34">
        <v>-1985007.8</v>
      </c>
      <c r="L232" s="34">
        <v>-760697.62</v>
      </c>
      <c r="M232" s="34">
        <v>-669861.92390105582</v>
      </c>
      <c r="N232" s="34">
        <v>-262447.33999999997</v>
      </c>
      <c r="O232" s="449">
        <v>2348341.8496672735</v>
      </c>
      <c r="P232" s="449">
        <v>45696.67879782035</v>
      </c>
      <c r="Q232" s="251">
        <f>SUM(LisäyksetVähennykset[[#This Row],[Kuntien yhdistymisavustus (-0,98 €/as)]:[TE25: Uudistuksen rahoituksen siirtymäajan porrastus (25 % kustannusperusteinen / 75 % vos-kriteerit)]])</f>
        <v>-17453012.369298581</v>
      </c>
      <c r="R232" s="112"/>
    </row>
    <row r="233" spans="1:18" s="45" customFormat="1" x14ac:dyDescent="0.25">
      <c r="A233" s="239">
        <v>746</v>
      </c>
      <c r="B233" s="239" t="s">
        <v>240</v>
      </c>
      <c r="C233" s="326">
        <v>-4510.9399999999996</v>
      </c>
      <c r="D233" s="121">
        <v>-8193.34</v>
      </c>
      <c r="E233" s="121">
        <v>-4510.9399999999996</v>
      </c>
      <c r="F233" s="121">
        <v>-46.03</v>
      </c>
      <c r="G233" s="121">
        <v>-123360.40000000001</v>
      </c>
      <c r="H233" s="121">
        <v>-147822.465</v>
      </c>
      <c r="I233" s="121">
        <v>-148717.32408441388</v>
      </c>
      <c r="J233" s="34">
        <v>-465453.84852149873</v>
      </c>
      <c r="K233" s="34">
        <v>-137169.4</v>
      </c>
      <c r="L233" s="34">
        <v>-52566.26</v>
      </c>
      <c r="M233" s="34">
        <v>-154254.16128011371</v>
      </c>
      <c r="N233" s="34">
        <v>-18135.82</v>
      </c>
      <c r="O233" s="449">
        <v>117042.39976614976</v>
      </c>
      <c r="P233" s="449">
        <v>-32151.368029413417</v>
      </c>
      <c r="Q233" s="251">
        <f>SUM(LisäyksetVähennykset[[#This Row],[Kuntien yhdistymisavustus (-0,98 €/as)]:[TE25: Uudistuksen rahoituksen siirtymäajan porrastus (25 % kustannusperusteinen / 75 % vos-kriteerit)]])</f>
        <v>-1179849.8971492902</v>
      </c>
      <c r="R233" s="112"/>
    </row>
    <row r="234" spans="1:18" s="45" customFormat="1" x14ac:dyDescent="0.25">
      <c r="A234" s="239">
        <v>747</v>
      </c>
      <c r="B234" s="239" t="s">
        <v>241</v>
      </c>
      <c r="C234" s="326">
        <v>-1238.72</v>
      </c>
      <c r="D234" s="121">
        <v>-2249.92</v>
      </c>
      <c r="E234" s="121">
        <v>-1238.72</v>
      </c>
      <c r="F234" s="121">
        <v>-12.64</v>
      </c>
      <c r="G234" s="121">
        <v>-33875.200000000004</v>
      </c>
      <c r="H234" s="121">
        <v>-21813.5</v>
      </c>
      <c r="I234" s="121">
        <v>363573.27875279542</v>
      </c>
      <c r="J234" s="34">
        <v>238578.81171861166</v>
      </c>
      <c r="K234" s="34">
        <v>-37667.200000000004</v>
      </c>
      <c r="L234" s="34">
        <v>-14434.88</v>
      </c>
      <c r="M234" s="34">
        <v>-36546.179646019773</v>
      </c>
      <c r="N234" s="34">
        <v>-4980.16</v>
      </c>
      <c r="O234" s="449">
        <v>117217.8489052419</v>
      </c>
      <c r="P234" s="449">
        <v>3964.1169567416182</v>
      </c>
      <c r="Q234" s="251">
        <f>SUM(LisäyksetVähennykset[[#This Row],[Kuntien yhdistymisavustus (-0,98 €/as)]:[TE25: Uudistuksen rahoituksen siirtymäajan porrastus (25 % kustannusperusteinen / 75 % vos-kriteerit)]])</f>
        <v>569276.93668737088</v>
      </c>
      <c r="R234" s="112"/>
    </row>
    <row r="235" spans="1:18" s="45" customFormat="1" x14ac:dyDescent="0.25">
      <c r="A235" s="239">
        <v>748</v>
      </c>
      <c r="B235" s="239" t="s">
        <v>242</v>
      </c>
      <c r="C235" s="326">
        <v>-4707.92</v>
      </c>
      <c r="D235" s="121">
        <v>-8551.1200000000008</v>
      </c>
      <c r="E235" s="121">
        <v>-4707.92</v>
      </c>
      <c r="F235" s="121">
        <v>-48.04</v>
      </c>
      <c r="G235" s="121">
        <v>-128747.2</v>
      </c>
      <c r="H235" s="121">
        <v>-84669.164999999994</v>
      </c>
      <c r="I235" s="121">
        <v>-828488.94256553904</v>
      </c>
      <c r="J235" s="34">
        <v>-767458.32781066978</v>
      </c>
      <c r="K235" s="34">
        <v>-143159.20000000001</v>
      </c>
      <c r="L235" s="34">
        <v>-54861.68</v>
      </c>
      <c r="M235" s="34">
        <v>-126080.77548691825</v>
      </c>
      <c r="N235" s="34">
        <v>-18927.759999999998</v>
      </c>
      <c r="O235" s="449">
        <v>128110.09448919812</v>
      </c>
      <c r="P235" s="449">
        <v>16044.194022714932</v>
      </c>
      <c r="Q235" s="251">
        <f>SUM(LisäyksetVähennykset[[#This Row],[Kuntien yhdistymisavustus (-0,98 €/as)]:[TE25: Uudistuksen rahoituksen siirtymäajan porrastus (25 % kustannusperusteinen / 75 % vos-kriteerit)]])</f>
        <v>-2026253.7623512137</v>
      </c>
      <c r="R235" s="112"/>
    </row>
    <row r="236" spans="1:18" s="45" customFormat="1" x14ac:dyDescent="0.25">
      <c r="A236" s="239">
        <v>749</v>
      </c>
      <c r="B236" s="239" t="s">
        <v>243</v>
      </c>
      <c r="C236" s="326">
        <v>-20843.62</v>
      </c>
      <c r="D236" s="121">
        <v>-37858.82</v>
      </c>
      <c r="E236" s="121">
        <v>-20843.62</v>
      </c>
      <c r="F236" s="121">
        <v>-212.69</v>
      </c>
      <c r="G236" s="121">
        <v>-570009.20000000007</v>
      </c>
      <c r="H236" s="121">
        <v>-827843.76</v>
      </c>
      <c r="I236" s="121">
        <v>-1993593.6277813506</v>
      </c>
      <c r="J236" s="34">
        <v>-1614773.5081877732</v>
      </c>
      <c r="K236" s="34">
        <v>-633816.20000000007</v>
      </c>
      <c r="L236" s="34">
        <v>-242891.98</v>
      </c>
      <c r="M236" s="34">
        <v>-182132.62607300258</v>
      </c>
      <c r="N236" s="34">
        <v>-83799.86</v>
      </c>
      <c r="O236" s="449">
        <v>449324.04434690671</v>
      </c>
      <c r="P236" s="449">
        <v>-89117.66255595925</v>
      </c>
      <c r="Q236" s="251">
        <f>SUM(LisäyksetVähennykset[[#This Row],[Kuntien yhdistymisavustus (-0,98 €/as)]:[TE25: Uudistuksen rahoituksen siirtymäajan porrastus (25 % kustannusperusteinen / 75 % vos-kriteerit)]])</f>
        <v>-5868413.1302511804</v>
      </c>
      <c r="R236" s="112"/>
    </row>
    <row r="237" spans="1:18" s="45" customFormat="1" x14ac:dyDescent="0.25">
      <c r="A237" s="239">
        <v>751</v>
      </c>
      <c r="B237" s="239" t="s">
        <v>244</v>
      </c>
      <c r="C237" s="326">
        <v>-2722.44</v>
      </c>
      <c r="D237" s="121">
        <v>-4944.84</v>
      </c>
      <c r="E237" s="121">
        <v>-2722.44</v>
      </c>
      <c r="F237" s="121">
        <v>-27.78</v>
      </c>
      <c r="G237" s="121">
        <v>-74450.400000000009</v>
      </c>
      <c r="H237" s="121">
        <v>-49644.065000000002</v>
      </c>
      <c r="I237" s="121">
        <v>278470.92239572416</v>
      </c>
      <c r="J237" s="34">
        <v>-12160.24819051831</v>
      </c>
      <c r="K237" s="34">
        <v>-82784.400000000009</v>
      </c>
      <c r="L237" s="34">
        <v>-31724.76</v>
      </c>
      <c r="M237" s="34">
        <v>-60799.423353660604</v>
      </c>
      <c r="N237" s="34">
        <v>-10945.32</v>
      </c>
      <c r="O237" s="449">
        <v>154249.62439920762</v>
      </c>
      <c r="P237" s="449">
        <v>20635.491850648847</v>
      </c>
      <c r="Q237" s="251">
        <f>SUM(LisäyksetVähennykset[[#This Row],[Kuntien yhdistymisavustus (-0,98 €/as)]:[TE25: Uudistuksen rahoituksen siirtymäajan porrastus (25 % kustannusperusteinen / 75 % vos-kriteerit)]])</f>
        <v>120429.92210140168</v>
      </c>
      <c r="R237" s="112"/>
    </row>
    <row r="238" spans="1:18" s="45" customFormat="1" x14ac:dyDescent="0.25">
      <c r="A238" s="239">
        <v>753</v>
      </c>
      <c r="B238" s="239" t="s">
        <v>245</v>
      </c>
      <c r="C238" s="326">
        <v>-22369.48</v>
      </c>
      <c r="D238" s="121">
        <v>-40630.28</v>
      </c>
      <c r="E238" s="121">
        <v>-22369.48</v>
      </c>
      <c r="F238" s="121">
        <v>-228.26</v>
      </c>
      <c r="G238" s="121">
        <v>-611736.80000000005</v>
      </c>
      <c r="H238" s="121">
        <v>-798825.54029999999</v>
      </c>
      <c r="I238" s="121">
        <v>6620333.6686252933</v>
      </c>
      <c r="J238" s="34">
        <v>2833985.6721362225</v>
      </c>
      <c r="K238" s="34">
        <v>-680214.8</v>
      </c>
      <c r="L238" s="34">
        <v>-260672.92</v>
      </c>
      <c r="M238" s="34">
        <v>-490575.03395544708</v>
      </c>
      <c r="N238" s="34">
        <v>-89934.44</v>
      </c>
      <c r="O238" s="449">
        <v>341565.96070901002</v>
      </c>
      <c r="P238" s="449">
        <v>-96958.669594550505</v>
      </c>
      <c r="Q238" s="251">
        <f>SUM(LisäyksetVähennykset[[#This Row],[Kuntien yhdistymisavustus (-0,98 €/as)]:[TE25: Uudistuksen rahoituksen siirtymäajan porrastus (25 % kustannusperusteinen / 75 % vos-kriteerit)]])</f>
        <v>6681369.5976205273</v>
      </c>
      <c r="R238" s="112"/>
    </row>
    <row r="239" spans="1:18" s="45" customFormat="1" x14ac:dyDescent="0.25">
      <c r="A239" s="239">
        <v>755</v>
      </c>
      <c r="B239" s="239" t="s">
        <v>246</v>
      </c>
      <c r="C239" s="326">
        <v>-6058.36</v>
      </c>
      <c r="D239" s="121">
        <v>-11003.960000000001</v>
      </c>
      <c r="E239" s="121">
        <v>-6058.36</v>
      </c>
      <c r="F239" s="121">
        <v>-61.82</v>
      </c>
      <c r="G239" s="121">
        <v>-165677.6</v>
      </c>
      <c r="H239" s="121">
        <v>-188733.04</v>
      </c>
      <c r="I239" s="121">
        <v>948316.28074108204</v>
      </c>
      <c r="J239" s="34">
        <v>825005.51290088997</v>
      </c>
      <c r="K239" s="34">
        <v>-184223.6</v>
      </c>
      <c r="L239" s="34">
        <v>-70598.44</v>
      </c>
      <c r="M239" s="34">
        <v>-110930.67876841759</v>
      </c>
      <c r="N239" s="34">
        <v>-24357.079999999998</v>
      </c>
      <c r="O239" s="449">
        <v>93995.482876760303</v>
      </c>
      <c r="P239" s="449">
        <v>-39786.943282015593</v>
      </c>
      <c r="Q239" s="251">
        <f>SUM(LisäyksetVähennykset[[#This Row],[Kuntien yhdistymisavustus (-0,98 €/as)]:[TE25: Uudistuksen rahoituksen siirtymäajan porrastus (25 % kustannusperusteinen / 75 % vos-kriteerit)]])</f>
        <v>1059827.3944682991</v>
      </c>
      <c r="R239" s="112"/>
    </row>
    <row r="240" spans="1:18" s="45" customFormat="1" x14ac:dyDescent="0.25">
      <c r="A240" s="239">
        <v>758</v>
      </c>
      <c r="B240" s="239" t="s">
        <v>247</v>
      </c>
      <c r="C240" s="326">
        <v>-7964.46</v>
      </c>
      <c r="D240" s="121">
        <v>-14466.06</v>
      </c>
      <c r="E240" s="121">
        <v>-7964.46</v>
      </c>
      <c r="F240" s="121">
        <v>-81.27</v>
      </c>
      <c r="G240" s="121">
        <v>-217803.6</v>
      </c>
      <c r="H240" s="121">
        <v>-158945.83499999999</v>
      </c>
      <c r="I240" s="121">
        <v>-2318562.9125566757</v>
      </c>
      <c r="J240" s="34">
        <v>-668284.20715145709</v>
      </c>
      <c r="K240" s="34">
        <v>-242184.6</v>
      </c>
      <c r="L240" s="34">
        <v>-92810.34</v>
      </c>
      <c r="M240" s="34">
        <v>-111683.00838286948</v>
      </c>
      <c r="N240" s="34">
        <v>-32020.38</v>
      </c>
      <c r="O240" s="449">
        <v>288221.85638741188</v>
      </c>
      <c r="P240" s="449">
        <v>31540.650365003268</v>
      </c>
      <c r="Q240" s="251">
        <f>SUM(LisäyksetVähennykset[[#This Row],[Kuntien yhdistymisavustus (-0,98 €/as)]:[TE25: Uudistuksen rahoituksen siirtymäajan porrastus (25 % kustannusperusteinen / 75 % vos-kriteerit)]])</f>
        <v>-3553008.6263385871</v>
      </c>
      <c r="R240" s="112"/>
    </row>
    <row r="241" spans="1:18" s="45" customFormat="1" x14ac:dyDescent="0.25">
      <c r="A241" s="239">
        <v>759</v>
      </c>
      <c r="B241" s="239" t="s">
        <v>248</v>
      </c>
      <c r="C241" s="326">
        <v>-1764</v>
      </c>
      <c r="D241" s="121">
        <v>-3204</v>
      </c>
      <c r="E241" s="121">
        <v>-1764</v>
      </c>
      <c r="F241" s="121">
        <v>-18</v>
      </c>
      <c r="G241" s="121">
        <v>-48240</v>
      </c>
      <c r="H241" s="121">
        <v>-61283.360000000001</v>
      </c>
      <c r="I241" s="121">
        <v>82997.477848417751</v>
      </c>
      <c r="J241" s="34">
        <v>-81873.787123462927</v>
      </c>
      <c r="K241" s="34">
        <v>-53640</v>
      </c>
      <c r="L241" s="34">
        <v>-20556</v>
      </c>
      <c r="M241" s="34">
        <v>-39732.67840723697</v>
      </c>
      <c r="N241" s="34">
        <v>-7092</v>
      </c>
      <c r="O241" s="449">
        <v>104922.27628552589</v>
      </c>
      <c r="P241" s="449">
        <v>4993.4670267524925</v>
      </c>
      <c r="Q241" s="251">
        <f>SUM(LisäyksetVähennykset[[#This Row],[Kuntien yhdistymisavustus (-0,98 €/as)]:[TE25: Uudistuksen rahoituksen siirtymäajan porrastus (25 % kustannusperusteinen / 75 % vos-kriteerit)]])</f>
        <v>-126254.60437000373</v>
      </c>
      <c r="R241" s="112"/>
    </row>
    <row r="242" spans="1:18" s="45" customFormat="1" x14ac:dyDescent="0.25">
      <c r="A242" s="239">
        <v>761</v>
      </c>
      <c r="B242" s="239" t="s">
        <v>249</v>
      </c>
      <c r="C242" s="326">
        <v>-8260.42</v>
      </c>
      <c r="D242" s="121">
        <v>-15003.62</v>
      </c>
      <c r="E242" s="121">
        <v>-8260.42</v>
      </c>
      <c r="F242" s="121">
        <v>-84.29</v>
      </c>
      <c r="G242" s="121">
        <v>-225897.2</v>
      </c>
      <c r="H242" s="121">
        <v>-265283.42009999999</v>
      </c>
      <c r="I242" s="121">
        <v>1184243.7799134771</v>
      </c>
      <c r="J242" s="34">
        <v>394791.52716640104</v>
      </c>
      <c r="K242" s="34">
        <v>-251184.2</v>
      </c>
      <c r="L242" s="34">
        <v>-96259.18</v>
      </c>
      <c r="M242" s="34">
        <v>-153672.87957311512</v>
      </c>
      <c r="N242" s="34">
        <v>-33210.26</v>
      </c>
      <c r="O242" s="449">
        <v>338786.76433060638</v>
      </c>
      <c r="P242" s="449">
        <v>29452.898381371575</v>
      </c>
      <c r="Q242" s="251">
        <f>SUM(LisäyksetVähennykset[[#This Row],[Kuntien yhdistymisavustus (-0,98 €/as)]:[TE25: Uudistuksen rahoituksen siirtymäajan porrastus (25 % kustannusperusteinen / 75 % vos-kriteerit)]])</f>
        <v>890159.08011874114</v>
      </c>
      <c r="R242" s="112"/>
    </row>
    <row r="243" spans="1:18" s="45" customFormat="1" x14ac:dyDescent="0.25">
      <c r="A243" s="239">
        <v>762</v>
      </c>
      <c r="B243" s="239" t="s">
        <v>250</v>
      </c>
      <c r="C243" s="326">
        <v>-3498.6</v>
      </c>
      <c r="D243" s="121">
        <v>-6354.6</v>
      </c>
      <c r="E243" s="121">
        <v>-3498.6</v>
      </c>
      <c r="F243" s="121">
        <v>-35.700000000000003</v>
      </c>
      <c r="G243" s="121">
        <v>-95676</v>
      </c>
      <c r="H243" s="121">
        <v>-124171.52</v>
      </c>
      <c r="I243" s="121">
        <v>1133334.640933282</v>
      </c>
      <c r="J243" s="34">
        <v>467342.7138801596</v>
      </c>
      <c r="K243" s="34">
        <v>-106386</v>
      </c>
      <c r="L243" s="34">
        <v>-40769.4</v>
      </c>
      <c r="M243" s="34">
        <v>-94183.718240320537</v>
      </c>
      <c r="N243" s="34">
        <v>-14065.8</v>
      </c>
      <c r="O243" s="449">
        <v>217142.2437134097</v>
      </c>
      <c r="P243" s="449">
        <v>6772.6840174753888</v>
      </c>
      <c r="Q243" s="251">
        <f>SUM(LisäyksetVähennykset[[#This Row],[Kuntien yhdistymisavustus (-0,98 €/as)]:[TE25: Uudistuksen rahoituksen siirtymäajan porrastus (25 % kustannusperusteinen / 75 % vos-kriteerit)]])</f>
        <v>1335952.3443040063</v>
      </c>
      <c r="R243" s="112"/>
    </row>
    <row r="244" spans="1:18" s="45" customFormat="1" x14ac:dyDescent="0.25">
      <c r="A244" s="239">
        <v>765</v>
      </c>
      <c r="B244" s="239" t="s">
        <v>251</v>
      </c>
      <c r="C244" s="326">
        <v>-9981.2999999999993</v>
      </c>
      <c r="D244" s="121">
        <v>-18129.3</v>
      </c>
      <c r="E244" s="121">
        <v>-9981.2999999999993</v>
      </c>
      <c r="F244" s="121">
        <v>-101.85000000000001</v>
      </c>
      <c r="G244" s="121">
        <v>-272958</v>
      </c>
      <c r="H244" s="121">
        <v>-240537.43210000001</v>
      </c>
      <c r="I244" s="121">
        <v>-1043874.4614051267</v>
      </c>
      <c r="J244" s="34">
        <v>-43763.368009950151</v>
      </c>
      <c r="K244" s="34">
        <v>-303513</v>
      </c>
      <c r="L244" s="34">
        <v>-116312.7</v>
      </c>
      <c r="M244" s="34">
        <v>-124509.82598577112</v>
      </c>
      <c r="N244" s="34">
        <v>-40128.9</v>
      </c>
      <c r="O244" s="449">
        <v>340727.63510704495</v>
      </c>
      <c r="P244" s="449">
        <v>102247.04249372793</v>
      </c>
      <c r="Q244" s="251">
        <f>SUM(LisäyksetVähennykset[[#This Row],[Kuntien yhdistymisavustus (-0,98 €/as)]:[TE25: Uudistuksen rahoituksen siirtymäajan porrastus (25 % kustannusperusteinen / 75 % vos-kriteerit)]])</f>
        <v>-1780816.7599000745</v>
      </c>
      <c r="R244" s="112"/>
    </row>
    <row r="245" spans="1:18" s="45" customFormat="1" x14ac:dyDescent="0.25">
      <c r="A245" s="239">
        <v>768</v>
      </c>
      <c r="B245" s="239" t="s">
        <v>252</v>
      </c>
      <c r="C245" s="326">
        <v>-2313.7799999999997</v>
      </c>
      <c r="D245" s="121">
        <v>-4202.58</v>
      </c>
      <c r="E245" s="121">
        <v>-2313.7799999999997</v>
      </c>
      <c r="F245" s="121">
        <v>-23.61</v>
      </c>
      <c r="G245" s="121">
        <v>-63274.8</v>
      </c>
      <c r="H245" s="121">
        <v>-105980.55499999999</v>
      </c>
      <c r="I245" s="121">
        <v>356138.01502340147</v>
      </c>
      <c r="J245" s="34">
        <v>498629.1044436068</v>
      </c>
      <c r="K245" s="34">
        <v>-70357.8</v>
      </c>
      <c r="L245" s="34">
        <v>-26962.62</v>
      </c>
      <c r="M245" s="34">
        <v>-60961.955376089631</v>
      </c>
      <c r="N245" s="34">
        <v>-9302.34</v>
      </c>
      <c r="O245" s="449">
        <v>85039.764611373394</v>
      </c>
      <c r="P245" s="449">
        <v>15530.870498171229</v>
      </c>
      <c r="Q245" s="251">
        <f>SUM(LisäyksetVähennykset[[#This Row],[Kuntien yhdistymisavustus (-0,98 €/as)]:[TE25: Uudistuksen rahoituksen siirtymäajan porrastus (25 % kustannusperusteinen / 75 % vos-kriteerit)]])</f>
        <v>609643.93420046323</v>
      </c>
      <c r="R245" s="112"/>
    </row>
    <row r="246" spans="1:18" s="45" customFormat="1" x14ac:dyDescent="0.25">
      <c r="A246" s="239">
        <v>777</v>
      </c>
      <c r="B246" s="239" t="s">
        <v>253</v>
      </c>
      <c r="C246" s="326">
        <v>-6897.24</v>
      </c>
      <c r="D246" s="121">
        <v>-12527.64</v>
      </c>
      <c r="E246" s="121">
        <v>-6897.24</v>
      </c>
      <c r="F246" s="121">
        <v>-70.38</v>
      </c>
      <c r="G246" s="121">
        <v>-188618.4</v>
      </c>
      <c r="H246" s="121">
        <v>-210349.08674999999</v>
      </c>
      <c r="I246" s="121">
        <v>299371.21545643284</v>
      </c>
      <c r="J246" s="34">
        <v>306249.59167889925</v>
      </c>
      <c r="K246" s="34">
        <v>-209732.4</v>
      </c>
      <c r="L246" s="34">
        <v>-80373.960000000006</v>
      </c>
      <c r="M246" s="34">
        <v>-175009.30406706291</v>
      </c>
      <c r="N246" s="34">
        <v>-27729.72</v>
      </c>
      <c r="O246" s="449">
        <v>336891.68591774703</v>
      </c>
      <c r="P246" s="449">
        <v>49831.521288249991</v>
      </c>
      <c r="Q246" s="251">
        <f>SUM(LisäyksetVähennykset[[#This Row],[Kuntien yhdistymisavustus (-0,98 €/as)]:[TE25: Uudistuksen rahoituksen siirtymäajan porrastus (25 % kustannusperusteinen / 75 % vos-kriteerit)]])</f>
        <v>74138.643524266256</v>
      </c>
      <c r="R246" s="112"/>
    </row>
    <row r="247" spans="1:18" s="45" customFormat="1" x14ac:dyDescent="0.25">
      <c r="A247" s="239">
        <v>778</v>
      </c>
      <c r="B247" s="239" t="s">
        <v>254</v>
      </c>
      <c r="C247" s="326">
        <v>-6499.36</v>
      </c>
      <c r="D247" s="121">
        <v>-11804.960000000001</v>
      </c>
      <c r="E247" s="121">
        <v>-6499.36</v>
      </c>
      <c r="F247" s="121">
        <v>-66.320000000000007</v>
      </c>
      <c r="G247" s="121">
        <v>-177737.60000000001</v>
      </c>
      <c r="H247" s="121">
        <v>-320964.28594999999</v>
      </c>
      <c r="I247" s="121">
        <v>735153.47764505388</v>
      </c>
      <c r="J247" s="34">
        <v>-10742.358656135601</v>
      </c>
      <c r="K247" s="34">
        <v>-197633.6</v>
      </c>
      <c r="L247" s="34">
        <v>-75737.440000000002</v>
      </c>
      <c r="M247" s="34">
        <v>-77831.123733198227</v>
      </c>
      <c r="N247" s="34">
        <v>-26130.079999999998</v>
      </c>
      <c r="O247" s="449">
        <v>254897.80241741706</v>
      </c>
      <c r="P247" s="449">
        <v>27202.262762775645</v>
      </c>
      <c r="Q247" s="251">
        <f>SUM(LisäyksetVähennykset[[#This Row],[Kuntien yhdistymisavustus (-0,98 €/as)]:[TE25: Uudistuksen rahoituksen siirtymäajan porrastus (25 % kustannusperusteinen / 75 % vos-kriteerit)]])</f>
        <v>105607.05448591275</v>
      </c>
      <c r="R247" s="112"/>
    </row>
    <row r="248" spans="1:18" s="45" customFormat="1" x14ac:dyDescent="0.25">
      <c r="A248" s="239">
        <v>781</v>
      </c>
      <c r="B248" s="239" t="s">
        <v>255</v>
      </c>
      <c r="C248" s="326">
        <v>-3359.44</v>
      </c>
      <c r="D248" s="121">
        <v>-6101.84</v>
      </c>
      <c r="E248" s="121">
        <v>-3359.44</v>
      </c>
      <c r="F248" s="121">
        <v>-34.28</v>
      </c>
      <c r="G248" s="121">
        <v>-91870.400000000009</v>
      </c>
      <c r="H248" s="121">
        <v>-89453.345000000001</v>
      </c>
      <c r="I248" s="121">
        <v>1784046.2085390668</v>
      </c>
      <c r="J248" s="34">
        <v>1473916.0018639104</v>
      </c>
      <c r="K248" s="34">
        <v>-102154.40000000001</v>
      </c>
      <c r="L248" s="34">
        <v>-39147.760000000002</v>
      </c>
      <c r="M248" s="34">
        <v>-74667.489454757408</v>
      </c>
      <c r="N248" s="34">
        <v>-13506.32</v>
      </c>
      <c r="O248" s="449">
        <v>148225.7752360914</v>
      </c>
      <c r="P248" s="449">
        <v>18942.99364499787</v>
      </c>
      <c r="Q248" s="251">
        <f>SUM(LisäyksetVähennykset[[#This Row],[Kuntien yhdistymisavustus (-0,98 €/as)]:[TE25: Uudistuksen rahoituksen siirtymäajan porrastus (25 % kustannusperusteinen / 75 % vos-kriteerit)]])</f>
        <v>3001476.2648293097</v>
      </c>
      <c r="R248" s="112"/>
    </row>
    <row r="249" spans="1:18" s="45" customFormat="1" x14ac:dyDescent="0.25">
      <c r="A249" s="239">
        <v>783</v>
      </c>
      <c r="B249" s="239" t="s">
        <v>256</v>
      </c>
      <c r="C249" s="326">
        <v>-6130.88</v>
      </c>
      <c r="D249" s="121">
        <v>-11135.68</v>
      </c>
      <c r="E249" s="121">
        <v>-6130.88</v>
      </c>
      <c r="F249" s="121">
        <v>-62.56</v>
      </c>
      <c r="G249" s="121">
        <v>-167660.80000000002</v>
      </c>
      <c r="H249" s="121">
        <v>-155241.36840000001</v>
      </c>
      <c r="I249" s="121">
        <v>-115446.19249187982</v>
      </c>
      <c r="J249" s="34">
        <v>-27131.259344781731</v>
      </c>
      <c r="K249" s="34">
        <v>-186428.80000000002</v>
      </c>
      <c r="L249" s="34">
        <v>-71443.520000000004</v>
      </c>
      <c r="M249" s="34">
        <v>-49393.365433926643</v>
      </c>
      <c r="N249" s="34">
        <v>-24648.639999999999</v>
      </c>
      <c r="O249" s="449">
        <v>243239.7698566193</v>
      </c>
      <c r="P249" s="449">
        <v>-29556.190482223697</v>
      </c>
      <c r="Q249" s="251">
        <f>SUM(LisäyksetVähennykset[[#This Row],[Kuntien yhdistymisavustus (-0,98 €/as)]:[TE25: Uudistuksen rahoituksen siirtymäajan porrastus (25 % kustannusperusteinen / 75 % vos-kriteerit)]])</f>
        <v>-607170.36629619263</v>
      </c>
      <c r="R249" s="112"/>
    </row>
    <row r="250" spans="1:18" s="104" customFormat="1" x14ac:dyDescent="0.25">
      <c r="A250" s="237">
        <v>785</v>
      </c>
      <c r="B250" s="239" t="s">
        <v>257</v>
      </c>
      <c r="C250" s="326">
        <v>-2529.38</v>
      </c>
      <c r="D250" s="121">
        <v>-4594.18</v>
      </c>
      <c r="E250" s="121">
        <v>-2529.38</v>
      </c>
      <c r="F250" s="121">
        <v>-25.810000000000002</v>
      </c>
      <c r="G250" s="121">
        <v>-69170.8</v>
      </c>
      <c r="H250" s="121">
        <v>-94456.952499999999</v>
      </c>
      <c r="I250" s="121">
        <v>1389779.8217081872</v>
      </c>
      <c r="J250" s="121">
        <v>907192.51222863339</v>
      </c>
      <c r="K250" s="121">
        <v>-76913.8</v>
      </c>
      <c r="L250" s="121">
        <v>-29475.02</v>
      </c>
      <c r="M250" s="34">
        <v>-113241.31564496149</v>
      </c>
      <c r="N250" s="34">
        <v>-10169.14</v>
      </c>
      <c r="O250" s="450">
        <v>166358.83877064177</v>
      </c>
      <c r="P250" s="450">
        <v>33027.723679678675</v>
      </c>
      <c r="Q250" s="251">
        <f>SUM(LisäyksetVähennykset[[#This Row],[Kuntien yhdistymisavustus (-0,98 €/as)]:[TE25: Uudistuksen rahoituksen siirtymäajan porrastus (25 % kustannusperusteinen / 75 % vos-kriteerit)]])</f>
        <v>2093253.1182421797</v>
      </c>
      <c r="R250" s="60"/>
    </row>
    <row r="251" spans="1:18" s="45" customFormat="1" x14ac:dyDescent="0.25">
      <c r="A251" s="239">
        <v>790</v>
      </c>
      <c r="B251" s="239" t="s">
        <v>258</v>
      </c>
      <c r="C251" s="326">
        <v>-22994.720000000001</v>
      </c>
      <c r="D251" s="121">
        <v>-41765.919999999998</v>
      </c>
      <c r="E251" s="121">
        <v>-22994.720000000001</v>
      </c>
      <c r="F251" s="121">
        <v>-234.64000000000001</v>
      </c>
      <c r="G251" s="121">
        <v>-628835.20000000007</v>
      </c>
      <c r="H251" s="121">
        <v>-1090176.2098999999</v>
      </c>
      <c r="I251" s="121">
        <v>2354296.3529862952</v>
      </c>
      <c r="J251" s="34">
        <v>27573.378897085815</v>
      </c>
      <c r="K251" s="34">
        <v>-699227.20000000007</v>
      </c>
      <c r="L251" s="34">
        <v>-267958.88</v>
      </c>
      <c r="M251" s="34">
        <v>-340741.41914121638</v>
      </c>
      <c r="N251" s="34">
        <v>-92448.16</v>
      </c>
      <c r="O251" s="449">
        <v>1248133.5713915871</v>
      </c>
      <c r="P251" s="449">
        <v>-60762.040964916348</v>
      </c>
      <c r="Q251" s="251">
        <f>SUM(LisäyksetVähennykset[[#This Row],[Kuntien yhdistymisavustus (-0,98 €/as)]:[TE25: Uudistuksen rahoituksen siirtymäajan porrastus (25 % kustannusperusteinen / 75 % vos-kriteerit)]])</f>
        <v>361864.19326883543</v>
      </c>
      <c r="R251" s="112"/>
    </row>
    <row r="252" spans="1:18" s="45" customFormat="1" x14ac:dyDescent="0.25">
      <c r="A252" s="239">
        <v>791</v>
      </c>
      <c r="B252" s="239" t="s">
        <v>259</v>
      </c>
      <c r="C252" s="326">
        <v>-4839.24</v>
      </c>
      <c r="D252" s="121">
        <v>-8789.64</v>
      </c>
      <c r="E252" s="121">
        <v>-4839.24</v>
      </c>
      <c r="F252" s="121">
        <v>-49.38</v>
      </c>
      <c r="G252" s="121">
        <v>-132338.4</v>
      </c>
      <c r="H252" s="121">
        <v>-99284.132500000007</v>
      </c>
      <c r="I252" s="121">
        <v>554688.42463979241</v>
      </c>
      <c r="J252" s="34">
        <v>-21256.130743870901</v>
      </c>
      <c r="K252" s="34">
        <v>-147152.4</v>
      </c>
      <c r="L252" s="34">
        <v>-56391.96</v>
      </c>
      <c r="M252" s="34">
        <v>-146476.7985907055</v>
      </c>
      <c r="N252" s="34">
        <v>-19455.72</v>
      </c>
      <c r="O252" s="449">
        <v>194480.34122731857</v>
      </c>
      <c r="P252" s="449">
        <v>5920.8621452344087</v>
      </c>
      <c r="Q252" s="251">
        <f>SUM(LisäyksetVähennykset[[#This Row],[Kuntien yhdistymisavustus (-0,98 €/as)]:[TE25: Uudistuksen rahoituksen siirtymäajan porrastus (25 % kustannusperusteinen / 75 % vos-kriteerit)]])</f>
        <v>114216.58617776902</v>
      </c>
      <c r="R252" s="112"/>
    </row>
    <row r="253" spans="1:18" s="45" customFormat="1" x14ac:dyDescent="0.25">
      <c r="A253" s="239">
        <v>831</v>
      </c>
      <c r="B253" s="239" t="s">
        <v>260</v>
      </c>
      <c r="C253" s="326">
        <v>-4504.08</v>
      </c>
      <c r="D253" s="121">
        <v>-8180.88</v>
      </c>
      <c r="E253" s="121">
        <v>-4504.08</v>
      </c>
      <c r="F253" s="121">
        <v>-45.96</v>
      </c>
      <c r="G253" s="121">
        <v>-123172.8</v>
      </c>
      <c r="H253" s="121">
        <v>-94919.5</v>
      </c>
      <c r="I253" s="121">
        <v>101281.78612818329</v>
      </c>
      <c r="J253" s="34">
        <v>32454.857600918676</v>
      </c>
      <c r="K253" s="34">
        <v>-136960.80000000002</v>
      </c>
      <c r="L253" s="34">
        <v>-52486.32</v>
      </c>
      <c r="M253" s="34">
        <v>-66763.083882415362</v>
      </c>
      <c r="N253" s="34">
        <v>-18108.239999999998</v>
      </c>
      <c r="O253" s="449">
        <v>184131.70252893542</v>
      </c>
      <c r="P253" s="449">
        <v>23737.09562128126</v>
      </c>
      <c r="Q253" s="251">
        <f>SUM(LisäyksetVähennykset[[#This Row],[Kuntien yhdistymisavustus (-0,98 €/as)]:[TE25: Uudistuksen rahoituksen siirtymäajan porrastus (25 % kustannusperusteinen / 75 % vos-kriteerit)]])</f>
        <v>-168040.30200309667</v>
      </c>
      <c r="R253" s="112"/>
    </row>
    <row r="254" spans="1:18" s="45" customFormat="1" x14ac:dyDescent="0.25">
      <c r="A254" s="239">
        <v>832</v>
      </c>
      <c r="B254" s="239" t="s">
        <v>261</v>
      </c>
      <c r="C254" s="326">
        <v>-3583.86</v>
      </c>
      <c r="D254" s="121">
        <v>-6509.46</v>
      </c>
      <c r="E254" s="121">
        <v>-3583.86</v>
      </c>
      <c r="F254" s="121">
        <v>-36.57</v>
      </c>
      <c r="G254" s="121">
        <v>-98007.6</v>
      </c>
      <c r="H254" s="121">
        <v>-96082.725000000006</v>
      </c>
      <c r="I254" s="121">
        <v>1613949.5257217507</v>
      </c>
      <c r="J254" s="34">
        <v>859637.75228881021</v>
      </c>
      <c r="K254" s="34">
        <v>-108978.6</v>
      </c>
      <c r="L254" s="34">
        <v>-41762.94</v>
      </c>
      <c r="M254" s="34">
        <v>-184293.42813394361</v>
      </c>
      <c r="N254" s="34">
        <v>-14408.58</v>
      </c>
      <c r="O254" s="449">
        <v>227658.11825650599</v>
      </c>
      <c r="P254" s="449">
        <v>32054.754955865603</v>
      </c>
      <c r="Q254" s="251">
        <f>SUM(LisäyksetVähennykset[[#This Row],[Kuntien yhdistymisavustus (-0,98 €/as)]:[TE25: Uudistuksen rahoituksen siirtymäajan porrastus (25 % kustannusperusteinen / 75 % vos-kriteerit)]])</f>
        <v>2176052.5280889887</v>
      </c>
      <c r="R254" s="112"/>
    </row>
    <row r="255" spans="1:18" s="45" customFormat="1" x14ac:dyDescent="0.25">
      <c r="A255" s="239">
        <v>833</v>
      </c>
      <c r="B255" s="239" t="s">
        <v>262</v>
      </c>
      <c r="C255" s="326">
        <v>-1658.16</v>
      </c>
      <c r="D255" s="121">
        <v>-3011.76</v>
      </c>
      <c r="E255" s="121">
        <v>-1658.16</v>
      </c>
      <c r="F255" s="121">
        <v>-16.920000000000002</v>
      </c>
      <c r="G255" s="121">
        <v>-45345.599999999999</v>
      </c>
      <c r="H255" s="121">
        <v>-36977.167500000003</v>
      </c>
      <c r="I255" s="121">
        <v>446074.66432930698</v>
      </c>
      <c r="J255" s="34">
        <v>509110.40129738202</v>
      </c>
      <c r="K255" s="34">
        <v>-50421.599999999999</v>
      </c>
      <c r="L255" s="34">
        <v>-19322.64</v>
      </c>
      <c r="M255" s="34">
        <v>-38536.801579720879</v>
      </c>
      <c r="N255" s="34">
        <v>-6666.48</v>
      </c>
      <c r="O255" s="449">
        <v>44608.159186095101</v>
      </c>
      <c r="P255" s="449">
        <v>-6232.6730245145518</v>
      </c>
      <c r="Q255" s="251">
        <f>SUM(LisäyksetVähennykset[[#This Row],[Kuntien yhdistymisavustus (-0,98 €/as)]:[TE25: Uudistuksen rahoituksen siirtymäajan porrastus (25 % kustannusperusteinen / 75 % vos-kriteerit)]])</f>
        <v>789945.26270854857</v>
      </c>
      <c r="R255" s="112"/>
    </row>
    <row r="256" spans="1:18" s="45" customFormat="1" x14ac:dyDescent="0.25">
      <c r="A256" s="239">
        <v>834</v>
      </c>
      <c r="B256" s="239" t="s">
        <v>263</v>
      </c>
      <c r="C256" s="326">
        <v>-5715.36</v>
      </c>
      <c r="D256" s="121">
        <v>-10380.960000000001</v>
      </c>
      <c r="E256" s="121">
        <v>-5715.36</v>
      </c>
      <c r="F256" s="121">
        <v>-58.32</v>
      </c>
      <c r="G256" s="121">
        <v>-156297.60000000001</v>
      </c>
      <c r="H256" s="121">
        <v>-121103.44500000001</v>
      </c>
      <c r="I256" s="121">
        <v>1625120.9558775544</v>
      </c>
      <c r="J256" s="34">
        <v>733645.47523331118</v>
      </c>
      <c r="K256" s="34">
        <v>-173793.6</v>
      </c>
      <c r="L256" s="34">
        <v>-66601.440000000002</v>
      </c>
      <c r="M256" s="34">
        <v>-119653.02962268895</v>
      </c>
      <c r="N256" s="34">
        <v>-22978.079999999998</v>
      </c>
      <c r="O256" s="449">
        <v>177836.14951506059</v>
      </c>
      <c r="P256" s="449">
        <v>-10146.561524481629</v>
      </c>
      <c r="Q256" s="251">
        <f>SUM(LisäyksetVähennykset[[#This Row],[Kuntien yhdistymisavustus (-0,98 €/as)]:[TE25: Uudistuksen rahoituksen siirtymäajan porrastus (25 % kustannusperusteinen / 75 % vos-kriteerit)]])</f>
        <v>1844158.8244787557</v>
      </c>
      <c r="R256" s="112"/>
    </row>
    <row r="257" spans="1:18" s="45" customFormat="1" x14ac:dyDescent="0.25">
      <c r="A257" s="239">
        <v>837</v>
      </c>
      <c r="B257" s="239" t="s">
        <v>264</v>
      </c>
      <c r="C257" s="326">
        <v>-254976.4</v>
      </c>
      <c r="D257" s="121">
        <v>-463120.4</v>
      </c>
      <c r="E257" s="121">
        <v>-254976.4</v>
      </c>
      <c r="F257" s="121">
        <v>-2601.8000000000002</v>
      </c>
      <c r="G257" s="121">
        <v>-6972824</v>
      </c>
      <c r="H257" s="121">
        <v>-26442752.296050001</v>
      </c>
      <c r="I257" s="121">
        <v>-34937811.825379469</v>
      </c>
      <c r="J257" s="34">
        <v>-1052489.13509655</v>
      </c>
      <c r="K257" s="34">
        <v>-7753364</v>
      </c>
      <c r="L257" s="34">
        <v>-2971255.6</v>
      </c>
      <c r="M257" s="34">
        <v>-413606.19905155856</v>
      </c>
      <c r="N257" s="34">
        <v>-1025109.2</v>
      </c>
      <c r="O257" s="449">
        <v>16575384.939725727</v>
      </c>
      <c r="P257" s="449">
        <v>178215.01838826574</v>
      </c>
      <c r="Q257" s="251">
        <f>SUM(LisäyksetVähennykset[[#This Row],[Kuntien yhdistymisavustus (-0,98 €/as)]:[TE25: Uudistuksen rahoituksen siirtymäajan porrastus (25 % kustannusperusteinen / 75 % vos-kriteerit)]])</f>
        <v>-65791287.297463588</v>
      </c>
      <c r="R257" s="112"/>
    </row>
    <row r="258" spans="1:18" s="45" customFormat="1" x14ac:dyDescent="0.25">
      <c r="A258" s="239">
        <v>844</v>
      </c>
      <c r="B258" s="239" t="s">
        <v>265</v>
      </c>
      <c r="C258" s="326">
        <v>-1360.24</v>
      </c>
      <c r="D258" s="121">
        <v>-2470.64</v>
      </c>
      <c r="E258" s="121">
        <v>-1360.24</v>
      </c>
      <c r="F258" s="121">
        <v>-13.88</v>
      </c>
      <c r="G258" s="121">
        <v>-37198.400000000001</v>
      </c>
      <c r="H258" s="121">
        <v>-39655.144999999997</v>
      </c>
      <c r="I258" s="121">
        <v>155770.66059490759</v>
      </c>
      <c r="J258" s="34">
        <v>-6090.6908733183473</v>
      </c>
      <c r="K258" s="34">
        <v>-41362.400000000001</v>
      </c>
      <c r="L258" s="34">
        <v>-15850.96</v>
      </c>
      <c r="M258" s="34">
        <v>-25325.914772525179</v>
      </c>
      <c r="N258" s="34">
        <v>-5468.72</v>
      </c>
      <c r="O258" s="449">
        <v>59775.822805782707</v>
      </c>
      <c r="P258" s="449">
        <v>230.72185087944672</v>
      </c>
      <c r="Q258" s="251">
        <f>SUM(LisäyksetVähennykset[[#This Row],[Kuntien yhdistymisavustus (-0,98 €/as)]:[TE25: Uudistuksen rahoituksen siirtymäajan porrastus (25 % kustannusperusteinen / 75 % vos-kriteerit)]])</f>
        <v>39619.974605726209</v>
      </c>
      <c r="R258" s="112"/>
    </row>
    <row r="259" spans="1:18" s="45" customFormat="1" x14ac:dyDescent="0.25">
      <c r="A259" s="239">
        <v>845</v>
      </c>
      <c r="B259" s="239" t="s">
        <v>266</v>
      </c>
      <c r="C259" s="326">
        <v>-2769.48</v>
      </c>
      <c r="D259" s="121">
        <v>-5030.28</v>
      </c>
      <c r="E259" s="121">
        <v>-2769.48</v>
      </c>
      <c r="F259" s="121">
        <v>-28.26</v>
      </c>
      <c r="G259" s="121">
        <v>-75736.800000000003</v>
      </c>
      <c r="H259" s="121">
        <v>-83484.140899999999</v>
      </c>
      <c r="I259" s="121">
        <v>211787.08367977914</v>
      </c>
      <c r="J259" s="34">
        <v>-12101.074233386835</v>
      </c>
      <c r="K259" s="34">
        <v>-84214.8</v>
      </c>
      <c r="L259" s="34">
        <v>-32272.92</v>
      </c>
      <c r="M259" s="34">
        <v>-80175.657460177463</v>
      </c>
      <c r="N259" s="34">
        <v>-11134.44</v>
      </c>
      <c r="O259" s="449">
        <v>108127.50962420581</v>
      </c>
      <c r="P259" s="449">
        <v>15137.445959072335</v>
      </c>
      <c r="Q259" s="251">
        <f>SUM(LisäyksetVähennykset[[#This Row],[Kuntien yhdistymisavustus (-0,98 €/as)]:[TE25: Uudistuksen rahoituksen siirtymäajan porrastus (25 % kustannusperusteinen / 75 % vos-kriteerit)]])</f>
        <v>-54665.293330507011</v>
      </c>
      <c r="R259" s="112"/>
    </row>
    <row r="260" spans="1:18" s="45" customFormat="1" x14ac:dyDescent="0.25">
      <c r="A260" s="239">
        <v>846</v>
      </c>
      <c r="B260" s="239" t="s">
        <v>267</v>
      </c>
      <c r="C260" s="326">
        <v>-4568.76</v>
      </c>
      <c r="D260" s="121">
        <v>-8298.36</v>
      </c>
      <c r="E260" s="121">
        <v>-4568.76</v>
      </c>
      <c r="F260" s="121">
        <v>-46.62</v>
      </c>
      <c r="G260" s="121">
        <v>-124941.6</v>
      </c>
      <c r="H260" s="121">
        <v>-100887.32</v>
      </c>
      <c r="I260" s="121">
        <v>1311932.4279102779</v>
      </c>
      <c r="J260" s="34">
        <v>169350.82723355357</v>
      </c>
      <c r="K260" s="34">
        <v>-138927.6</v>
      </c>
      <c r="L260" s="34">
        <v>-53240.04</v>
      </c>
      <c r="M260" s="34">
        <v>-118836.83241141998</v>
      </c>
      <c r="N260" s="34">
        <v>-18368.28</v>
      </c>
      <c r="O260" s="449">
        <v>248403.36689690748</v>
      </c>
      <c r="P260" s="449">
        <v>20919.301679984012</v>
      </c>
      <c r="Q260" s="251">
        <f>SUM(LisäyksetVähennykset[[#This Row],[Kuntien yhdistymisavustus (-0,98 €/as)]:[TE25: Uudistuksen rahoituksen siirtymäajan porrastus (25 % kustannusperusteinen / 75 % vos-kriteerit)]])</f>
        <v>1177921.7513093029</v>
      </c>
      <c r="R260" s="112"/>
    </row>
    <row r="261" spans="1:18" s="45" customFormat="1" x14ac:dyDescent="0.25">
      <c r="A261" s="239">
        <v>848</v>
      </c>
      <c r="B261" s="239" t="s">
        <v>268</v>
      </c>
      <c r="C261" s="326">
        <v>-3896.48</v>
      </c>
      <c r="D261" s="121">
        <v>-7077.28</v>
      </c>
      <c r="E261" s="121">
        <v>-3896.48</v>
      </c>
      <c r="F261" s="121">
        <v>-39.76</v>
      </c>
      <c r="G261" s="121">
        <v>-106556.8</v>
      </c>
      <c r="H261" s="121">
        <v>-138868.87705000001</v>
      </c>
      <c r="I261" s="121">
        <v>38291.144048307695</v>
      </c>
      <c r="J261" s="34">
        <v>-1136.7688538780192</v>
      </c>
      <c r="K261" s="34">
        <v>-118484.8</v>
      </c>
      <c r="L261" s="34">
        <v>-45405.919999999998</v>
      </c>
      <c r="M261" s="34">
        <v>-100593.41523456297</v>
      </c>
      <c r="N261" s="34">
        <v>-15665.44</v>
      </c>
      <c r="O261" s="449">
        <v>336426.54632570501</v>
      </c>
      <c r="P261" s="449">
        <v>118746.61092352496</v>
      </c>
      <c r="Q261" s="251">
        <f>SUM(LisäyksetVähennykset[[#This Row],[Kuntien yhdistymisavustus (-0,98 €/as)]:[TE25: Uudistuksen rahoituksen siirtymäajan porrastus (25 % kustannusperusteinen / 75 % vos-kriteerit)]])</f>
        <v>-48157.719840903344</v>
      </c>
      <c r="R261" s="112"/>
    </row>
    <row r="262" spans="1:18" s="45" customFormat="1" x14ac:dyDescent="0.25">
      <c r="A262" s="239">
        <v>849</v>
      </c>
      <c r="B262" s="239" t="s">
        <v>269</v>
      </c>
      <c r="C262" s="326">
        <v>-2743.02</v>
      </c>
      <c r="D262" s="121">
        <v>-4982.22</v>
      </c>
      <c r="E262" s="121">
        <v>-2743.02</v>
      </c>
      <c r="F262" s="121">
        <v>-27.990000000000002</v>
      </c>
      <c r="G262" s="121">
        <v>-75013.2</v>
      </c>
      <c r="H262" s="121">
        <v>-81307.19</v>
      </c>
      <c r="I262" s="121">
        <v>699450.09426301043</v>
      </c>
      <c r="J262" s="34">
        <v>30606.281426735764</v>
      </c>
      <c r="K262" s="34">
        <v>-83410.2</v>
      </c>
      <c r="L262" s="34">
        <v>-31964.579999999998</v>
      </c>
      <c r="M262" s="34">
        <v>-97301.199389606714</v>
      </c>
      <c r="N262" s="34">
        <v>-11028.06</v>
      </c>
      <c r="O262" s="449">
        <v>124786.5122456785</v>
      </c>
      <c r="P262" s="449">
        <v>1256.0256047153307</v>
      </c>
      <c r="Q262" s="251">
        <f>SUM(LisäyksetVähennykset[[#This Row],[Kuntien yhdistymisavustus (-0,98 €/as)]:[TE25: Uudistuksen rahoituksen siirtymäajan porrastus (25 % kustannusperusteinen / 75 % vos-kriteerit)]])</f>
        <v>465578.23415053333</v>
      </c>
      <c r="R262" s="112"/>
    </row>
    <row r="263" spans="1:18" s="45" customFormat="1" x14ac:dyDescent="0.25">
      <c r="A263" s="239">
        <v>850</v>
      </c>
      <c r="B263" s="239" t="s">
        <v>270</v>
      </c>
      <c r="C263" s="326">
        <v>-2302.02</v>
      </c>
      <c r="D263" s="121">
        <v>-4181.22</v>
      </c>
      <c r="E263" s="121">
        <v>-2302.02</v>
      </c>
      <c r="F263" s="121">
        <v>-23.490000000000002</v>
      </c>
      <c r="G263" s="121">
        <v>-62953.200000000004</v>
      </c>
      <c r="H263" s="121">
        <v>-51859.033000000003</v>
      </c>
      <c r="I263" s="121">
        <v>254195.90239234566</v>
      </c>
      <c r="J263" s="34">
        <v>144055.95807529634</v>
      </c>
      <c r="K263" s="34">
        <v>-70000.2</v>
      </c>
      <c r="L263" s="34">
        <v>-26825.579999999998</v>
      </c>
      <c r="M263" s="34">
        <v>-64232.147931307874</v>
      </c>
      <c r="N263" s="34">
        <v>-9255.06</v>
      </c>
      <c r="O263" s="449">
        <v>71337.085225554809</v>
      </c>
      <c r="P263" s="449">
        <v>3346.3925090187331</v>
      </c>
      <c r="Q263" s="251">
        <f>SUM(LisäyksetVähennykset[[#This Row],[Kuntien yhdistymisavustus (-0,98 €/as)]:[TE25: Uudistuksen rahoituksen siirtymäajan porrastus (25 % kustannusperusteinen / 75 % vos-kriteerit)]])</f>
        <v>179001.36727090765</v>
      </c>
      <c r="R263" s="112"/>
    </row>
    <row r="264" spans="1:18" s="45" customFormat="1" x14ac:dyDescent="0.25">
      <c r="A264" s="239">
        <v>851</v>
      </c>
      <c r="B264" s="239" t="s">
        <v>271</v>
      </c>
      <c r="C264" s="326">
        <v>-20539.82</v>
      </c>
      <c r="D264" s="121">
        <v>-37307.020000000004</v>
      </c>
      <c r="E264" s="121">
        <v>-20539.82</v>
      </c>
      <c r="F264" s="121">
        <v>-209.59</v>
      </c>
      <c r="G264" s="121">
        <v>-561701.20000000007</v>
      </c>
      <c r="H264" s="121">
        <v>-865721.05579999997</v>
      </c>
      <c r="I264" s="121">
        <v>-3437002.791325904</v>
      </c>
      <c r="J264" s="34">
        <v>-1815985.4153980576</v>
      </c>
      <c r="K264" s="34">
        <v>-624578.20000000007</v>
      </c>
      <c r="L264" s="34">
        <v>-239351.78</v>
      </c>
      <c r="M264" s="34">
        <v>-172391.44574886825</v>
      </c>
      <c r="N264" s="34">
        <v>-82578.459999999992</v>
      </c>
      <c r="O264" s="449">
        <v>848280.83302312926</v>
      </c>
      <c r="P264" s="449">
        <v>85099.514386293245</v>
      </c>
      <c r="Q264" s="251">
        <f>SUM(LisäyksetVähennykset[[#This Row],[Kuntien yhdistymisavustus (-0,98 €/as)]:[TE25: Uudistuksen rahoituksen siirtymäajan porrastus (25 % kustannusperusteinen / 75 % vos-kriteerit)]])</f>
        <v>-6944526.2508634077</v>
      </c>
      <c r="R264" s="112"/>
    </row>
    <row r="265" spans="1:18" s="45" customFormat="1" x14ac:dyDescent="0.25">
      <c r="A265" s="239">
        <v>853</v>
      </c>
      <c r="B265" s="239" t="s">
        <v>272</v>
      </c>
      <c r="C265" s="326">
        <v>-201951.54</v>
      </c>
      <c r="D265" s="121">
        <v>-366809.94</v>
      </c>
      <c r="E265" s="121">
        <v>-201951.54</v>
      </c>
      <c r="F265" s="121">
        <v>-2060.73</v>
      </c>
      <c r="G265" s="121">
        <v>-5522756.4000000004</v>
      </c>
      <c r="H265" s="121">
        <v>-17036645.276999999</v>
      </c>
      <c r="I265" s="121">
        <v>-21134452.432889041</v>
      </c>
      <c r="J265" s="34">
        <v>-836466.15116564953</v>
      </c>
      <c r="K265" s="34">
        <v>-6140975.4000000004</v>
      </c>
      <c r="L265" s="34">
        <v>-2353353.66</v>
      </c>
      <c r="M265" s="34">
        <v>-919333.68005539093</v>
      </c>
      <c r="N265" s="34">
        <v>-811927.62</v>
      </c>
      <c r="O265" s="449">
        <v>8199381.0425101593</v>
      </c>
      <c r="P265" s="449">
        <v>321653.4627442807</v>
      </c>
      <c r="Q265" s="251">
        <f>SUM(LisäyksetVähennykset[[#This Row],[Kuntien yhdistymisavustus (-0,98 €/as)]:[TE25: Uudistuksen rahoituksen siirtymäajan porrastus (25 % kustannusperusteinen / 75 % vos-kriteerit)]])</f>
        <v>-47007649.865855642</v>
      </c>
      <c r="R265" s="112"/>
    </row>
    <row r="266" spans="1:18" s="45" customFormat="1" x14ac:dyDescent="0.25">
      <c r="A266" s="239">
        <v>854</v>
      </c>
      <c r="B266" s="239" t="s">
        <v>273</v>
      </c>
      <c r="C266" s="326">
        <v>-3127.18</v>
      </c>
      <c r="D266" s="121">
        <v>-5679.9800000000005</v>
      </c>
      <c r="E266" s="121">
        <v>-3127.18</v>
      </c>
      <c r="F266" s="121">
        <v>-31.91</v>
      </c>
      <c r="G266" s="121">
        <v>-85518.8</v>
      </c>
      <c r="H266" s="121">
        <v>-74923.56</v>
      </c>
      <c r="I266" s="121">
        <v>-258340.35137623077</v>
      </c>
      <c r="J266" s="34">
        <v>-203826.51957744564</v>
      </c>
      <c r="K266" s="34">
        <v>-95091.8</v>
      </c>
      <c r="L266" s="34">
        <v>-36441.22</v>
      </c>
      <c r="M266" s="34">
        <v>-49647.307943528576</v>
      </c>
      <c r="N266" s="34">
        <v>-12572.539999999999</v>
      </c>
      <c r="O266" s="449">
        <v>115085.06166224676</v>
      </c>
      <c r="P266" s="449">
        <v>40954.447714230395</v>
      </c>
      <c r="Q266" s="251">
        <f>SUM(LisäyksetVähennykset[[#This Row],[Kuntien yhdistymisavustus (-0,98 €/as)]:[TE25: Uudistuksen rahoituksen siirtymäajan porrastus (25 % kustannusperusteinen / 75 % vos-kriteerit)]])</f>
        <v>-672288.83952072787</v>
      </c>
      <c r="R266" s="112"/>
    </row>
    <row r="267" spans="1:18" s="45" customFormat="1" x14ac:dyDescent="0.25">
      <c r="A267" s="239">
        <v>857</v>
      </c>
      <c r="B267" s="239" t="s">
        <v>274</v>
      </c>
      <c r="C267" s="326">
        <v>-2264.7799999999997</v>
      </c>
      <c r="D267" s="121">
        <v>-4113.58</v>
      </c>
      <c r="E267" s="121">
        <v>-2264.7799999999997</v>
      </c>
      <c r="F267" s="121">
        <v>-23.11</v>
      </c>
      <c r="G267" s="121">
        <v>-61934.8</v>
      </c>
      <c r="H267" s="121">
        <v>-129619.88499999999</v>
      </c>
      <c r="I267" s="121">
        <v>-1022230.9657185172</v>
      </c>
      <c r="J267" s="34">
        <v>-605624.904905551</v>
      </c>
      <c r="K267" s="34">
        <v>-68867.8</v>
      </c>
      <c r="L267" s="34">
        <v>-26391.62</v>
      </c>
      <c r="M267" s="34">
        <v>0</v>
      </c>
      <c r="N267" s="34">
        <v>-9105.34</v>
      </c>
      <c r="O267" s="449">
        <v>50604.445785028976</v>
      </c>
      <c r="P267" s="449">
        <v>-2646.7303292408033</v>
      </c>
      <c r="Q267" s="251">
        <f>SUM(LisäyksetVähennykset[[#This Row],[Kuntien yhdistymisavustus (-0,98 €/as)]:[TE25: Uudistuksen rahoituksen siirtymäajan porrastus (25 % kustannusperusteinen / 75 % vos-kriteerit)]])</f>
        <v>-1884483.8501682805</v>
      </c>
      <c r="R267" s="112"/>
    </row>
    <row r="268" spans="1:18" s="45" customFormat="1" x14ac:dyDescent="0.25">
      <c r="A268" s="239">
        <v>858</v>
      </c>
      <c r="B268" s="239" t="s">
        <v>275</v>
      </c>
      <c r="C268" s="326">
        <v>-41380.5</v>
      </c>
      <c r="D268" s="121">
        <v>-75160.5</v>
      </c>
      <c r="E268" s="121">
        <v>-41380.5</v>
      </c>
      <c r="F268" s="121">
        <v>-422.25</v>
      </c>
      <c r="G268" s="121">
        <v>-1131630</v>
      </c>
      <c r="H268" s="121">
        <v>-1601415.1767</v>
      </c>
      <c r="I268" s="121">
        <v>6582324.6886532791</v>
      </c>
      <c r="J268" s="34">
        <v>1391167.6701589655</v>
      </c>
      <c r="K268" s="34">
        <v>-1258305</v>
      </c>
      <c r="L268" s="34">
        <v>-482209.5</v>
      </c>
      <c r="M268" s="34">
        <v>-668681.89443951682</v>
      </c>
      <c r="N268" s="34">
        <v>-166366.5</v>
      </c>
      <c r="O268" s="449">
        <v>817808.97040225379</v>
      </c>
      <c r="P268" s="449">
        <v>-280061.40172281023</v>
      </c>
      <c r="Q268" s="251">
        <f>SUM(LisäyksetVähennykset[[#This Row],[Kuntien yhdistymisavustus (-0,98 €/as)]:[TE25: Uudistuksen rahoituksen siirtymäajan porrastus (25 % kustannusperusteinen / 75 % vos-kriteerit)]])</f>
        <v>3044288.1063521719</v>
      </c>
      <c r="R268" s="112"/>
    </row>
    <row r="269" spans="1:18" s="45" customFormat="1" x14ac:dyDescent="0.25">
      <c r="A269" s="239">
        <v>859</v>
      </c>
      <c r="B269" s="239" t="s">
        <v>276</v>
      </c>
      <c r="C269" s="326">
        <v>-6370.98</v>
      </c>
      <c r="D269" s="121">
        <v>-11571.78</v>
      </c>
      <c r="E269" s="121">
        <v>-6370.98</v>
      </c>
      <c r="F269" s="121">
        <v>-65.010000000000005</v>
      </c>
      <c r="G269" s="121">
        <v>-174226.80000000002</v>
      </c>
      <c r="H269" s="121">
        <v>-114560.74249999999</v>
      </c>
      <c r="I269" s="121">
        <v>-1586681.3789111814</v>
      </c>
      <c r="J269" s="34">
        <v>-1576450.7459361888</v>
      </c>
      <c r="K269" s="34">
        <v>-193729.80000000002</v>
      </c>
      <c r="L269" s="34">
        <v>-74241.42</v>
      </c>
      <c r="M269" s="34">
        <v>-255521.01214679392</v>
      </c>
      <c r="N269" s="34">
        <v>-25613.94</v>
      </c>
      <c r="O269" s="449">
        <v>160187.735593911</v>
      </c>
      <c r="P269" s="449">
        <v>-10304.48649793338</v>
      </c>
      <c r="Q269" s="251">
        <f>SUM(LisäyksetVähennykset[[#This Row],[Kuntien yhdistymisavustus (-0,98 €/as)]:[TE25: Uudistuksen rahoituksen siirtymäajan porrastus (25 % kustannusperusteinen / 75 % vos-kriteerit)]])</f>
        <v>-3875521.3403981864</v>
      </c>
      <c r="R269" s="112"/>
    </row>
    <row r="270" spans="1:18" s="45" customFormat="1" x14ac:dyDescent="0.25">
      <c r="A270" s="239">
        <v>886</v>
      </c>
      <c r="B270" s="239" t="s">
        <v>277</v>
      </c>
      <c r="C270" s="326">
        <v>-12134.36</v>
      </c>
      <c r="D270" s="121">
        <v>-22039.96</v>
      </c>
      <c r="E270" s="121">
        <v>-12134.36</v>
      </c>
      <c r="F270" s="121">
        <v>-123.82000000000001</v>
      </c>
      <c r="G270" s="121">
        <v>-331837.60000000003</v>
      </c>
      <c r="H270" s="121">
        <v>-361168.92</v>
      </c>
      <c r="I270" s="121">
        <v>-566700.24027050578</v>
      </c>
      <c r="J270" s="34">
        <v>-393384.99224478105</v>
      </c>
      <c r="K270" s="34">
        <v>-368983.60000000003</v>
      </c>
      <c r="L270" s="34">
        <v>-141402.44</v>
      </c>
      <c r="M270" s="34">
        <v>-172879.77735941284</v>
      </c>
      <c r="N270" s="34">
        <v>-48785.08</v>
      </c>
      <c r="O270" s="449">
        <v>471578.77823340788</v>
      </c>
      <c r="P270" s="449">
        <v>-32536.622866702295</v>
      </c>
      <c r="Q270" s="251">
        <f>SUM(LisäyksetVähennykset[[#This Row],[Kuntien yhdistymisavustus (-0,98 €/as)]:[TE25: Uudistuksen rahoituksen siirtymäajan porrastus (25 % kustannusperusteinen / 75 % vos-kriteerit)]])</f>
        <v>-1992532.994507994</v>
      </c>
      <c r="R270" s="112"/>
    </row>
    <row r="271" spans="1:18" s="45" customFormat="1" x14ac:dyDescent="0.25">
      <c r="A271" s="239">
        <v>887</v>
      </c>
      <c r="B271" s="239" t="s">
        <v>278</v>
      </c>
      <c r="C271" s="326">
        <v>-4403.1400000000003</v>
      </c>
      <c r="D271" s="121">
        <v>-7997.54</v>
      </c>
      <c r="E271" s="121">
        <v>-4403.1400000000003</v>
      </c>
      <c r="F271" s="121">
        <v>-44.93</v>
      </c>
      <c r="G271" s="121">
        <v>-120412.40000000001</v>
      </c>
      <c r="H271" s="121">
        <v>-196379.465</v>
      </c>
      <c r="I271" s="121">
        <v>-584514.75388125516</v>
      </c>
      <c r="J271" s="34">
        <v>-144242.04996373664</v>
      </c>
      <c r="K271" s="34">
        <v>-133891.4</v>
      </c>
      <c r="L271" s="34">
        <v>-51310.06</v>
      </c>
      <c r="M271" s="34">
        <v>-53298.99657702227</v>
      </c>
      <c r="N271" s="34">
        <v>-17702.419999999998</v>
      </c>
      <c r="O271" s="449">
        <v>453127.65363271011</v>
      </c>
      <c r="P271" s="449">
        <v>13348.74524063991</v>
      </c>
      <c r="Q271" s="251">
        <f>SUM(LisäyksetVähennykset[[#This Row],[Kuntien yhdistymisavustus (-0,98 €/as)]:[TE25: Uudistuksen rahoituksen siirtymäajan porrastus (25 % kustannusperusteinen / 75 % vos-kriteerit)]])</f>
        <v>-852123.89654866408</v>
      </c>
      <c r="R271" s="112"/>
    </row>
    <row r="272" spans="1:18" s="45" customFormat="1" x14ac:dyDescent="0.25">
      <c r="A272" s="239">
        <v>889</v>
      </c>
      <c r="B272" s="239" t="s">
        <v>279</v>
      </c>
      <c r="C272" s="326">
        <v>-2416.6799999999998</v>
      </c>
      <c r="D272" s="121">
        <v>-4389.4800000000005</v>
      </c>
      <c r="E272" s="121">
        <v>-2416.6799999999998</v>
      </c>
      <c r="F272" s="121">
        <v>-24.66</v>
      </c>
      <c r="G272" s="121">
        <v>-66088.800000000003</v>
      </c>
      <c r="H272" s="121">
        <v>-38062.493999999999</v>
      </c>
      <c r="I272" s="121">
        <v>1056890.4771927751</v>
      </c>
      <c r="J272" s="34">
        <v>270834.0734890743</v>
      </c>
      <c r="K272" s="34">
        <v>-73486.8</v>
      </c>
      <c r="L272" s="34">
        <v>-28161.72</v>
      </c>
      <c r="M272" s="34">
        <v>-109142.18617203596</v>
      </c>
      <c r="N272" s="34">
        <v>-9716.0399999999991</v>
      </c>
      <c r="O272" s="449">
        <v>111564.88392448131</v>
      </c>
      <c r="P272" s="449">
        <v>10982.143667384596</v>
      </c>
      <c r="Q272" s="251">
        <f>SUM(LisäyksetVähennykset[[#This Row],[Kuntien yhdistymisavustus (-0,98 €/as)]:[TE25: Uudistuksen rahoituksen siirtymäajan porrastus (25 % kustannusperusteinen / 75 % vos-kriteerit)]])</f>
        <v>1116366.0381016792</v>
      </c>
      <c r="R272" s="112"/>
    </row>
    <row r="273" spans="1:18" s="45" customFormat="1" x14ac:dyDescent="0.25">
      <c r="A273" s="239">
        <v>890</v>
      </c>
      <c r="B273" s="239" t="s">
        <v>280</v>
      </c>
      <c r="C273" s="326">
        <v>-1114.26</v>
      </c>
      <c r="D273" s="121">
        <v>-2023.8600000000001</v>
      </c>
      <c r="E273" s="121">
        <v>-1114.26</v>
      </c>
      <c r="F273" s="121">
        <v>-11.370000000000001</v>
      </c>
      <c r="G273" s="121">
        <v>-30471.600000000002</v>
      </c>
      <c r="H273" s="121">
        <v>-23438.445</v>
      </c>
      <c r="I273" s="121">
        <v>-40856.341757125891</v>
      </c>
      <c r="J273" s="34">
        <v>406828.15113754955</v>
      </c>
      <c r="K273" s="34">
        <v>-33882.6</v>
      </c>
      <c r="L273" s="34">
        <v>-12984.539999999999</v>
      </c>
      <c r="M273" s="34">
        <v>-56768.214375847325</v>
      </c>
      <c r="N273" s="34">
        <v>-4479.78</v>
      </c>
      <c r="O273" s="449">
        <v>23437.960974083602</v>
      </c>
      <c r="P273" s="449">
        <v>-5664.2050675411556</v>
      </c>
      <c r="Q273" s="251">
        <f>SUM(LisäyksetVähennykset[[#This Row],[Kuntien yhdistymisavustus (-0,98 €/as)]:[TE25: Uudistuksen rahoituksen siirtymäajan porrastus (25 % kustannusperusteinen / 75 % vos-kriteerit)]])</f>
        <v>217456.63591111876</v>
      </c>
      <c r="R273" s="112"/>
    </row>
    <row r="274" spans="1:18" s="45" customFormat="1" x14ac:dyDescent="0.25">
      <c r="A274" s="239">
        <v>892</v>
      </c>
      <c r="B274" s="239" t="s">
        <v>281</v>
      </c>
      <c r="C274" s="326">
        <v>-3583.86</v>
      </c>
      <c r="D274" s="121">
        <v>-6509.46</v>
      </c>
      <c r="E274" s="121">
        <v>-3583.86</v>
      </c>
      <c r="F274" s="121">
        <v>-36.57</v>
      </c>
      <c r="G274" s="121">
        <v>-98007.6</v>
      </c>
      <c r="H274" s="121">
        <v>-73060.580449999994</v>
      </c>
      <c r="I274" s="121">
        <v>508333.85078588972</v>
      </c>
      <c r="J274" s="34">
        <v>24190.205491376353</v>
      </c>
      <c r="K274" s="34">
        <v>-108978.6</v>
      </c>
      <c r="L274" s="34">
        <v>-41762.94</v>
      </c>
      <c r="M274" s="34">
        <v>-161817.03291248018</v>
      </c>
      <c r="N274" s="34">
        <v>-14408.58</v>
      </c>
      <c r="O274" s="449">
        <v>170256.092341804</v>
      </c>
      <c r="P274" s="449">
        <v>-7785.641534109207</v>
      </c>
      <c r="Q274" s="251">
        <f>SUM(LisäyksetVähennykset[[#This Row],[Kuntien yhdistymisavustus (-0,98 €/as)]:[TE25: Uudistuksen rahoituksen siirtymäajan porrastus (25 % kustannusperusteinen / 75 % vos-kriteerit)]])</f>
        <v>183245.42372248071</v>
      </c>
      <c r="R274" s="112"/>
    </row>
    <row r="275" spans="1:18" s="45" customFormat="1" x14ac:dyDescent="0.25">
      <c r="A275" s="239">
        <v>893</v>
      </c>
      <c r="B275" s="239" t="s">
        <v>282</v>
      </c>
      <c r="C275" s="326">
        <v>-7290.22</v>
      </c>
      <c r="D275" s="121">
        <v>-13241.42</v>
      </c>
      <c r="E275" s="121">
        <v>-7290.22</v>
      </c>
      <c r="F275" s="121">
        <v>-74.39</v>
      </c>
      <c r="G275" s="121">
        <v>-199365.2</v>
      </c>
      <c r="H275" s="121">
        <v>-152309.21625</v>
      </c>
      <c r="I275" s="121">
        <v>-485579.53028233338</v>
      </c>
      <c r="J275" s="34">
        <v>-31421.371236813739</v>
      </c>
      <c r="K275" s="34">
        <v>-221682.2</v>
      </c>
      <c r="L275" s="34">
        <v>-84953.38</v>
      </c>
      <c r="M275" s="34">
        <v>-193600.52084260478</v>
      </c>
      <c r="N275" s="34">
        <v>-29309.66</v>
      </c>
      <c r="O275" s="449">
        <v>277877.13168577017</v>
      </c>
      <c r="P275" s="449">
        <v>-33443.008241414442</v>
      </c>
      <c r="Q275" s="251">
        <f>SUM(LisäyksetVähennykset[[#This Row],[Kuntien yhdistymisavustus (-0,98 €/as)]:[TE25: Uudistuksen rahoituksen siirtymäajan porrastus (25 % kustannusperusteinen / 75 % vos-kriteerit)]])</f>
        <v>-1181683.205167396</v>
      </c>
      <c r="R275" s="112"/>
    </row>
    <row r="276" spans="1:18" s="45" customFormat="1" x14ac:dyDescent="0.25">
      <c r="A276" s="239">
        <v>895</v>
      </c>
      <c r="B276" s="239" t="s">
        <v>283</v>
      </c>
      <c r="C276" s="326">
        <v>-14517.72</v>
      </c>
      <c r="D276" s="121">
        <v>-26368.920000000002</v>
      </c>
      <c r="E276" s="121">
        <v>-14517.72</v>
      </c>
      <c r="F276" s="121">
        <v>-148.14000000000001</v>
      </c>
      <c r="G276" s="121">
        <v>-397015.2</v>
      </c>
      <c r="H276" s="121">
        <v>-509432.63624999998</v>
      </c>
      <c r="I276" s="121">
        <v>678745.99915357633</v>
      </c>
      <c r="J276" s="34">
        <v>620140.28944092453</v>
      </c>
      <c r="K276" s="34">
        <v>-441457.2</v>
      </c>
      <c r="L276" s="34">
        <v>-169175.88</v>
      </c>
      <c r="M276" s="34">
        <v>-116958.8866655085</v>
      </c>
      <c r="N276" s="34">
        <v>-58367.159999999996</v>
      </c>
      <c r="O276" s="449">
        <v>863279.94855961599</v>
      </c>
      <c r="P276" s="449">
        <v>77684.045468980039</v>
      </c>
      <c r="Q276" s="251">
        <f>SUM(LisäyksetVähennykset[[#This Row],[Kuntien yhdistymisavustus (-0,98 €/as)]:[TE25: Uudistuksen rahoituksen siirtymäajan porrastus (25 % kustannusperusteinen / 75 % vos-kriteerit)]])</f>
        <v>491890.81970758847</v>
      </c>
      <c r="R276" s="112"/>
    </row>
    <row r="277" spans="1:18" s="45" customFormat="1" x14ac:dyDescent="0.25">
      <c r="A277" s="239">
        <v>905</v>
      </c>
      <c r="B277" s="239" t="s">
        <v>284</v>
      </c>
      <c r="C277" s="326">
        <v>-68953.78</v>
      </c>
      <c r="D277" s="121">
        <v>-125242.58</v>
      </c>
      <c r="E277" s="121">
        <v>-68953.78</v>
      </c>
      <c r="F277" s="121">
        <v>-703.61</v>
      </c>
      <c r="G277" s="121">
        <v>-1885674.8</v>
      </c>
      <c r="H277" s="121">
        <v>-3781865.2134500002</v>
      </c>
      <c r="I277" s="121">
        <v>-14660741.097493727</v>
      </c>
      <c r="J277" s="34">
        <v>-4831177.7472783942</v>
      </c>
      <c r="K277" s="34">
        <v>-2096757.8</v>
      </c>
      <c r="L277" s="34">
        <v>-803522.62</v>
      </c>
      <c r="M277" s="34">
        <v>-434902.30729822931</v>
      </c>
      <c r="N277" s="34">
        <v>-277222.33999999997</v>
      </c>
      <c r="O277" s="449">
        <v>3494124.0174267404</v>
      </c>
      <c r="P277" s="449">
        <v>-18879.917667092755</v>
      </c>
      <c r="Q277" s="251">
        <f>SUM(LisäyksetVähennykset[[#This Row],[Kuntien yhdistymisavustus (-0,98 €/as)]:[TE25: Uudistuksen rahoituksen siirtymäajan porrastus (25 % kustannusperusteinen / 75 % vos-kriteerit)]])</f>
        <v>-25560473.5757607</v>
      </c>
      <c r="R277" s="112"/>
    </row>
    <row r="278" spans="1:18" s="45" customFormat="1" x14ac:dyDescent="0.25">
      <c r="A278" s="239">
        <v>908</v>
      </c>
      <c r="B278" s="239" t="s">
        <v>285</v>
      </c>
      <c r="C278" s="326">
        <v>-20430.060000000001</v>
      </c>
      <c r="D278" s="121">
        <v>-37107.660000000003</v>
      </c>
      <c r="E278" s="121">
        <v>-20430.060000000001</v>
      </c>
      <c r="F278" s="121">
        <v>-208.47</v>
      </c>
      <c r="G278" s="121">
        <v>-558699.6</v>
      </c>
      <c r="H278" s="121">
        <v>-731477.68160000001</v>
      </c>
      <c r="I278" s="121">
        <v>-2366758.386520341</v>
      </c>
      <c r="J278" s="34">
        <v>-436763.59741836047</v>
      </c>
      <c r="K278" s="34">
        <v>-621240.6</v>
      </c>
      <c r="L278" s="34">
        <v>-238072.74</v>
      </c>
      <c r="M278" s="34">
        <v>-182797.13599171929</v>
      </c>
      <c r="N278" s="34">
        <v>-82137.179999999993</v>
      </c>
      <c r="O278" s="449">
        <v>1147290.5997017133</v>
      </c>
      <c r="P278" s="449">
        <v>-38398.585691014887</v>
      </c>
      <c r="Q278" s="251">
        <f>SUM(LisäyksetVähennykset[[#This Row],[Kuntien yhdistymisavustus (-0,98 €/as)]:[TE25: Uudistuksen rahoituksen siirtymäajan porrastus (25 % kustannusperusteinen / 75 % vos-kriteerit)]])</f>
        <v>-4187231.1575197224</v>
      </c>
      <c r="R278" s="112"/>
    </row>
    <row r="279" spans="1:18" s="45" customFormat="1" x14ac:dyDescent="0.25">
      <c r="A279" s="239">
        <v>915</v>
      </c>
      <c r="B279" s="239" t="s">
        <v>286</v>
      </c>
      <c r="C279" s="326">
        <v>-19275.62</v>
      </c>
      <c r="D279" s="121">
        <v>-35010.82</v>
      </c>
      <c r="E279" s="121">
        <v>-19275.62</v>
      </c>
      <c r="F279" s="121">
        <v>-196.69</v>
      </c>
      <c r="G279" s="121">
        <v>-527129.20000000007</v>
      </c>
      <c r="H279" s="121">
        <v>-1301485.2593499999</v>
      </c>
      <c r="I279" s="121">
        <v>-283286.14605132048</v>
      </c>
      <c r="J279" s="34">
        <v>-83515.587068630979</v>
      </c>
      <c r="K279" s="34">
        <v>-586136.20000000007</v>
      </c>
      <c r="L279" s="34">
        <v>-224619.98</v>
      </c>
      <c r="M279" s="34">
        <v>-145428.59513565031</v>
      </c>
      <c r="N279" s="34">
        <v>-77495.86</v>
      </c>
      <c r="O279" s="449">
        <v>1463530.1649426175</v>
      </c>
      <c r="P279" s="449">
        <v>61695.403446223354</v>
      </c>
      <c r="Q279" s="251">
        <f>SUM(LisäyksetVähennykset[[#This Row],[Kuntien yhdistymisavustus (-0,98 €/as)]:[TE25: Uudistuksen rahoituksen siirtymäajan porrastus (25 % kustannusperusteinen / 75 % vos-kriteerit)]])</f>
        <v>-1777630.0092167605</v>
      </c>
      <c r="R279" s="112"/>
    </row>
    <row r="280" spans="1:18" s="45" customFormat="1" x14ac:dyDescent="0.25">
      <c r="A280" s="239">
        <v>918</v>
      </c>
      <c r="B280" s="239" t="s">
        <v>287</v>
      </c>
      <c r="C280" s="326">
        <v>-2201.08</v>
      </c>
      <c r="D280" s="121">
        <v>-3997.88</v>
      </c>
      <c r="E280" s="121">
        <v>-2201.08</v>
      </c>
      <c r="F280" s="121">
        <v>-22.46</v>
      </c>
      <c r="G280" s="121">
        <v>-60192.800000000003</v>
      </c>
      <c r="H280" s="121">
        <v>-70132.232149999996</v>
      </c>
      <c r="I280" s="121">
        <v>-17764.273498652965</v>
      </c>
      <c r="J280" s="34">
        <v>-9417.1126063520314</v>
      </c>
      <c r="K280" s="34">
        <v>-66930.8</v>
      </c>
      <c r="L280" s="34">
        <v>-25649.32</v>
      </c>
      <c r="M280" s="34">
        <v>-41751.848422874376</v>
      </c>
      <c r="N280" s="34">
        <v>-8849.24</v>
      </c>
      <c r="O280" s="449">
        <v>27991.224172728907</v>
      </c>
      <c r="P280" s="449">
        <v>-716.88741503014899</v>
      </c>
      <c r="Q280" s="251">
        <f>SUM(LisäyksetVähennykset[[#This Row],[Kuntien yhdistymisavustus (-0,98 €/as)]:[TE25: Uudistuksen rahoituksen siirtymäajan porrastus (25 % kustannusperusteinen / 75 % vos-kriteerit)]])</f>
        <v>-281835.78992018063</v>
      </c>
      <c r="R280" s="112"/>
    </row>
    <row r="281" spans="1:18" s="45" customFormat="1" x14ac:dyDescent="0.25">
      <c r="A281" s="239">
        <v>921</v>
      </c>
      <c r="B281" s="239" t="s">
        <v>288</v>
      </c>
      <c r="C281" s="326">
        <v>-1813.98</v>
      </c>
      <c r="D281" s="121">
        <v>-3294.78</v>
      </c>
      <c r="E281" s="121">
        <v>-1813.98</v>
      </c>
      <c r="F281" s="121">
        <v>-18.510000000000002</v>
      </c>
      <c r="G281" s="121">
        <v>-49606.8</v>
      </c>
      <c r="H281" s="121">
        <v>-49627.41</v>
      </c>
      <c r="I281" s="121">
        <v>716461.17453074642</v>
      </c>
      <c r="J281" s="34">
        <v>-8005.391057643963</v>
      </c>
      <c r="K281" s="34">
        <v>-55159.8</v>
      </c>
      <c r="L281" s="34">
        <v>-21138.42</v>
      </c>
      <c r="M281" s="34">
        <v>-48063.388127732556</v>
      </c>
      <c r="N281" s="34">
        <v>-7292.94</v>
      </c>
      <c r="O281" s="449">
        <v>82922.864464913539</v>
      </c>
      <c r="P281" s="449">
        <v>10502.580831741776</v>
      </c>
      <c r="Q281" s="251">
        <f>SUM(LisäyksetVähennykset[[#This Row],[Kuntien yhdistymisavustus (-0,98 €/as)]:[TE25: Uudistuksen rahoituksen siirtymäajan porrastus (25 % kustannusperusteinen / 75 % vos-kriteerit)]])</f>
        <v>564051.22064202523</v>
      </c>
      <c r="R281" s="112"/>
    </row>
    <row r="282" spans="1:18" s="45" customFormat="1" x14ac:dyDescent="0.25">
      <c r="A282" s="239">
        <v>922</v>
      </c>
      <c r="B282" s="239" t="s">
        <v>289</v>
      </c>
      <c r="C282" s="326">
        <v>-4420.78</v>
      </c>
      <c r="D282" s="121">
        <v>-8029.58</v>
      </c>
      <c r="E282" s="121">
        <v>-4420.78</v>
      </c>
      <c r="F282" s="121">
        <v>-45.11</v>
      </c>
      <c r="G282" s="121">
        <v>-120894.8</v>
      </c>
      <c r="H282" s="121">
        <v>-80084.022500000006</v>
      </c>
      <c r="I282" s="121">
        <v>-129757.74247225582</v>
      </c>
      <c r="J282" s="34">
        <v>-47747.345538620837</v>
      </c>
      <c r="K282" s="34">
        <v>-134427.80000000002</v>
      </c>
      <c r="L282" s="34">
        <v>-51515.62</v>
      </c>
      <c r="M282" s="34">
        <v>-84530.670594929135</v>
      </c>
      <c r="N282" s="34">
        <v>-17773.34</v>
      </c>
      <c r="O282" s="449">
        <v>236212.19863731024</v>
      </c>
      <c r="P282" s="449">
        <v>-21276.845492949593</v>
      </c>
      <c r="Q282" s="251">
        <f>SUM(LisäyksetVähennykset[[#This Row],[Kuntien yhdistymisavustus (-0,98 €/as)]:[TE25: Uudistuksen rahoituksen siirtymäajan porrastus (25 % kustannusperusteinen / 75 % vos-kriteerit)]])</f>
        <v>-468712.23796144518</v>
      </c>
      <c r="R282" s="112"/>
    </row>
    <row r="283" spans="1:18" s="45" customFormat="1" x14ac:dyDescent="0.25">
      <c r="A283" s="239">
        <v>924</v>
      </c>
      <c r="B283" s="239" t="s">
        <v>290</v>
      </c>
      <c r="C283" s="326">
        <v>-2872.38</v>
      </c>
      <c r="D283" s="121">
        <v>-5217.18</v>
      </c>
      <c r="E283" s="121">
        <v>-2872.38</v>
      </c>
      <c r="F283" s="121">
        <v>-29.310000000000002</v>
      </c>
      <c r="G283" s="121">
        <v>-78550.8</v>
      </c>
      <c r="H283" s="121">
        <v>-40980.94</v>
      </c>
      <c r="I283" s="121">
        <v>142262.69591691537</v>
      </c>
      <c r="J283" s="34">
        <v>-30910.158132116412</v>
      </c>
      <c r="K283" s="34">
        <v>-87343.8</v>
      </c>
      <c r="L283" s="34">
        <v>-33472.019999999997</v>
      </c>
      <c r="M283" s="34">
        <v>-66390.446592257082</v>
      </c>
      <c r="N283" s="34">
        <v>-11548.14</v>
      </c>
      <c r="O283" s="449">
        <v>139165.9581946783</v>
      </c>
      <c r="P283" s="449">
        <v>12616.928331398492</v>
      </c>
      <c r="Q283" s="251">
        <f>SUM(LisäyksetVähennykset[[#This Row],[Kuntien yhdistymisavustus (-0,98 €/as)]:[TE25: Uudistuksen rahoituksen siirtymäajan porrastus (25 % kustannusperusteinen / 75 % vos-kriteerit)]])</f>
        <v>-66141.972281381342</v>
      </c>
      <c r="R283" s="112"/>
    </row>
    <row r="284" spans="1:18" s="45" customFormat="1" x14ac:dyDescent="0.25">
      <c r="A284" s="239">
        <v>925</v>
      </c>
      <c r="B284" s="239" t="s">
        <v>291</v>
      </c>
      <c r="C284" s="326">
        <v>-3284.96</v>
      </c>
      <c r="D284" s="121">
        <v>-5966.56</v>
      </c>
      <c r="E284" s="121">
        <v>-3284.96</v>
      </c>
      <c r="F284" s="121">
        <v>-33.520000000000003</v>
      </c>
      <c r="G284" s="121">
        <v>-89833.600000000006</v>
      </c>
      <c r="H284" s="121">
        <v>-66761.952499999999</v>
      </c>
      <c r="I284" s="121">
        <v>1247974.7162913063</v>
      </c>
      <c r="J284" s="34">
        <v>760440.09298561001</v>
      </c>
      <c r="K284" s="34">
        <v>-99889.600000000006</v>
      </c>
      <c r="L284" s="34">
        <v>-38279.839999999997</v>
      </c>
      <c r="M284" s="34">
        <v>-85893.163953077034</v>
      </c>
      <c r="N284" s="34">
        <v>-13206.88</v>
      </c>
      <c r="O284" s="449">
        <v>103230.59683794747</v>
      </c>
      <c r="P284" s="449">
        <v>-8215.7588619103917</v>
      </c>
      <c r="Q284" s="251">
        <f>SUM(LisäyksetVähennykset[[#This Row],[Kuntien yhdistymisavustus (-0,98 €/as)]:[TE25: Uudistuksen rahoituksen siirtymäajan porrastus (25 % kustannusperusteinen / 75 % vos-kriteerit)]])</f>
        <v>1696994.6107998763</v>
      </c>
      <c r="R284" s="112"/>
    </row>
    <row r="285" spans="1:18" s="45" customFormat="1" x14ac:dyDescent="0.25">
      <c r="A285" s="239">
        <v>927</v>
      </c>
      <c r="B285" s="239" t="s">
        <v>292</v>
      </c>
      <c r="C285" s="326">
        <v>-28223.02</v>
      </c>
      <c r="D285" s="121">
        <v>-51262.22</v>
      </c>
      <c r="E285" s="121">
        <v>-28223.02</v>
      </c>
      <c r="F285" s="121">
        <v>-287.99</v>
      </c>
      <c r="G285" s="121">
        <v>-771813.20000000007</v>
      </c>
      <c r="H285" s="121">
        <v>-1438067.4564</v>
      </c>
      <c r="I285" s="121">
        <v>1377674.5288266833</v>
      </c>
      <c r="J285" s="34">
        <v>253223.49677417843</v>
      </c>
      <c r="K285" s="34">
        <v>-858210.20000000007</v>
      </c>
      <c r="L285" s="34">
        <v>-328884.58</v>
      </c>
      <c r="M285" s="34">
        <v>-421500.47957585938</v>
      </c>
      <c r="N285" s="34">
        <v>-113468.06</v>
      </c>
      <c r="O285" s="449">
        <v>947029.93438190152</v>
      </c>
      <c r="P285" s="449">
        <v>-104684.82505860215</v>
      </c>
      <c r="Q285" s="251">
        <f>SUM(LisäyksetVähennykset[[#This Row],[Kuntien yhdistymisavustus (-0,98 €/as)]:[TE25: Uudistuksen rahoituksen siirtymäajan porrastus (25 % kustannusperusteinen / 75 % vos-kriteerit)]])</f>
        <v>-1566697.0910516987</v>
      </c>
      <c r="R285" s="112"/>
    </row>
    <row r="286" spans="1:18" s="45" customFormat="1" x14ac:dyDescent="0.25">
      <c r="A286" s="239">
        <v>931</v>
      </c>
      <c r="B286" s="239" t="s">
        <v>293</v>
      </c>
      <c r="C286" s="326">
        <v>-5648.72</v>
      </c>
      <c r="D286" s="121">
        <v>-10259.92</v>
      </c>
      <c r="E286" s="121">
        <v>-5648.72</v>
      </c>
      <c r="F286" s="121">
        <v>-57.64</v>
      </c>
      <c r="G286" s="121">
        <v>-154475.20000000001</v>
      </c>
      <c r="H286" s="121">
        <v>-241291.93729999999</v>
      </c>
      <c r="I286" s="121">
        <v>2423456.0997318863</v>
      </c>
      <c r="J286" s="34">
        <v>1386742.7121080477</v>
      </c>
      <c r="K286" s="34">
        <v>-171767.2</v>
      </c>
      <c r="L286" s="34">
        <v>-65824.88</v>
      </c>
      <c r="M286" s="34">
        <v>-146028.50376250327</v>
      </c>
      <c r="N286" s="34">
        <v>-22710.16</v>
      </c>
      <c r="O286" s="449">
        <v>225607.00530776998</v>
      </c>
      <c r="P286" s="449">
        <v>34138.060770164244</v>
      </c>
      <c r="Q286" s="251">
        <f>SUM(LisäyksetVähennykset[[#This Row],[Kuntien yhdistymisavustus (-0,98 €/as)]:[TE25: Uudistuksen rahoituksen siirtymäajan porrastus (25 % kustannusperusteinen / 75 % vos-kriteerit)]])</f>
        <v>3246230.9968553646</v>
      </c>
      <c r="R286" s="112"/>
    </row>
    <row r="287" spans="1:18" s="45" customFormat="1" x14ac:dyDescent="0.25">
      <c r="A287" s="239">
        <v>934</v>
      </c>
      <c r="B287" s="239" t="s">
        <v>294</v>
      </c>
      <c r="C287" s="326">
        <v>-2554.86</v>
      </c>
      <c r="D287" s="121">
        <v>-4640.46</v>
      </c>
      <c r="E287" s="121">
        <v>-2554.86</v>
      </c>
      <c r="F287" s="121">
        <v>-26.07</v>
      </c>
      <c r="G287" s="121">
        <v>-69867.600000000006</v>
      </c>
      <c r="H287" s="121">
        <v>-70969.134999999995</v>
      </c>
      <c r="I287" s="121">
        <v>387817.17312497686</v>
      </c>
      <c r="J287" s="34">
        <v>-11289.54567844088</v>
      </c>
      <c r="K287" s="34">
        <v>-77688.600000000006</v>
      </c>
      <c r="L287" s="34">
        <v>-29771.94</v>
      </c>
      <c r="M287" s="34">
        <v>-40996.931724482056</v>
      </c>
      <c r="N287" s="34">
        <v>-10271.58</v>
      </c>
      <c r="O287" s="449">
        <v>63438.521688261397</v>
      </c>
      <c r="P287" s="449">
        <v>8568.5421151589035</v>
      </c>
      <c r="Q287" s="251">
        <f>SUM(LisäyksetVähennykset[[#This Row],[Kuntien yhdistymisavustus (-0,98 €/as)]:[TE25: Uudistuksen rahoituksen siirtymäajan porrastus (25 % kustannusperusteinen / 75 % vos-kriteerit)]])</f>
        <v>139192.65452547421</v>
      </c>
      <c r="R287" s="112"/>
    </row>
    <row r="288" spans="1:18" s="45" customFormat="1" x14ac:dyDescent="0.25">
      <c r="A288" s="239">
        <v>935</v>
      </c>
      <c r="B288" s="239" t="s">
        <v>295</v>
      </c>
      <c r="C288" s="326">
        <v>-2774.38</v>
      </c>
      <c r="D288" s="121">
        <v>-5039.18</v>
      </c>
      <c r="E288" s="121">
        <v>-2774.38</v>
      </c>
      <c r="F288" s="121">
        <v>-28.310000000000002</v>
      </c>
      <c r="G288" s="121">
        <v>-75870.8</v>
      </c>
      <c r="H288" s="121">
        <v>-97150.238800000006</v>
      </c>
      <c r="I288" s="121">
        <v>51133.37343081351</v>
      </c>
      <c r="J288" s="34">
        <v>15340.917986386703</v>
      </c>
      <c r="K288" s="34">
        <v>-84363.8</v>
      </c>
      <c r="L288" s="34">
        <v>-32330.02</v>
      </c>
      <c r="M288" s="34">
        <v>-32429.529646943574</v>
      </c>
      <c r="N288" s="34">
        <v>-11154.14</v>
      </c>
      <c r="O288" s="449">
        <v>151115.48268915692</v>
      </c>
      <c r="P288" s="449">
        <v>25208.79116572869</v>
      </c>
      <c r="Q288" s="251">
        <f>SUM(LisäyksetVähennykset[[#This Row],[Kuntien yhdistymisavustus (-0,98 €/as)]:[TE25: Uudistuksen rahoituksen siirtymäajan porrastus (25 % kustannusperusteinen / 75 % vos-kriteerit)]])</f>
        <v>-101116.21317485777</v>
      </c>
      <c r="R288" s="112"/>
    </row>
    <row r="289" spans="1:18" s="45" customFormat="1" x14ac:dyDescent="0.25">
      <c r="A289" s="239">
        <v>936</v>
      </c>
      <c r="B289" s="239" t="s">
        <v>296</v>
      </c>
      <c r="C289" s="326">
        <v>-6066.2</v>
      </c>
      <c r="D289" s="121">
        <v>-11018.2</v>
      </c>
      <c r="E289" s="121">
        <v>-6066.2</v>
      </c>
      <c r="F289" s="121">
        <v>-61.9</v>
      </c>
      <c r="G289" s="121">
        <v>-165892</v>
      </c>
      <c r="H289" s="121">
        <v>-168071.11499999999</v>
      </c>
      <c r="I289" s="121">
        <v>2013081.7288322644</v>
      </c>
      <c r="J289" s="34">
        <v>678764.77383592864</v>
      </c>
      <c r="K289" s="34">
        <v>-184462</v>
      </c>
      <c r="L289" s="34">
        <v>-70689.8</v>
      </c>
      <c r="M289" s="34">
        <v>-136540.03281923369</v>
      </c>
      <c r="N289" s="34">
        <v>-24388.6</v>
      </c>
      <c r="O289" s="449">
        <v>248642.81072485005</v>
      </c>
      <c r="P289" s="449">
        <v>3680.6598442802933</v>
      </c>
      <c r="Q289" s="251">
        <f>SUM(LisäyksetVähennykset[[#This Row],[Kuntien yhdistymisavustus (-0,98 €/as)]:[TE25: Uudistuksen rahoituksen siirtymäajan porrastus (25 % kustannusperusteinen / 75 % vos-kriteerit)]])</f>
        <v>2170913.9254180901</v>
      </c>
      <c r="R289" s="112"/>
    </row>
    <row r="290" spans="1:18" s="45" customFormat="1" x14ac:dyDescent="0.25">
      <c r="A290" s="239">
        <v>946</v>
      </c>
      <c r="B290" s="239" t="s">
        <v>297</v>
      </c>
      <c r="C290" s="326">
        <v>-6085.8</v>
      </c>
      <c r="D290" s="121">
        <v>-11053.8</v>
      </c>
      <c r="E290" s="121">
        <v>-6085.8</v>
      </c>
      <c r="F290" s="121">
        <v>-62.1</v>
      </c>
      <c r="G290" s="121">
        <v>-166428</v>
      </c>
      <c r="H290" s="121">
        <v>-90517.052500000005</v>
      </c>
      <c r="I290" s="121">
        <v>-143352.98486907966</v>
      </c>
      <c r="J290" s="34">
        <v>-26573.333463256386</v>
      </c>
      <c r="K290" s="34">
        <v>-185058</v>
      </c>
      <c r="L290" s="34">
        <v>-70918.2</v>
      </c>
      <c r="M290" s="34">
        <v>-171225.48736491223</v>
      </c>
      <c r="N290" s="34">
        <v>-24467.4</v>
      </c>
      <c r="O290" s="449">
        <v>203622.59700878945</v>
      </c>
      <c r="P290" s="449">
        <v>-32454.342899537834</v>
      </c>
      <c r="Q290" s="251">
        <f>SUM(LisäyksetVähennykset[[#This Row],[Kuntien yhdistymisavustus (-0,98 €/as)]:[TE25: Uudistuksen rahoituksen siirtymäajan porrastus (25 % kustannusperusteinen / 75 % vos-kriteerit)]])</f>
        <v>-730659.70408799674</v>
      </c>
      <c r="R290" s="112"/>
    </row>
    <row r="291" spans="1:18" s="45" customFormat="1" x14ac:dyDescent="0.25">
      <c r="A291" s="239">
        <v>976</v>
      </c>
      <c r="B291" s="239" t="s">
        <v>298</v>
      </c>
      <c r="C291" s="326">
        <v>-3646.58</v>
      </c>
      <c r="D291" s="121">
        <v>-6623.38</v>
      </c>
      <c r="E291" s="121">
        <v>-3646.58</v>
      </c>
      <c r="F291" s="121">
        <v>-37.21</v>
      </c>
      <c r="G291" s="121">
        <v>-99722.8</v>
      </c>
      <c r="H291" s="121">
        <v>-95242.686950000003</v>
      </c>
      <c r="I291" s="121">
        <v>-127900.7688860496</v>
      </c>
      <c r="J291" s="34">
        <v>-39538.950707597585</v>
      </c>
      <c r="K291" s="34">
        <v>-110885.8</v>
      </c>
      <c r="L291" s="34">
        <v>-42493.82</v>
      </c>
      <c r="M291" s="34">
        <v>-92820.887630400815</v>
      </c>
      <c r="N291" s="34">
        <v>-14660.74</v>
      </c>
      <c r="O291" s="449">
        <v>188751.6755361323</v>
      </c>
      <c r="P291" s="449">
        <v>55950.102959851545</v>
      </c>
      <c r="Q291" s="251">
        <f>SUM(LisäyksetVähennykset[[#This Row],[Kuntien yhdistymisavustus (-0,98 €/as)]:[TE25: Uudistuksen rahoituksen siirtymäajan porrastus (25 % kustannusperusteinen / 75 % vos-kriteerit)]])</f>
        <v>-392518.42567806406</v>
      </c>
      <c r="R291" s="112"/>
    </row>
    <row r="292" spans="1:18" s="45" customFormat="1" x14ac:dyDescent="0.25">
      <c r="A292" s="239">
        <v>977</v>
      </c>
      <c r="B292" s="239" t="s">
        <v>299</v>
      </c>
      <c r="C292" s="326">
        <v>-15097.88</v>
      </c>
      <c r="D292" s="121">
        <v>-27422.68</v>
      </c>
      <c r="E292" s="121">
        <v>-15097.88</v>
      </c>
      <c r="F292" s="121">
        <v>-154.06</v>
      </c>
      <c r="G292" s="121">
        <v>-412880.8</v>
      </c>
      <c r="H292" s="121">
        <v>-526412.05359999998</v>
      </c>
      <c r="I292" s="121">
        <v>-576692.41300287575</v>
      </c>
      <c r="J292" s="34">
        <v>-199498.65794829887</v>
      </c>
      <c r="K292" s="34">
        <v>-459098.8</v>
      </c>
      <c r="L292" s="34">
        <v>-175936.52</v>
      </c>
      <c r="M292" s="34">
        <v>-354875.93172391632</v>
      </c>
      <c r="N292" s="34">
        <v>-60699.64</v>
      </c>
      <c r="O292" s="449">
        <v>478610.95433419303</v>
      </c>
      <c r="P292" s="449">
        <v>-74036.895127125346</v>
      </c>
      <c r="Q292" s="251">
        <f>SUM(LisäyksetVähennykset[[#This Row],[Kuntien yhdistymisavustus (-0,98 €/as)]:[TE25: Uudistuksen rahoituksen siirtymäajan porrastus (25 % kustannusperusteinen / 75 % vos-kriteerit)]])</f>
        <v>-2419293.2570680236</v>
      </c>
      <c r="R292" s="112"/>
    </row>
    <row r="293" spans="1:18" s="45" customFormat="1" x14ac:dyDescent="0.25">
      <c r="A293" s="239">
        <v>980</v>
      </c>
      <c r="B293" s="239" t="s">
        <v>300</v>
      </c>
      <c r="C293" s="326">
        <v>-33029.919999999998</v>
      </c>
      <c r="D293" s="121">
        <v>-59993.120000000003</v>
      </c>
      <c r="E293" s="121">
        <v>-33029.919999999998</v>
      </c>
      <c r="F293" s="121">
        <v>-337.04</v>
      </c>
      <c r="G293" s="121">
        <v>-903267.20000000007</v>
      </c>
      <c r="H293" s="121">
        <v>-1049559.7775000001</v>
      </c>
      <c r="I293" s="121">
        <v>333869.35435929714</v>
      </c>
      <c r="J293" s="34">
        <v>-142047.08409410805</v>
      </c>
      <c r="K293" s="34">
        <v>-1004379.2000000001</v>
      </c>
      <c r="L293" s="34">
        <v>-384899.68</v>
      </c>
      <c r="M293" s="34">
        <v>-654240.34192141623</v>
      </c>
      <c r="N293" s="34">
        <v>-132793.76</v>
      </c>
      <c r="O293" s="449">
        <v>1154053.68178936</v>
      </c>
      <c r="P293" s="449">
        <v>-13168.28340299509</v>
      </c>
      <c r="Q293" s="251">
        <f>SUM(LisäyksetVähennykset[[#This Row],[Kuntien yhdistymisavustus (-0,98 €/as)]:[TE25: Uudistuksen rahoituksen siirtymäajan porrastus (25 % kustannusperusteinen / 75 % vos-kriteerit)]])</f>
        <v>-2922822.2907698629</v>
      </c>
      <c r="R293" s="112"/>
    </row>
    <row r="294" spans="1:18" s="45" customFormat="1" x14ac:dyDescent="0.25">
      <c r="A294" s="239">
        <v>981</v>
      </c>
      <c r="B294" s="239" t="s">
        <v>301</v>
      </c>
      <c r="C294" s="326">
        <v>-2149.14</v>
      </c>
      <c r="D294" s="121">
        <v>-3903.54</v>
      </c>
      <c r="E294" s="121">
        <v>-2149.14</v>
      </c>
      <c r="F294" s="121">
        <v>-21.93</v>
      </c>
      <c r="G294" s="121">
        <v>-58772.4</v>
      </c>
      <c r="H294" s="121">
        <v>-66998.053199999995</v>
      </c>
      <c r="I294" s="121">
        <v>660669.82322699786</v>
      </c>
      <c r="J294" s="34">
        <v>247937.88961482866</v>
      </c>
      <c r="K294" s="34">
        <v>-65351.4</v>
      </c>
      <c r="L294" s="34">
        <v>-25044.06</v>
      </c>
      <c r="M294" s="34">
        <v>-45623.779229125626</v>
      </c>
      <c r="N294" s="34">
        <v>-8640.42</v>
      </c>
      <c r="O294" s="449">
        <v>135696.79524591466</v>
      </c>
      <c r="P294" s="449">
        <v>-2599.3261703007011</v>
      </c>
      <c r="Q294" s="251">
        <f>SUM(LisäyksetVähennykset[[#This Row],[Kuntien yhdistymisavustus (-0,98 €/as)]:[TE25: Uudistuksen rahoituksen siirtymäajan porrastus (25 % kustannusperusteinen / 75 % vos-kriteerit)]])</f>
        <v>763051.3194883148</v>
      </c>
      <c r="R294" s="112"/>
    </row>
    <row r="295" spans="1:18" s="45" customFormat="1" x14ac:dyDescent="0.25">
      <c r="A295" s="239">
        <v>989</v>
      </c>
      <c r="B295" s="239" t="s">
        <v>302</v>
      </c>
      <c r="C295" s="326">
        <v>-5115.5999999999995</v>
      </c>
      <c r="D295" s="121">
        <v>-9291.6</v>
      </c>
      <c r="E295" s="121">
        <v>-5115.5999999999995</v>
      </c>
      <c r="F295" s="121">
        <v>-52.2</v>
      </c>
      <c r="G295" s="121">
        <v>-139896</v>
      </c>
      <c r="H295" s="121">
        <v>-168664.09529999999</v>
      </c>
      <c r="I295" s="121">
        <v>-955924.69870101451</v>
      </c>
      <c r="J295" s="34">
        <v>-384883.12970457063</v>
      </c>
      <c r="K295" s="34">
        <v>-155556</v>
      </c>
      <c r="L295" s="34">
        <v>-59612.4</v>
      </c>
      <c r="M295" s="34">
        <v>-43052.997085015726</v>
      </c>
      <c r="N295" s="34">
        <v>-20566.8</v>
      </c>
      <c r="O295" s="449">
        <v>205006.83251165878</v>
      </c>
      <c r="P295" s="449">
        <v>26143.275469183063</v>
      </c>
      <c r="Q295" s="251">
        <f>SUM(LisäyksetVähennykset[[#This Row],[Kuntien yhdistymisavustus (-0,98 €/as)]:[TE25: Uudistuksen rahoituksen siirtymäajan porrastus (25 % kustannusperusteinen / 75 % vos-kriteerit)]])</f>
        <v>-1716581.012809759</v>
      </c>
      <c r="R295" s="112"/>
    </row>
    <row r="296" spans="1:18" s="45" customFormat="1" x14ac:dyDescent="0.25">
      <c r="A296" s="239">
        <v>992</v>
      </c>
      <c r="B296" s="239" t="s">
        <v>303</v>
      </c>
      <c r="C296" s="326">
        <v>-17385.2</v>
      </c>
      <c r="D296" s="121">
        <v>-31577.200000000001</v>
      </c>
      <c r="E296" s="121">
        <v>-17385.2</v>
      </c>
      <c r="F296" s="121">
        <v>-177.4</v>
      </c>
      <c r="G296" s="121">
        <v>-475432</v>
      </c>
      <c r="H296" s="121">
        <v>-959518.05605000001</v>
      </c>
      <c r="I296" s="121">
        <v>-217370.51605603099</v>
      </c>
      <c r="J296" s="34">
        <v>-5108.2668890914465</v>
      </c>
      <c r="K296" s="34">
        <v>-528652</v>
      </c>
      <c r="L296" s="34">
        <v>-202590.8</v>
      </c>
      <c r="M296" s="34">
        <v>-204990.24456343966</v>
      </c>
      <c r="N296" s="34">
        <v>-69895.600000000006</v>
      </c>
      <c r="O296" s="449">
        <v>1316622.2153600371</v>
      </c>
      <c r="P296" s="449">
        <v>123741.35656922997</v>
      </c>
      <c r="Q296" s="251">
        <f>SUM(LisäyksetVähennykset[[#This Row],[Kuntien yhdistymisavustus (-0,98 €/as)]:[TE25: Uudistuksen rahoituksen siirtymäajan porrastus (25 % kustannusperusteinen / 75 % vos-kriteerit)]])</f>
        <v>-1289718.911629295</v>
      </c>
      <c r="R296" s="112"/>
    </row>
    <row r="312" spans="1:17" x14ac:dyDescent="0.25">
      <c r="A312" s="244"/>
      <c r="B312" s="245"/>
      <c r="C312" s="245"/>
      <c r="D312" s="41"/>
      <c r="E312" s="41"/>
      <c r="F312" s="41"/>
      <c r="G312" s="38"/>
      <c r="H312" s="38"/>
      <c r="I312" s="41"/>
      <c r="J312" s="41"/>
      <c r="K312" s="41"/>
      <c r="L312" s="41"/>
      <c r="M312" s="41"/>
      <c r="N312" s="41"/>
      <c r="O312" s="41"/>
      <c r="P312" s="41"/>
      <c r="Q312" s="249"/>
    </row>
    <row r="313" spans="1:17" x14ac:dyDescent="0.25">
      <c r="A313" s="244"/>
      <c r="B313" s="245"/>
      <c r="C313" s="245"/>
      <c r="D313" s="41"/>
      <c r="E313" s="41"/>
      <c r="F313" s="41"/>
      <c r="G313" s="38"/>
      <c r="H313" s="38"/>
      <c r="I313" s="41"/>
      <c r="J313" s="41"/>
      <c r="K313" s="41"/>
      <c r="L313" s="41"/>
      <c r="M313" s="41"/>
      <c r="N313" s="41"/>
      <c r="O313" s="41"/>
      <c r="P313" s="41"/>
      <c r="Q313" s="249"/>
    </row>
    <row r="314" spans="1:17" x14ac:dyDescent="0.25">
      <c r="A314" s="244"/>
      <c r="B314" s="245"/>
      <c r="C314" s="245"/>
      <c r="D314" s="41"/>
      <c r="E314" s="41"/>
      <c r="F314" s="41"/>
      <c r="G314" s="38"/>
      <c r="H314" s="38"/>
      <c r="I314" s="41"/>
      <c r="J314" s="41"/>
      <c r="K314" s="41"/>
      <c r="L314" s="41"/>
      <c r="M314" s="41"/>
      <c r="N314" s="41"/>
      <c r="O314" s="41"/>
      <c r="P314" s="41"/>
      <c r="Q314" s="249"/>
    </row>
    <row r="315" spans="1:17" x14ac:dyDescent="0.25">
      <c r="A315" s="244"/>
      <c r="B315" s="245"/>
      <c r="C315" s="245"/>
      <c r="D315" s="41"/>
      <c r="E315" s="41"/>
      <c r="F315" s="41"/>
      <c r="G315" s="38"/>
      <c r="H315" s="38"/>
      <c r="I315" s="41"/>
      <c r="J315" s="41"/>
      <c r="K315" s="41"/>
      <c r="L315" s="41"/>
      <c r="M315" s="41"/>
      <c r="N315" s="41"/>
      <c r="O315" s="41"/>
      <c r="P315" s="41"/>
      <c r="Q315" s="249"/>
    </row>
    <row r="316" spans="1:17" x14ac:dyDescent="0.25">
      <c r="A316" s="244"/>
      <c r="B316" s="245"/>
      <c r="C316" s="245"/>
      <c r="D316" s="41"/>
      <c r="E316" s="41"/>
      <c r="F316" s="41"/>
      <c r="G316" s="38"/>
      <c r="H316" s="38"/>
      <c r="I316" s="41"/>
      <c r="J316" s="41"/>
      <c r="K316" s="41"/>
      <c r="L316" s="41"/>
      <c r="M316" s="41"/>
      <c r="N316" s="41"/>
      <c r="O316" s="41"/>
      <c r="P316" s="41"/>
      <c r="Q316" s="249"/>
    </row>
    <row r="317" spans="1:17" x14ac:dyDescent="0.25">
      <c r="A317" s="244"/>
      <c r="B317" s="245"/>
      <c r="C317" s="245"/>
      <c r="D317" s="41"/>
      <c r="E317" s="41"/>
      <c r="F317" s="41"/>
      <c r="G317" s="38"/>
      <c r="H317" s="38"/>
      <c r="I317" s="41"/>
      <c r="J317" s="41"/>
      <c r="K317" s="41"/>
      <c r="L317" s="41"/>
      <c r="M317" s="41"/>
      <c r="N317" s="41"/>
      <c r="O317" s="41"/>
      <c r="P317" s="41"/>
      <c r="Q317" s="249"/>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workbookViewId="0">
      <selection activeCell="K23" sqref="K23"/>
    </sheetView>
  </sheetViews>
  <sheetFormatPr defaultRowHeight="14.25" x14ac:dyDescent="0.2"/>
  <cols>
    <col min="1" max="1" width="87.75" customWidth="1"/>
    <col min="2" max="2" width="11" bestFit="1" customWidth="1"/>
    <col min="4" max="4" width="9.875" customWidth="1"/>
    <col min="5" max="5" width="12" customWidth="1"/>
    <col min="6" max="6" width="11.125" customWidth="1"/>
    <col min="7" max="7" width="12" customWidth="1"/>
    <col min="8" max="8" width="10.875" customWidth="1"/>
    <col min="9" max="9" width="11" bestFit="1" customWidth="1"/>
    <col min="10" max="10" width="13.75" customWidth="1"/>
    <col min="11" max="11" width="17.125" bestFit="1" customWidth="1"/>
    <col min="12" max="12" width="11" bestFit="1" customWidth="1"/>
  </cols>
  <sheetData>
    <row r="1" spans="1:12" ht="23.25" x14ac:dyDescent="0.35">
      <c r="A1" s="311" t="s">
        <v>1078</v>
      </c>
    </row>
    <row r="2" spans="1:12" x14ac:dyDescent="0.2">
      <c r="A2" s="130" t="s">
        <v>1104</v>
      </c>
    </row>
    <row r="4" spans="1:12" ht="33" customHeight="1" x14ac:dyDescent="0.2">
      <c r="A4" s="470" t="s">
        <v>1071</v>
      </c>
      <c r="B4" s="478" t="s">
        <v>1075</v>
      </c>
      <c r="C4" s="471"/>
      <c r="D4" s="471" t="s">
        <v>1072</v>
      </c>
      <c r="E4" s="470" t="s">
        <v>358</v>
      </c>
      <c r="F4" s="470" t="s">
        <v>1073</v>
      </c>
      <c r="G4" s="471" t="s">
        <v>1074</v>
      </c>
      <c r="H4" s="471" t="s">
        <v>709</v>
      </c>
      <c r="I4" s="470" t="s">
        <v>739</v>
      </c>
      <c r="J4" s="470" t="s">
        <v>650</v>
      </c>
      <c r="K4" s="471" t="s">
        <v>741</v>
      </c>
      <c r="L4" s="473" t="s">
        <v>363</v>
      </c>
    </row>
    <row r="5" spans="1:12" ht="15" x14ac:dyDescent="0.25">
      <c r="A5" s="474" t="s">
        <v>1105</v>
      </c>
      <c r="B5" s="479">
        <v>2150000</v>
      </c>
      <c r="C5" s="474"/>
      <c r="D5" s="474"/>
      <c r="E5" s="474"/>
      <c r="F5" s="474"/>
      <c r="G5" s="474"/>
      <c r="H5" s="474"/>
      <c r="I5" s="474">
        <v>1075000</v>
      </c>
      <c r="J5" s="474"/>
      <c r="K5" s="474">
        <v>1075000</v>
      </c>
      <c r="L5" s="475">
        <v>2150000</v>
      </c>
    </row>
    <row r="6" spans="1:12" ht="15" x14ac:dyDescent="0.25">
      <c r="A6" s="472" t="s">
        <v>1106</v>
      </c>
      <c r="B6" s="480">
        <v>2562000</v>
      </c>
      <c r="C6" s="472"/>
      <c r="D6" s="472"/>
      <c r="E6" s="472"/>
      <c r="F6" s="472"/>
      <c r="G6" s="472"/>
      <c r="H6" s="472"/>
      <c r="I6" s="472"/>
      <c r="J6" s="472">
        <v>2562000</v>
      </c>
      <c r="K6" s="472"/>
      <c r="L6" s="476">
        <v>2562000</v>
      </c>
    </row>
    <row r="7" spans="1:12" ht="15" x14ac:dyDescent="0.25">
      <c r="A7" s="472" t="s">
        <v>1107</v>
      </c>
      <c r="B7" s="480">
        <v>104000</v>
      </c>
      <c r="C7" s="472"/>
      <c r="D7" s="472"/>
      <c r="E7" s="472"/>
      <c r="F7" s="472"/>
      <c r="G7" s="472"/>
      <c r="H7" s="472"/>
      <c r="I7" s="472"/>
      <c r="J7" s="472">
        <v>104000</v>
      </c>
      <c r="K7" s="472"/>
      <c r="L7" s="476">
        <v>104000</v>
      </c>
    </row>
    <row r="8" spans="1:12" ht="15" x14ac:dyDescent="0.25">
      <c r="A8" s="472" t="s">
        <v>1108</v>
      </c>
      <c r="B8" s="480">
        <v>-159000</v>
      </c>
      <c r="C8" s="472"/>
      <c r="D8" s="472"/>
      <c r="E8" s="472"/>
      <c r="F8" s="472"/>
      <c r="G8" s="472"/>
      <c r="H8" s="472"/>
      <c r="I8" s="472">
        <v>-79500</v>
      </c>
      <c r="J8" s="472"/>
      <c r="K8" s="472">
        <v>-79500</v>
      </c>
      <c r="L8" s="476">
        <v>-159000</v>
      </c>
    </row>
    <row r="9" spans="1:12" ht="15" x14ac:dyDescent="0.25">
      <c r="A9" s="472" t="s">
        <v>1109</v>
      </c>
      <c r="B9" s="480">
        <v>12017000</v>
      </c>
      <c r="C9" s="472"/>
      <c r="D9" s="472"/>
      <c r="E9" s="472"/>
      <c r="F9" s="472">
        <v>12017000</v>
      </c>
      <c r="G9" s="472"/>
      <c r="H9" s="472"/>
      <c r="I9" s="472"/>
      <c r="J9" s="472"/>
      <c r="K9" s="472"/>
      <c r="L9" s="476">
        <v>12017000</v>
      </c>
    </row>
    <row r="10" spans="1:12" ht="15" x14ac:dyDescent="0.25">
      <c r="A10" s="472" t="s">
        <v>1076</v>
      </c>
      <c r="B10" s="480">
        <v>-2150000</v>
      </c>
      <c r="C10" s="472"/>
      <c r="D10" s="472"/>
      <c r="E10" s="472"/>
      <c r="F10" s="472"/>
      <c r="G10" s="472"/>
      <c r="H10" s="472"/>
      <c r="I10" s="472">
        <v>-1075000</v>
      </c>
      <c r="J10" s="472"/>
      <c r="K10" s="472">
        <v>-1075000</v>
      </c>
      <c r="L10" s="476">
        <v>-2150000</v>
      </c>
    </row>
    <row r="11" spans="1:12" ht="15" x14ac:dyDescent="0.25">
      <c r="A11" s="472" t="s">
        <v>1110</v>
      </c>
      <c r="B11" s="480">
        <v>6363000</v>
      </c>
      <c r="C11" s="472"/>
      <c r="D11" s="472"/>
      <c r="E11" s="472">
        <v>508840.8847803371</v>
      </c>
      <c r="F11" s="472">
        <v>3027857.0169500574</v>
      </c>
      <c r="G11" s="472">
        <v>2826302.098269606</v>
      </c>
      <c r="H11" s="472"/>
      <c r="I11" s="472"/>
      <c r="J11" s="472"/>
      <c r="K11" s="472"/>
      <c r="L11" s="476">
        <v>6363000</v>
      </c>
    </row>
    <row r="12" spans="1:12" ht="15" x14ac:dyDescent="0.25">
      <c r="A12" s="472" t="s">
        <v>1077</v>
      </c>
      <c r="B12" s="480">
        <v>53495000</v>
      </c>
      <c r="C12" s="472"/>
      <c r="D12" s="472"/>
      <c r="E12" s="472"/>
      <c r="F12" s="472">
        <v>35663333.333333328</v>
      </c>
      <c r="G12" s="472">
        <v>17831666.666666668</v>
      </c>
      <c r="H12" s="472"/>
      <c r="I12" s="472"/>
      <c r="J12" s="472"/>
      <c r="K12" s="472"/>
      <c r="L12" s="476">
        <v>53495000</v>
      </c>
    </row>
    <row r="13" spans="1:12" ht="15" x14ac:dyDescent="0.25">
      <c r="A13" s="472" t="s">
        <v>1111</v>
      </c>
      <c r="B13" s="480">
        <v>-580000</v>
      </c>
      <c r="C13" s="472"/>
      <c r="D13" s="472"/>
      <c r="E13" s="472"/>
      <c r="F13" s="472">
        <v>-580000</v>
      </c>
      <c r="G13" s="472"/>
      <c r="H13" s="472"/>
      <c r="I13" s="472"/>
      <c r="J13" s="472"/>
      <c r="K13" s="472"/>
      <c r="L13" s="476">
        <v>-580000</v>
      </c>
    </row>
    <row r="14" spans="1:12" ht="15" x14ac:dyDescent="0.25">
      <c r="A14" s="472" t="s">
        <v>1112</v>
      </c>
      <c r="B14" s="480">
        <v>-2900000</v>
      </c>
      <c r="C14" s="472"/>
      <c r="D14" s="472"/>
      <c r="E14" s="472"/>
      <c r="F14" s="472"/>
      <c r="G14" s="472"/>
      <c r="H14" s="472"/>
      <c r="I14" s="472"/>
      <c r="J14" s="472"/>
      <c r="K14" s="472">
        <v>-2900000</v>
      </c>
      <c r="L14" s="476">
        <v>-2900000</v>
      </c>
    </row>
    <row r="15" spans="1:12" ht="15" x14ac:dyDescent="0.25">
      <c r="A15" s="472" t="s">
        <v>1113</v>
      </c>
      <c r="B15" s="480">
        <v>-400000</v>
      </c>
      <c r="C15" s="472"/>
      <c r="D15" s="472"/>
      <c r="E15" s="472"/>
      <c r="F15" s="472"/>
      <c r="G15" s="472"/>
      <c r="H15" s="472"/>
      <c r="I15" s="472"/>
      <c r="J15" s="472"/>
      <c r="K15" s="472">
        <v>-400000</v>
      </c>
      <c r="L15" s="476">
        <v>-400000</v>
      </c>
    </row>
    <row r="16" spans="1:12" ht="15" x14ac:dyDescent="0.25">
      <c r="A16" s="472" t="s">
        <v>1114</v>
      </c>
      <c r="B16" s="480">
        <v>1200000</v>
      </c>
      <c r="C16" s="472"/>
      <c r="D16" s="472"/>
      <c r="E16" s="472"/>
      <c r="F16" s="472"/>
      <c r="G16" s="472"/>
      <c r="H16" s="472"/>
      <c r="I16" s="472"/>
      <c r="J16" s="472">
        <v>1200000</v>
      </c>
      <c r="K16" s="472"/>
      <c r="L16" s="476">
        <v>1200000</v>
      </c>
    </row>
    <row r="17" spans="1:12" ht="15" x14ac:dyDescent="0.25">
      <c r="A17" s="472"/>
      <c r="B17" s="480"/>
      <c r="C17" s="472"/>
      <c r="D17" s="472"/>
      <c r="E17" s="472"/>
      <c r="F17" s="472"/>
      <c r="G17" s="472"/>
      <c r="H17" s="472"/>
      <c r="I17" s="472"/>
      <c r="J17" s="472"/>
      <c r="K17" s="472"/>
      <c r="L17" s="476"/>
    </row>
    <row r="18" spans="1:12" ht="15" x14ac:dyDescent="0.25">
      <c r="A18" s="472"/>
      <c r="B18" s="480"/>
      <c r="C18" s="472"/>
      <c r="D18" s="472"/>
      <c r="E18" s="472"/>
      <c r="F18" s="472"/>
      <c r="G18" s="472"/>
      <c r="H18" s="472"/>
      <c r="I18" s="472"/>
      <c r="J18" s="472"/>
      <c r="K18" s="472"/>
      <c r="L18" s="476"/>
    </row>
    <row r="19" spans="1:12" ht="15" x14ac:dyDescent="0.25">
      <c r="A19" s="477" t="s">
        <v>363</v>
      </c>
      <c r="B19" s="481">
        <f>SUM(B5:B18)</f>
        <v>71702000</v>
      </c>
      <c r="C19" s="477"/>
      <c r="D19" s="477">
        <f>SUM(D5:D18)</f>
        <v>0</v>
      </c>
      <c r="E19" s="477">
        <f t="shared" ref="E19:L19" si="0">SUM(E5:E18)</f>
        <v>508840.8847803371</v>
      </c>
      <c r="F19" s="477">
        <f t="shared" si="0"/>
        <v>50128190.350283384</v>
      </c>
      <c r="G19" s="477">
        <f t="shared" si="0"/>
        <v>20657968.764936276</v>
      </c>
      <c r="H19" s="477">
        <f t="shared" si="0"/>
        <v>0</v>
      </c>
      <c r="I19" s="477">
        <f t="shared" si="0"/>
        <v>-79500</v>
      </c>
      <c r="J19" s="477">
        <f t="shared" si="0"/>
        <v>3866000</v>
      </c>
      <c r="K19" s="481">
        <f t="shared" si="0"/>
        <v>-3379500</v>
      </c>
      <c r="L19" s="477">
        <f t="shared" si="0"/>
        <v>71702000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3"/>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activeCell="M12" sqref="M12"/>
    </sheetView>
  </sheetViews>
  <sheetFormatPr defaultRowHeight="15" x14ac:dyDescent="0.2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x14ac:dyDescent="0.35">
      <c r="A1" s="315" t="s">
        <v>1116</v>
      </c>
      <c r="F1" s="321"/>
      <c r="G1" s="256"/>
      <c r="H1" s="14"/>
      <c r="P1"/>
      <c r="Q1" s="115"/>
      <c r="R1" s="115"/>
      <c r="S1" s="115"/>
    </row>
    <row r="2" spans="1:20" x14ac:dyDescent="0.25">
      <c r="A2" s="253" t="s">
        <v>355</v>
      </c>
      <c r="G2" s="256"/>
      <c r="H2" s="14"/>
      <c r="K2" s="257"/>
      <c r="P2"/>
      <c r="Q2" s="115"/>
      <c r="R2" s="115"/>
      <c r="S2" s="115"/>
    </row>
    <row r="3" spans="1:20" x14ac:dyDescent="0.25">
      <c r="A3" s="20" t="s">
        <v>1115</v>
      </c>
      <c r="F3" s="258"/>
      <c r="G3" s="256"/>
      <c r="H3" s="259"/>
      <c r="P3"/>
      <c r="Q3" s="115"/>
      <c r="R3" s="115"/>
      <c r="S3" s="115"/>
    </row>
    <row r="4" spans="1:20" x14ac:dyDescent="0.25">
      <c r="A4" s="20" t="s">
        <v>1119</v>
      </c>
      <c r="E4" s="195"/>
      <c r="G4" s="256"/>
      <c r="H4" s="14"/>
      <c r="M4" s="282"/>
      <c r="P4"/>
      <c r="Q4" s="115"/>
      <c r="R4" s="115"/>
      <c r="S4" s="115"/>
    </row>
    <row r="5" spans="1:20" x14ac:dyDescent="0.25">
      <c r="A5" s="272" t="s">
        <v>1120</v>
      </c>
      <c r="G5" s="256"/>
      <c r="H5" s="14"/>
      <c r="P5"/>
      <c r="Q5" s="115"/>
      <c r="R5" s="115"/>
      <c r="S5" s="115"/>
    </row>
    <row r="6" spans="1:20" x14ac:dyDescent="0.25">
      <c r="A6" s="20" t="s">
        <v>364</v>
      </c>
      <c r="G6" s="256"/>
      <c r="H6" s="14"/>
      <c r="P6"/>
      <c r="Q6" s="115"/>
      <c r="R6" s="115"/>
      <c r="S6" s="115"/>
    </row>
    <row r="7" spans="1:20" x14ac:dyDescent="0.25">
      <c r="A7" s="359" t="s">
        <v>722</v>
      </c>
      <c r="B7" s="361">
        <v>0.9</v>
      </c>
      <c r="D7" s="260"/>
      <c r="G7" s="256"/>
      <c r="H7" s="14"/>
      <c r="I7" s="261"/>
      <c r="L7" s="123"/>
      <c r="P7"/>
      <c r="Q7" s="115"/>
      <c r="R7" s="115"/>
      <c r="S7" s="115"/>
    </row>
    <row r="8" spans="1:20" x14ac:dyDescent="0.25">
      <c r="A8" s="360" t="s">
        <v>723</v>
      </c>
      <c r="B8" s="362">
        <v>0.1</v>
      </c>
      <c r="F8" s="262"/>
      <c r="G8" s="256"/>
      <c r="H8" s="14"/>
      <c r="I8" s="24"/>
      <c r="J8" s="263"/>
      <c r="L8" s="264"/>
      <c r="N8" s="283"/>
      <c r="P8"/>
      <c r="Q8" s="115"/>
      <c r="R8" s="115"/>
      <c r="S8" s="115"/>
    </row>
    <row r="9" spans="1:20" ht="36.6" customHeight="1" x14ac:dyDescent="0.25">
      <c r="A9" s="290"/>
      <c r="B9" s="296">
        <v>292</v>
      </c>
      <c r="C9" s="291" t="s">
        <v>357</v>
      </c>
      <c r="D9" s="292"/>
      <c r="E9" s="292"/>
      <c r="F9" s="292"/>
      <c r="G9" s="293" t="s">
        <v>365</v>
      </c>
      <c r="H9" s="294"/>
      <c r="I9" s="294"/>
      <c r="J9" s="294"/>
      <c r="K9" s="295"/>
      <c r="L9" s="294"/>
      <c r="M9" s="288"/>
      <c r="N9" s="289"/>
      <c r="P9"/>
      <c r="Q9" s="115"/>
      <c r="R9" s="115"/>
      <c r="S9" s="115"/>
    </row>
    <row r="10" spans="1:20" s="278" customFormat="1" ht="42.75" x14ac:dyDescent="0.2">
      <c r="A10" s="273" t="s">
        <v>656</v>
      </c>
      <c r="B10" s="274" t="s">
        <v>3</v>
      </c>
      <c r="C10" s="275" t="s">
        <v>1117</v>
      </c>
      <c r="D10" s="276" t="s">
        <v>1118</v>
      </c>
      <c r="E10" s="277" t="s">
        <v>684</v>
      </c>
      <c r="F10" s="277" t="s">
        <v>685</v>
      </c>
      <c r="G10" s="284" t="s">
        <v>698</v>
      </c>
      <c r="H10" s="285" t="s">
        <v>697</v>
      </c>
      <c r="I10" s="285" t="s">
        <v>721</v>
      </c>
      <c r="J10" s="285" t="s">
        <v>686</v>
      </c>
      <c r="K10" s="286" t="s">
        <v>687</v>
      </c>
      <c r="L10" s="287" t="s">
        <v>736</v>
      </c>
      <c r="M10" s="353" t="s">
        <v>688</v>
      </c>
      <c r="N10" s="354" t="s">
        <v>689</v>
      </c>
      <c r="Q10" s="279"/>
      <c r="R10" s="279"/>
      <c r="S10" s="279"/>
      <c r="T10" s="279"/>
    </row>
    <row r="11" spans="1:20" x14ac:dyDescent="0.25">
      <c r="A11" s="253"/>
      <c r="B11" s="254" t="s">
        <v>366</v>
      </c>
      <c r="C11" s="28">
        <f>SUM(C12:C303)</f>
        <v>5573310</v>
      </c>
      <c r="D11" s="27">
        <v>7.45</v>
      </c>
      <c r="E11" s="28">
        <f t="shared" ref="E11:J11" si="0">SUM(E12:E303)</f>
        <v>9426641675.3699932</v>
      </c>
      <c r="F11" s="358">
        <f t="shared" si="0"/>
        <v>126572912903.83345</v>
      </c>
      <c r="G11" s="28">
        <f t="shared" si="0"/>
        <v>9429682011.3355961</v>
      </c>
      <c r="H11" s="28">
        <f t="shared" si="0"/>
        <v>1742635462.3874934</v>
      </c>
      <c r="I11" s="28">
        <f t="shared" si="0"/>
        <v>1154015260.3989995</v>
      </c>
      <c r="J11" s="28">
        <f t="shared" si="0"/>
        <v>12326332734.122086</v>
      </c>
      <c r="K11" s="265">
        <f>ROUND(Tasaus[[#This Row],[Laskennallinen verotulo yhteensä, €]]/Tasaus[[#This Row],[Asukasluku 31.12.2023]],2)</f>
        <v>2211.67</v>
      </c>
      <c r="L11" s="123">
        <v>0</v>
      </c>
      <c r="M11" s="367">
        <v>149.67520971846147</v>
      </c>
      <c r="N11" s="368">
        <v>834186343.07599854</v>
      </c>
      <c r="P11"/>
      <c r="Q11" s="115"/>
      <c r="R11" s="115"/>
      <c r="S11" s="115"/>
    </row>
    <row r="12" spans="1:20" x14ac:dyDescent="0.25">
      <c r="A12" s="266">
        <v>5</v>
      </c>
      <c r="B12" s="13" t="s">
        <v>367</v>
      </c>
      <c r="C12" s="267">
        <v>9113</v>
      </c>
      <c r="D12" s="268">
        <v>9.1</v>
      </c>
      <c r="E12" s="14">
        <v>12791520.189999998</v>
      </c>
      <c r="F12" s="14">
        <v>140566155.93406591</v>
      </c>
      <c r="G12" s="269">
        <f>Tasaus[[#This Row],[Verotettava tulo (kunnallisvero), €]]*($D$11/100)</f>
        <v>10472178.61708791</v>
      </c>
      <c r="H12" s="14">
        <v>2312990.1162047843</v>
      </c>
      <c r="I12" s="15">
        <v>1444977.1557</v>
      </c>
      <c r="J12" s="15">
        <f>SUM(Tasaus[[#This Row],[Laskennallinen kunnallisvero, €]:[Laskennallinen kiinteistövero, €]])</f>
        <v>14230145.888992695</v>
      </c>
      <c r="K12" s="15">
        <f>Tasaus[[#This Row],[Laskennallinen verotulo yhteensä, €]]/Tasaus[[#This Row],[Asukasluku 31.12.2023]]</f>
        <v>1561.5215504216717</v>
      </c>
      <c r="L12" s="34">
        <f>$K$11-Tasaus[[#This Row],[Laskennallinen verotulo yhteensä, €/asukas (=tasausraja)]]</f>
        <v>650.14844957832838</v>
      </c>
      <c r="M12" s="369">
        <v>585.13360462049559</v>
      </c>
      <c r="N12" s="370">
        <v>5332322.5389065761</v>
      </c>
      <c r="P12" s="116"/>
      <c r="Q12" s="117"/>
      <c r="R12" s="118"/>
    </row>
    <row r="13" spans="1:20" x14ac:dyDescent="0.25">
      <c r="A13" s="266">
        <v>9</v>
      </c>
      <c r="B13" s="13" t="s">
        <v>368</v>
      </c>
      <c r="C13" s="267">
        <v>2437</v>
      </c>
      <c r="D13" s="268">
        <v>9.3000000000000007</v>
      </c>
      <c r="E13" s="14">
        <v>3555566.39</v>
      </c>
      <c r="F13" s="14">
        <v>38231896.666666664</v>
      </c>
      <c r="G13" s="269">
        <f>Tasaus[[#This Row],[Verotettava tulo (kunnallisvero), €]]*($D$11/100)</f>
        <v>2848276.3016666663</v>
      </c>
      <c r="H13" s="14">
        <v>228088.15350196554</v>
      </c>
      <c r="I13" s="15">
        <v>218893.13889999999</v>
      </c>
      <c r="J13" s="15">
        <f>SUM(Tasaus[[#This Row],[Laskennallinen kunnallisvero, €]:[Laskennallinen kiinteistövero, €]])</f>
        <v>3295257.594068632</v>
      </c>
      <c r="K13" s="15">
        <f>Tasaus[[#This Row],[Laskennallinen verotulo yhteensä, €]]/Tasaus[[#This Row],[Asukasluku 31.12.2023]]</f>
        <v>1352.1779212427707</v>
      </c>
      <c r="L13" s="34">
        <f>$K$11-Tasaus[[#This Row],[Laskennallinen verotulo yhteensä, €/asukas (=tasausraja)]]</f>
        <v>859.49207875722936</v>
      </c>
      <c r="M13" s="369">
        <v>773.54287088150647</v>
      </c>
      <c r="N13" s="370">
        <v>1885123.9763382312</v>
      </c>
      <c r="P13" s="116"/>
      <c r="Q13" s="117"/>
      <c r="R13" s="118"/>
    </row>
    <row r="14" spans="1:20" x14ac:dyDescent="0.25">
      <c r="A14" s="266">
        <v>10</v>
      </c>
      <c r="B14" s="13" t="s">
        <v>369</v>
      </c>
      <c r="C14" s="267">
        <v>10933</v>
      </c>
      <c r="D14" s="268">
        <v>9.6</v>
      </c>
      <c r="E14" s="14">
        <v>15964250.699999997</v>
      </c>
      <c r="F14" s="14">
        <v>166294278.12499997</v>
      </c>
      <c r="G14" s="269">
        <f>Tasaus[[#This Row],[Verotettava tulo (kunnallisvero), €]]*($D$11/100)</f>
        <v>12388923.720312497</v>
      </c>
      <c r="H14" s="14">
        <v>1953115.3301233107</v>
      </c>
      <c r="I14" s="15">
        <v>1825883.5362500001</v>
      </c>
      <c r="J14" s="15">
        <f>SUM(Tasaus[[#This Row],[Laskennallinen kunnallisvero, €]:[Laskennallinen kiinteistövero, €]])</f>
        <v>16167922.586685808</v>
      </c>
      <c r="K14" s="15">
        <f>Tasaus[[#This Row],[Laskennallinen verotulo yhteensä, €]]/Tasaus[[#This Row],[Asukasluku 31.12.2023]]</f>
        <v>1478.8184932484962</v>
      </c>
      <c r="L14" s="34">
        <f>$K$11-Tasaus[[#This Row],[Laskennallinen verotulo yhteensä, €/asukas (=tasausraja)]]</f>
        <v>732.85150675150385</v>
      </c>
      <c r="M14" s="369">
        <v>659.56635607635349</v>
      </c>
      <c r="N14" s="370">
        <v>7211038.9709827723</v>
      </c>
      <c r="P14" s="116"/>
      <c r="Q14" s="117"/>
      <c r="R14" s="118"/>
    </row>
    <row r="15" spans="1:20" x14ac:dyDescent="0.25">
      <c r="A15" s="266">
        <v>16</v>
      </c>
      <c r="B15" s="13" t="s">
        <v>370</v>
      </c>
      <c r="C15" s="267">
        <v>7968</v>
      </c>
      <c r="D15" s="268">
        <v>8.1</v>
      </c>
      <c r="E15" s="14">
        <v>12305150.609999999</v>
      </c>
      <c r="F15" s="14">
        <v>151915439.62962964</v>
      </c>
      <c r="G15" s="269">
        <f>Tasaus[[#This Row],[Verotettava tulo (kunnallisvero), €]]*($D$11/100)</f>
        <v>11317700.252407407</v>
      </c>
      <c r="H15" s="14">
        <v>1336855.3016380772</v>
      </c>
      <c r="I15" s="15">
        <v>1930910.081</v>
      </c>
      <c r="J15" s="15">
        <f>SUM(Tasaus[[#This Row],[Laskennallinen kunnallisvero, €]:[Laskennallinen kiinteistövero, €]])</f>
        <v>14585465.635045486</v>
      </c>
      <c r="K15" s="15">
        <f>Tasaus[[#This Row],[Laskennallinen verotulo yhteensä, €]]/Tasaus[[#This Row],[Asukasluku 31.12.2023]]</f>
        <v>1830.505225281813</v>
      </c>
      <c r="L15" s="34">
        <f>$K$11-Tasaus[[#This Row],[Laskennallinen verotulo yhteensä, €/asukas (=tasausraja)]]</f>
        <v>381.16477471818712</v>
      </c>
      <c r="M15" s="369">
        <v>343.04829724636841</v>
      </c>
      <c r="N15" s="370">
        <v>2733408.8324590633</v>
      </c>
      <c r="P15" s="116"/>
      <c r="Q15" s="117"/>
      <c r="R15" s="118"/>
    </row>
    <row r="16" spans="1:20" x14ac:dyDescent="0.25">
      <c r="A16" s="266">
        <v>18</v>
      </c>
      <c r="B16" s="13" t="s">
        <v>371</v>
      </c>
      <c r="C16" s="267">
        <v>4700</v>
      </c>
      <c r="D16" s="268">
        <v>8.9</v>
      </c>
      <c r="E16" s="14">
        <v>8988030.2599999979</v>
      </c>
      <c r="F16" s="14">
        <v>100989104.04494379</v>
      </c>
      <c r="G16" s="269">
        <f>Tasaus[[#This Row],[Verotettava tulo (kunnallisvero), €]]*($D$11/100)</f>
        <v>7523688.251348312</v>
      </c>
      <c r="H16" s="14">
        <v>754651.94652137486</v>
      </c>
      <c r="I16" s="15">
        <v>558121.24739999999</v>
      </c>
      <c r="J16" s="15">
        <f>SUM(Tasaus[[#This Row],[Laskennallinen kunnallisvero, €]:[Laskennallinen kiinteistövero, €]])</f>
        <v>8836461.4452696871</v>
      </c>
      <c r="K16" s="15">
        <f>Tasaus[[#This Row],[Laskennallinen verotulo yhteensä, €]]/Tasaus[[#This Row],[Asukasluku 31.12.2023]]</f>
        <v>1880.0981798446144</v>
      </c>
      <c r="L16" s="34">
        <f>$K$11-Tasaus[[#This Row],[Laskennallinen verotulo yhteensä, €/asukas (=tasausraja)]]</f>
        <v>331.57182015538569</v>
      </c>
      <c r="M16" s="369">
        <v>298.41463813984711</v>
      </c>
      <c r="N16" s="370">
        <v>1402548.7992572815</v>
      </c>
      <c r="P16" s="116"/>
      <c r="Q16" s="117"/>
      <c r="R16" s="118"/>
    </row>
    <row r="17" spans="1:18" x14ac:dyDescent="0.25">
      <c r="A17" s="266">
        <v>19</v>
      </c>
      <c r="B17" s="13" t="s">
        <v>372</v>
      </c>
      <c r="C17" s="267">
        <v>3961</v>
      </c>
      <c r="D17" s="268">
        <v>8.9</v>
      </c>
      <c r="E17" s="14">
        <v>7038766.2199999997</v>
      </c>
      <c r="F17" s="14">
        <v>79087260.898876399</v>
      </c>
      <c r="G17" s="269">
        <f>Tasaus[[#This Row],[Verotettava tulo (kunnallisvero), €]]*($D$11/100)</f>
        <v>5892000.9369662916</v>
      </c>
      <c r="H17" s="14">
        <v>486145.45463188633</v>
      </c>
      <c r="I17" s="15">
        <v>437370.61295000004</v>
      </c>
      <c r="J17" s="15">
        <f>SUM(Tasaus[[#This Row],[Laskennallinen kunnallisvero, €]:[Laskennallinen kiinteistövero, €]])</f>
        <v>6815517.0045481781</v>
      </c>
      <c r="K17" s="15">
        <f>Tasaus[[#This Row],[Laskennallinen verotulo yhteensä, €]]/Tasaus[[#This Row],[Asukasluku 31.12.2023]]</f>
        <v>1720.6556436627563</v>
      </c>
      <c r="L17" s="34">
        <f>$K$11-Tasaus[[#This Row],[Laskennallinen verotulo yhteensä, €/asukas (=tasausraja)]]</f>
        <v>491.01435633724373</v>
      </c>
      <c r="M17" s="369">
        <v>441.91292070351938</v>
      </c>
      <c r="N17" s="370">
        <v>1750417.0789066402</v>
      </c>
      <c r="P17" s="116"/>
      <c r="Q17" s="117"/>
      <c r="R17" s="118"/>
    </row>
    <row r="18" spans="1:18" x14ac:dyDescent="0.25">
      <c r="A18" s="266">
        <v>20</v>
      </c>
      <c r="B18" s="13" t="s">
        <v>18</v>
      </c>
      <c r="C18" s="267">
        <v>16405</v>
      </c>
      <c r="D18" s="268">
        <v>9.9</v>
      </c>
      <c r="E18" s="14">
        <v>33895564.219999999</v>
      </c>
      <c r="F18" s="14">
        <v>342379436.56565654</v>
      </c>
      <c r="G18" s="269">
        <f>Tasaus[[#This Row],[Verotettava tulo (kunnallisvero), €]]*($D$11/100)</f>
        <v>25507268.024141412</v>
      </c>
      <c r="H18" s="14">
        <v>1661943.5986193714</v>
      </c>
      <c r="I18" s="15">
        <v>1855005.9290500002</v>
      </c>
      <c r="J18" s="15">
        <f>SUM(Tasaus[[#This Row],[Laskennallinen kunnallisvero, €]:[Laskennallinen kiinteistövero, €]])</f>
        <v>29024217.551810782</v>
      </c>
      <c r="K18" s="15">
        <f>Tasaus[[#This Row],[Laskennallinen verotulo yhteensä, €]]/Tasaus[[#This Row],[Asukasluku 31.12.2023]]</f>
        <v>1769.2299635361646</v>
      </c>
      <c r="L18" s="34">
        <f>$K$11-Tasaus[[#This Row],[Laskennallinen verotulo yhteensä, €/asukas (=tasausraja)]]</f>
        <v>442.44003646383544</v>
      </c>
      <c r="M18" s="369">
        <v>398.19603281745191</v>
      </c>
      <c r="N18" s="370">
        <v>6532405.9183702981</v>
      </c>
      <c r="P18" s="116"/>
      <c r="Q18" s="117"/>
      <c r="R18" s="118"/>
    </row>
    <row r="19" spans="1:18" x14ac:dyDescent="0.25">
      <c r="A19" s="266">
        <v>46</v>
      </c>
      <c r="B19" s="13" t="s">
        <v>373</v>
      </c>
      <c r="C19" s="267">
        <v>1320</v>
      </c>
      <c r="D19" s="268">
        <v>8.4</v>
      </c>
      <c r="E19" s="14">
        <v>1676493.8400000003</v>
      </c>
      <c r="F19" s="14">
        <v>19958260.000000004</v>
      </c>
      <c r="G19" s="269">
        <f>Tasaus[[#This Row],[Verotettava tulo (kunnallisvero), €]]*($D$11/100)</f>
        <v>1486890.37</v>
      </c>
      <c r="H19" s="14">
        <v>469072.85500687599</v>
      </c>
      <c r="I19" s="15">
        <v>284296.80345000001</v>
      </c>
      <c r="J19" s="15">
        <f>SUM(Tasaus[[#This Row],[Laskennallinen kunnallisvero, €]:[Laskennallinen kiinteistövero, €]])</f>
        <v>2240260.0284568761</v>
      </c>
      <c r="K19" s="15">
        <f>Tasaus[[#This Row],[Laskennallinen verotulo yhteensä, €]]/Tasaus[[#This Row],[Asukasluku 31.12.2023]]</f>
        <v>1697.166688224906</v>
      </c>
      <c r="L19" s="34">
        <f>$K$11-Tasaus[[#This Row],[Laskennallinen verotulo yhteensä, €/asukas (=tasausraja)]]</f>
        <v>514.50331177509406</v>
      </c>
      <c r="M19" s="369">
        <v>463.05298059758468</v>
      </c>
      <c r="N19" s="370">
        <v>611229.93438881182</v>
      </c>
      <c r="P19" s="116"/>
      <c r="Q19" s="117"/>
      <c r="R19" s="118"/>
    </row>
    <row r="20" spans="1:18" x14ac:dyDescent="0.25">
      <c r="A20" s="266">
        <v>47</v>
      </c>
      <c r="B20" s="13" t="s">
        <v>374</v>
      </c>
      <c r="C20" s="267">
        <v>1771</v>
      </c>
      <c r="D20" s="268">
        <v>8.6</v>
      </c>
      <c r="E20" s="14">
        <v>2675216.0799999996</v>
      </c>
      <c r="F20" s="14">
        <v>31107163.72093023</v>
      </c>
      <c r="G20" s="269">
        <f>Tasaus[[#This Row],[Verotettava tulo (kunnallisvero), €]]*($D$11/100)</f>
        <v>2317483.6972093019</v>
      </c>
      <c r="H20" s="14">
        <v>439288.25247438776</v>
      </c>
      <c r="I20" s="15">
        <v>569036.17564999999</v>
      </c>
      <c r="J20" s="15">
        <f>SUM(Tasaus[[#This Row],[Laskennallinen kunnallisvero, €]:[Laskennallinen kiinteistövero, €]])</f>
        <v>3325808.1253336896</v>
      </c>
      <c r="K20" s="15">
        <f>Tasaus[[#This Row],[Laskennallinen verotulo yhteensä, €]]/Tasaus[[#This Row],[Asukasluku 31.12.2023]]</f>
        <v>1877.9266659139976</v>
      </c>
      <c r="L20" s="34">
        <f>$K$11-Tasaus[[#This Row],[Laskennallinen verotulo yhteensä, €/asukas (=tasausraja)]]</f>
        <v>333.74333408600251</v>
      </c>
      <c r="M20" s="369">
        <v>300.36900067740225</v>
      </c>
      <c r="N20" s="370">
        <v>531953.5001996794</v>
      </c>
      <c r="P20" s="116"/>
      <c r="Q20" s="117"/>
      <c r="R20" s="118"/>
    </row>
    <row r="21" spans="1:18" x14ac:dyDescent="0.25">
      <c r="A21" s="266">
        <v>49</v>
      </c>
      <c r="B21" s="13" t="s">
        <v>375</v>
      </c>
      <c r="C21" s="267">
        <v>314024</v>
      </c>
      <c r="D21" s="268">
        <v>5.3</v>
      </c>
      <c r="E21" s="14">
        <v>524644012.61000001</v>
      </c>
      <c r="F21" s="14">
        <v>9898943634.1509438</v>
      </c>
      <c r="G21" s="269">
        <f>Tasaus[[#This Row],[Verotettava tulo (kunnallisvero), €]]*($D$11/100)</f>
        <v>737471300.74424529</v>
      </c>
      <c r="H21" s="14">
        <v>141804802.67202562</v>
      </c>
      <c r="I21" s="15">
        <v>93179953.509850025</v>
      </c>
      <c r="J21" s="15">
        <f>SUM(Tasaus[[#This Row],[Laskennallinen kunnallisvero, €]:[Laskennallinen kiinteistövero, €]])</f>
        <v>972456056.926121</v>
      </c>
      <c r="K21" s="15">
        <f>Tasaus[[#This Row],[Laskennallinen verotulo yhteensä, €]]/Tasaus[[#This Row],[Asukasluku 31.12.2023]]</f>
        <v>3096.7571170551328</v>
      </c>
      <c r="L21" s="34">
        <f>$K$11-Tasaus[[#This Row],[Laskennallinen verotulo yhteensä, €/asukas (=tasausraja)]]</f>
        <v>-885.08711705513269</v>
      </c>
      <c r="M21" s="369">
        <v>-88.508711705513278</v>
      </c>
      <c r="N21" s="370">
        <v>-27793859.684612103</v>
      </c>
      <c r="P21" s="116"/>
      <c r="Q21" s="117"/>
      <c r="R21" s="118"/>
    </row>
    <row r="22" spans="1:18" x14ac:dyDescent="0.25">
      <c r="A22" s="266">
        <v>50</v>
      </c>
      <c r="B22" s="13" t="s">
        <v>376</v>
      </c>
      <c r="C22" s="267">
        <v>11184</v>
      </c>
      <c r="D22" s="268">
        <v>9</v>
      </c>
      <c r="E22" s="14">
        <v>20531357.409999996</v>
      </c>
      <c r="F22" s="14">
        <v>228126193.44444439</v>
      </c>
      <c r="G22" s="269">
        <f>Tasaus[[#This Row],[Verotettava tulo (kunnallisvero), €]]*($D$11/100)</f>
        <v>16995401.411611106</v>
      </c>
      <c r="H22" s="14">
        <v>2114119.6859193919</v>
      </c>
      <c r="I22" s="15">
        <v>1758565.9222000001</v>
      </c>
      <c r="J22" s="15">
        <f>SUM(Tasaus[[#This Row],[Laskennallinen kunnallisvero, €]:[Laskennallinen kiinteistövero, €]])</f>
        <v>20868087.019730501</v>
      </c>
      <c r="K22" s="15">
        <f>Tasaus[[#This Row],[Laskennallinen verotulo yhteensä, €]]/Tasaus[[#This Row],[Asukasluku 31.12.2023]]</f>
        <v>1865.8876090603094</v>
      </c>
      <c r="L22" s="34">
        <f>$K$11-Tasaus[[#This Row],[Laskennallinen verotulo yhteensä, €/asukas (=tasausraja)]]</f>
        <v>345.78239093969069</v>
      </c>
      <c r="M22" s="369">
        <v>311.20415184572164</v>
      </c>
      <c r="N22" s="370">
        <v>3480507.234242551</v>
      </c>
      <c r="P22" s="116"/>
      <c r="Q22" s="117"/>
      <c r="R22" s="118"/>
    </row>
    <row r="23" spans="1:18" x14ac:dyDescent="0.25">
      <c r="A23" s="266">
        <v>51</v>
      </c>
      <c r="B23" s="13" t="s">
        <v>377</v>
      </c>
      <c r="C23" s="267">
        <v>9143</v>
      </c>
      <c r="D23" s="268">
        <v>5.4</v>
      </c>
      <c r="E23" s="14">
        <v>9959553.6199999992</v>
      </c>
      <c r="F23" s="14">
        <v>184436178.14814812</v>
      </c>
      <c r="G23" s="269">
        <f>Tasaus[[#This Row],[Verotettava tulo (kunnallisvero), €]]*($D$11/100)</f>
        <v>13740495.272037035</v>
      </c>
      <c r="H23" s="14">
        <v>2965891.8435034542</v>
      </c>
      <c r="I23" s="15">
        <v>5624382.4021499995</v>
      </c>
      <c r="J23" s="15">
        <f>SUM(Tasaus[[#This Row],[Laskennallinen kunnallisvero, €]:[Laskennallinen kiinteistövero, €]])</f>
        <v>22330769.517690487</v>
      </c>
      <c r="K23" s="15">
        <f>Tasaus[[#This Row],[Laskennallinen verotulo yhteensä, €]]/Tasaus[[#This Row],[Asukasluku 31.12.2023]]</f>
        <v>2442.3897536574959</v>
      </c>
      <c r="L23" s="34">
        <f>$K$11-Tasaus[[#This Row],[Laskennallinen verotulo yhteensä, €/asukas (=tasausraja)]]</f>
        <v>-230.71975365749586</v>
      </c>
      <c r="M23" s="369">
        <v>-23.071975365749587</v>
      </c>
      <c r="N23" s="370">
        <v>-210947.07076904847</v>
      </c>
      <c r="P23" s="116"/>
      <c r="Q23" s="117"/>
      <c r="R23" s="118"/>
    </row>
    <row r="24" spans="1:18" x14ac:dyDescent="0.25">
      <c r="A24" s="266">
        <v>52</v>
      </c>
      <c r="B24" s="13" t="s">
        <v>378</v>
      </c>
      <c r="C24" s="267">
        <v>2292</v>
      </c>
      <c r="D24" s="268">
        <v>9.8000000000000007</v>
      </c>
      <c r="E24" s="14">
        <v>3587590.92</v>
      </c>
      <c r="F24" s="14">
        <v>36608070.612244897</v>
      </c>
      <c r="G24" s="269">
        <f>Tasaus[[#This Row],[Verotettava tulo (kunnallisvero), €]]*($D$11/100)</f>
        <v>2727301.2606122447</v>
      </c>
      <c r="H24" s="14">
        <v>609590.96257067658</v>
      </c>
      <c r="I24" s="15">
        <v>414974.14474999998</v>
      </c>
      <c r="J24" s="15">
        <f>SUM(Tasaus[[#This Row],[Laskennallinen kunnallisvero, €]:[Laskennallinen kiinteistövero, €]])</f>
        <v>3751866.3679329213</v>
      </c>
      <c r="K24" s="15">
        <f>Tasaus[[#This Row],[Laskennallinen verotulo yhteensä, €]]/Tasaus[[#This Row],[Asukasluku 31.12.2023]]</f>
        <v>1636.939951105114</v>
      </c>
      <c r="L24" s="34">
        <f>$K$11-Tasaus[[#This Row],[Laskennallinen verotulo yhteensä, €/asukas (=tasausraja)]]</f>
        <v>574.73004889488607</v>
      </c>
      <c r="M24" s="369">
        <v>517.25704400539746</v>
      </c>
      <c r="N24" s="370">
        <v>1185553.144860371</v>
      </c>
      <c r="P24" s="116"/>
      <c r="Q24" s="117"/>
      <c r="R24" s="118"/>
    </row>
    <row r="25" spans="1:18" x14ac:dyDescent="0.25">
      <c r="A25" s="266">
        <v>61</v>
      </c>
      <c r="B25" s="13" t="s">
        <v>379</v>
      </c>
      <c r="C25" s="267">
        <v>16469</v>
      </c>
      <c r="D25" s="268">
        <v>8.1999999999999993</v>
      </c>
      <c r="E25" s="14">
        <v>25035664.399999999</v>
      </c>
      <c r="F25" s="14">
        <v>305312980.48780489</v>
      </c>
      <c r="G25" s="269">
        <f>Tasaus[[#This Row],[Verotettava tulo (kunnallisvero), €]]*($D$11/100)</f>
        <v>22745817.046341464</v>
      </c>
      <c r="H25" s="14">
        <v>3365029.7749244343</v>
      </c>
      <c r="I25" s="15">
        <v>2682504.7762000002</v>
      </c>
      <c r="J25" s="15">
        <f>SUM(Tasaus[[#This Row],[Laskennallinen kunnallisvero, €]:[Laskennallinen kiinteistövero, €]])</f>
        <v>28793351.597465899</v>
      </c>
      <c r="K25" s="15">
        <f>Tasaus[[#This Row],[Laskennallinen verotulo yhteensä, €]]/Tasaus[[#This Row],[Asukasluku 31.12.2023]]</f>
        <v>1748.3363651384966</v>
      </c>
      <c r="L25" s="34">
        <f>$K$11-Tasaus[[#This Row],[Laskennallinen verotulo yhteensä, €/asukas (=tasausraja)]]</f>
        <v>463.33363486150347</v>
      </c>
      <c r="M25" s="369">
        <v>417.00027137535312</v>
      </c>
      <c r="N25" s="370">
        <v>6867577.4692806909</v>
      </c>
      <c r="P25" s="116"/>
      <c r="Q25" s="117"/>
      <c r="R25" s="118"/>
    </row>
    <row r="26" spans="1:18" x14ac:dyDescent="0.25">
      <c r="A26" s="266">
        <v>69</v>
      </c>
      <c r="B26" s="13" t="s">
        <v>380</v>
      </c>
      <c r="C26" s="267">
        <v>6558</v>
      </c>
      <c r="D26" s="268">
        <v>10.199999999999999</v>
      </c>
      <c r="E26" s="14">
        <v>11116290.970000001</v>
      </c>
      <c r="F26" s="14">
        <v>108983244.80392158</v>
      </c>
      <c r="G26" s="269">
        <f>Tasaus[[#This Row],[Verotettava tulo (kunnallisvero), €]]*($D$11/100)</f>
        <v>8119251.7378921574</v>
      </c>
      <c r="H26" s="14">
        <v>1984824.3249969136</v>
      </c>
      <c r="I26" s="15">
        <v>848576.16</v>
      </c>
      <c r="J26" s="15">
        <f>SUM(Tasaus[[#This Row],[Laskennallinen kunnallisvero, €]:[Laskennallinen kiinteistövero, €]])</f>
        <v>10952652.222889071</v>
      </c>
      <c r="K26" s="15">
        <f>Tasaus[[#This Row],[Laskennallinen verotulo yhteensä, €]]/Tasaus[[#This Row],[Asukasluku 31.12.2023]]</f>
        <v>1670.1208025143444</v>
      </c>
      <c r="L26" s="34">
        <f>$K$11-Tasaus[[#This Row],[Laskennallinen verotulo yhteensä, €/asukas (=tasausraja)]]</f>
        <v>541.54919748565567</v>
      </c>
      <c r="M26" s="369">
        <v>487.39427773709014</v>
      </c>
      <c r="N26" s="370">
        <v>3196331.6733998372</v>
      </c>
      <c r="P26" s="116"/>
      <c r="Q26" s="117"/>
      <c r="R26" s="118"/>
    </row>
    <row r="27" spans="1:18" x14ac:dyDescent="0.25">
      <c r="A27" s="266">
        <v>71</v>
      </c>
      <c r="B27" s="13" t="s">
        <v>381</v>
      </c>
      <c r="C27" s="267">
        <v>6473</v>
      </c>
      <c r="D27" s="268">
        <v>9.4</v>
      </c>
      <c r="E27" s="14">
        <v>10015127.859999999</v>
      </c>
      <c r="F27" s="14">
        <v>106543913.40425532</v>
      </c>
      <c r="G27" s="269">
        <f>Tasaus[[#This Row],[Verotettava tulo (kunnallisvero), €]]*($D$11/100)</f>
        <v>7937521.5486170202</v>
      </c>
      <c r="H27" s="14">
        <v>989338.41493812448</v>
      </c>
      <c r="I27" s="15">
        <v>900038.63095000002</v>
      </c>
      <c r="J27" s="15">
        <f>SUM(Tasaus[[#This Row],[Laskennallinen kunnallisvero, €]:[Laskennallinen kiinteistövero, €]])</f>
        <v>9826898.5945051443</v>
      </c>
      <c r="K27" s="15">
        <f>Tasaus[[#This Row],[Laskennallinen verotulo yhteensä, €]]/Tasaus[[#This Row],[Asukasluku 31.12.2023]]</f>
        <v>1518.1366591233036</v>
      </c>
      <c r="L27" s="34">
        <f>$K$11-Tasaus[[#This Row],[Laskennallinen verotulo yhteensä, €/asukas (=tasausraja)]]</f>
        <v>693.53334087669646</v>
      </c>
      <c r="M27" s="369">
        <v>624.18000678902683</v>
      </c>
      <c r="N27" s="370">
        <v>4040317.1839453708</v>
      </c>
      <c r="P27" s="116"/>
      <c r="Q27" s="117"/>
      <c r="R27" s="118"/>
    </row>
    <row r="28" spans="1:18" x14ac:dyDescent="0.25">
      <c r="A28" s="266">
        <v>72</v>
      </c>
      <c r="B28" s="13" t="s">
        <v>382</v>
      </c>
      <c r="C28" s="267">
        <v>948</v>
      </c>
      <c r="D28" s="268">
        <v>7.9</v>
      </c>
      <c r="E28" s="14">
        <v>1510424.6500000001</v>
      </c>
      <c r="F28" s="14">
        <v>19119299.367088608</v>
      </c>
      <c r="G28" s="269">
        <f>Tasaus[[#This Row],[Verotettava tulo (kunnallisvero), €]]*($D$11/100)</f>
        <v>1424387.8028481014</v>
      </c>
      <c r="H28" s="14">
        <v>100126.78002594443</v>
      </c>
      <c r="I28" s="15">
        <v>192177.90849999999</v>
      </c>
      <c r="J28" s="15">
        <f>SUM(Tasaus[[#This Row],[Laskennallinen kunnallisvero, €]:[Laskennallinen kiinteistövero, €]])</f>
        <v>1716692.4913740456</v>
      </c>
      <c r="K28" s="15">
        <f>Tasaus[[#This Row],[Laskennallinen verotulo yhteensä, €]]/Tasaus[[#This Row],[Asukasluku 31.12.2023]]</f>
        <v>1810.8570584114404</v>
      </c>
      <c r="L28" s="34">
        <f>$K$11-Tasaus[[#This Row],[Laskennallinen verotulo yhteensä, €/asukas (=tasausraja)]]</f>
        <v>400.81294158855962</v>
      </c>
      <c r="M28" s="369">
        <v>360.73164742970368</v>
      </c>
      <c r="N28" s="370">
        <v>341973.6017633591</v>
      </c>
      <c r="P28" s="116"/>
      <c r="Q28" s="117"/>
      <c r="R28" s="118"/>
    </row>
    <row r="29" spans="1:18" x14ac:dyDescent="0.25">
      <c r="A29" s="266">
        <v>74</v>
      </c>
      <c r="B29" s="13" t="s">
        <v>383</v>
      </c>
      <c r="C29" s="267">
        <v>1013</v>
      </c>
      <c r="D29" s="268">
        <v>10.8</v>
      </c>
      <c r="E29" s="14">
        <v>1611738.86</v>
      </c>
      <c r="F29" s="14">
        <v>14923507.962962963</v>
      </c>
      <c r="G29" s="269">
        <f>Tasaus[[#This Row],[Verotettava tulo (kunnallisvero), €]]*($D$11/100)</f>
        <v>1111801.3432407407</v>
      </c>
      <c r="H29" s="14">
        <v>290826.51541884011</v>
      </c>
      <c r="I29" s="15">
        <v>179754.78580000001</v>
      </c>
      <c r="J29" s="15">
        <f>SUM(Tasaus[[#This Row],[Laskennallinen kunnallisvero, €]:[Laskennallinen kiinteistövero, €]])</f>
        <v>1582382.6444595808</v>
      </c>
      <c r="K29" s="15">
        <f>Tasaus[[#This Row],[Laskennallinen verotulo yhteensä, €]]/Tasaus[[#This Row],[Asukasluku 31.12.2023]]</f>
        <v>1562.075660868293</v>
      </c>
      <c r="L29" s="34">
        <f>$K$11-Tasaus[[#This Row],[Laskennallinen verotulo yhteensä, €/asukas (=tasausraja)]]</f>
        <v>649.5943391317071</v>
      </c>
      <c r="M29" s="369">
        <v>584.63490521853646</v>
      </c>
      <c r="N29" s="370">
        <v>592235.15898637741</v>
      </c>
      <c r="P29" s="116"/>
      <c r="Q29" s="117"/>
      <c r="R29" s="118"/>
    </row>
    <row r="30" spans="1:18" x14ac:dyDescent="0.25">
      <c r="A30" s="266">
        <v>75</v>
      </c>
      <c r="B30" s="13" t="s">
        <v>384</v>
      </c>
      <c r="C30" s="267">
        <v>19534</v>
      </c>
      <c r="D30" s="268">
        <v>9.4</v>
      </c>
      <c r="E30" s="14">
        <v>38749094.709999993</v>
      </c>
      <c r="F30" s="14">
        <v>412224411.8085106</v>
      </c>
      <c r="G30" s="269">
        <f>Tasaus[[#This Row],[Verotettava tulo (kunnallisvero), €]]*($D$11/100)</f>
        <v>30710718.67973404</v>
      </c>
      <c r="H30" s="14">
        <v>5533763.8304985967</v>
      </c>
      <c r="I30" s="15">
        <v>3675555.0424000006</v>
      </c>
      <c r="J30" s="15">
        <f>SUM(Tasaus[[#This Row],[Laskennallinen kunnallisvero, €]:[Laskennallinen kiinteistövero, €]])</f>
        <v>39920037.552632637</v>
      </c>
      <c r="K30" s="15">
        <f>Tasaus[[#This Row],[Laskennallinen verotulo yhteensä, €]]/Tasaus[[#This Row],[Asukasluku 31.12.2023]]</f>
        <v>2043.6181812548703</v>
      </c>
      <c r="L30" s="34">
        <f>$K$11-Tasaus[[#This Row],[Laskennallinen verotulo yhteensä, €/asukas (=tasausraja)]]</f>
        <v>168.05181874512982</v>
      </c>
      <c r="M30" s="369">
        <v>151.24663687061684</v>
      </c>
      <c r="N30" s="370">
        <v>2954451.8046306293</v>
      </c>
      <c r="P30" s="116"/>
      <c r="Q30" s="117"/>
      <c r="R30" s="118"/>
    </row>
    <row r="31" spans="1:18" x14ac:dyDescent="0.25">
      <c r="A31" s="266">
        <v>77</v>
      </c>
      <c r="B31" s="13" t="s">
        <v>385</v>
      </c>
      <c r="C31" s="267">
        <v>4549</v>
      </c>
      <c r="D31" s="268">
        <v>9.4</v>
      </c>
      <c r="E31" s="14">
        <v>6756233.1100000003</v>
      </c>
      <c r="F31" s="14">
        <v>71874820.319148928</v>
      </c>
      <c r="G31" s="269">
        <f>Tasaus[[#This Row],[Verotettava tulo (kunnallisvero), €]]*($D$11/100)</f>
        <v>5354674.1137765953</v>
      </c>
      <c r="H31" s="14">
        <v>1103272.095732565</v>
      </c>
      <c r="I31" s="15">
        <v>761486.87600000005</v>
      </c>
      <c r="J31" s="15">
        <f>SUM(Tasaus[[#This Row],[Laskennallinen kunnallisvero, €]:[Laskennallinen kiinteistövero, €]])</f>
        <v>7219433.0855091605</v>
      </c>
      <c r="K31" s="15">
        <f>Tasaus[[#This Row],[Laskennallinen verotulo yhteensä, €]]/Tasaus[[#This Row],[Asukasluku 31.12.2023]]</f>
        <v>1587.0373896480899</v>
      </c>
      <c r="L31" s="34">
        <f>$K$11-Tasaus[[#This Row],[Laskennallinen verotulo yhteensä, €/asukas (=tasausraja)]]</f>
        <v>624.63261035191022</v>
      </c>
      <c r="M31" s="369">
        <v>562.16934931671926</v>
      </c>
      <c r="N31" s="370">
        <v>2557308.370041756</v>
      </c>
      <c r="P31" s="116"/>
      <c r="Q31" s="117"/>
      <c r="R31" s="118"/>
    </row>
    <row r="32" spans="1:18" x14ac:dyDescent="0.25">
      <c r="A32" s="266">
        <v>78</v>
      </c>
      <c r="B32" s="13" t="s">
        <v>386</v>
      </c>
      <c r="C32" s="267">
        <v>7721</v>
      </c>
      <c r="D32" s="268">
        <v>9.1</v>
      </c>
      <c r="E32" s="14">
        <v>16538943.639999999</v>
      </c>
      <c r="F32" s="14">
        <v>181746633.40659338</v>
      </c>
      <c r="G32" s="269">
        <f>Tasaus[[#This Row],[Verotettava tulo (kunnallisvero), €]]*($D$11/100)</f>
        <v>13540124.188791206</v>
      </c>
      <c r="H32" s="14">
        <v>2497852.0227986816</v>
      </c>
      <c r="I32" s="15">
        <v>1552632.4439999999</v>
      </c>
      <c r="J32" s="15">
        <f>SUM(Tasaus[[#This Row],[Laskennallinen kunnallisvero, €]:[Laskennallinen kiinteistövero, €]])</f>
        <v>17590608.655589886</v>
      </c>
      <c r="K32" s="15">
        <f>Tasaus[[#This Row],[Laskennallinen verotulo yhteensä, €]]/Tasaus[[#This Row],[Asukasluku 31.12.2023]]</f>
        <v>2278.2811365872149</v>
      </c>
      <c r="L32" s="34">
        <f>$K$11-Tasaus[[#This Row],[Laskennallinen verotulo yhteensä, €/asukas (=tasausraja)]]</f>
        <v>-66.611136587214787</v>
      </c>
      <c r="M32" s="369">
        <v>-6.6611136587214794</v>
      </c>
      <c r="N32" s="370">
        <v>-51430.458558988539</v>
      </c>
      <c r="P32" s="116"/>
      <c r="Q32" s="117"/>
      <c r="R32" s="118"/>
    </row>
    <row r="33" spans="1:18" x14ac:dyDescent="0.25">
      <c r="A33" s="266">
        <v>79</v>
      </c>
      <c r="B33" s="13" t="s">
        <v>387</v>
      </c>
      <c r="C33" s="267">
        <v>6703</v>
      </c>
      <c r="D33" s="268">
        <v>8.9</v>
      </c>
      <c r="E33" s="14">
        <v>12284720.859999998</v>
      </c>
      <c r="F33" s="14">
        <v>138030571.46067414</v>
      </c>
      <c r="G33" s="269">
        <f>Tasaus[[#This Row],[Verotettava tulo (kunnallisvero), €]]*($D$11/100)</f>
        <v>10283277.573820222</v>
      </c>
      <c r="H33" s="14">
        <v>6561044.9958863771</v>
      </c>
      <c r="I33" s="15">
        <v>1288201.3863000001</v>
      </c>
      <c r="J33" s="15">
        <f>SUM(Tasaus[[#This Row],[Laskennallinen kunnallisvero, €]:[Laskennallinen kiinteistövero, €]])</f>
        <v>18132523.956006601</v>
      </c>
      <c r="K33" s="15">
        <f>Tasaus[[#This Row],[Laskennallinen verotulo yhteensä, €]]/Tasaus[[#This Row],[Asukasluku 31.12.2023]]</f>
        <v>2705.1356043572432</v>
      </c>
      <c r="L33" s="34">
        <f>$K$11-Tasaus[[#This Row],[Laskennallinen verotulo yhteensä, €/asukas (=tasausraja)]]</f>
        <v>-493.46560435724314</v>
      </c>
      <c r="M33" s="369">
        <v>-49.346560435724314</v>
      </c>
      <c r="N33" s="370">
        <v>-330769.99460066005</v>
      </c>
      <c r="P33" s="116"/>
      <c r="Q33" s="117"/>
      <c r="R33" s="118"/>
    </row>
    <row r="34" spans="1:18" x14ac:dyDescent="0.25">
      <c r="A34" s="266">
        <v>81</v>
      </c>
      <c r="B34" s="13" t="s">
        <v>388</v>
      </c>
      <c r="C34" s="267">
        <v>2531</v>
      </c>
      <c r="D34" s="268">
        <v>8.9</v>
      </c>
      <c r="E34" s="14">
        <v>3686021.1599999997</v>
      </c>
      <c r="F34" s="14">
        <v>41415968.089887634</v>
      </c>
      <c r="G34" s="269">
        <f>Tasaus[[#This Row],[Verotettava tulo (kunnallisvero), €]]*($D$11/100)</f>
        <v>3085489.6226966288</v>
      </c>
      <c r="H34" s="14">
        <v>1223223.4453057221</v>
      </c>
      <c r="I34" s="15">
        <v>894315.33854999999</v>
      </c>
      <c r="J34" s="15">
        <f>SUM(Tasaus[[#This Row],[Laskennallinen kunnallisvero, €]:[Laskennallinen kiinteistövero, €]])</f>
        <v>5203028.4065523501</v>
      </c>
      <c r="K34" s="15">
        <f>Tasaus[[#This Row],[Laskennallinen verotulo yhteensä, €]]/Tasaus[[#This Row],[Asukasluku 31.12.2023]]</f>
        <v>2055.7204292976494</v>
      </c>
      <c r="L34" s="34">
        <f>$K$11-Tasaus[[#This Row],[Laskennallinen verotulo yhteensä, €/asukas (=tasausraja)]]</f>
        <v>155.94957070235068</v>
      </c>
      <c r="M34" s="369">
        <v>140.35461363211562</v>
      </c>
      <c r="N34" s="370">
        <v>355237.5271028846</v>
      </c>
      <c r="P34" s="116"/>
      <c r="Q34" s="117"/>
      <c r="R34" s="118"/>
    </row>
    <row r="35" spans="1:18" x14ac:dyDescent="0.25">
      <c r="A35" s="266">
        <v>82</v>
      </c>
      <c r="B35" s="13" t="s">
        <v>389</v>
      </c>
      <c r="C35" s="267">
        <v>9371</v>
      </c>
      <c r="D35" s="268">
        <v>8.1</v>
      </c>
      <c r="E35" s="14">
        <v>17492833.75</v>
      </c>
      <c r="F35" s="14">
        <v>215960910.49382716</v>
      </c>
      <c r="G35" s="269">
        <f>Tasaus[[#This Row],[Verotettava tulo (kunnallisvero), €]]*($D$11/100)</f>
        <v>16089087.831790123</v>
      </c>
      <c r="H35" s="14">
        <v>2536260.9282345255</v>
      </c>
      <c r="I35" s="15">
        <v>1566585.9565500002</v>
      </c>
      <c r="J35" s="15">
        <f>SUM(Tasaus[[#This Row],[Laskennallinen kunnallisvero, €]:[Laskennallinen kiinteistövero, €]])</f>
        <v>20191934.716574647</v>
      </c>
      <c r="K35" s="15">
        <f>Tasaus[[#This Row],[Laskennallinen verotulo yhteensä, €]]/Tasaus[[#This Row],[Asukasluku 31.12.2023]]</f>
        <v>2154.7257194082431</v>
      </c>
      <c r="L35" s="34">
        <f>$K$11-Tasaus[[#This Row],[Laskennallinen verotulo yhteensä, €/asukas (=tasausraja)]]</f>
        <v>56.944280591756979</v>
      </c>
      <c r="M35" s="369">
        <v>51.249852532581279</v>
      </c>
      <c r="N35" s="370">
        <v>480262.36808281916</v>
      </c>
      <c r="P35" s="116"/>
      <c r="Q35" s="117"/>
      <c r="R35" s="118"/>
    </row>
    <row r="36" spans="1:18" x14ac:dyDescent="0.25">
      <c r="A36" s="266">
        <v>86</v>
      </c>
      <c r="B36" s="13" t="s">
        <v>390</v>
      </c>
      <c r="C36" s="267">
        <v>7998</v>
      </c>
      <c r="D36" s="268">
        <v>8.9</v>
      </c>
      <c r="E36" s="14">
        <v>15154477.01</v>
      </c>
      <c r="F36" s="14">
        <v>170275022.58426964</v>
      </c>
      <c r="G36" s="269">
        <f>Tasaus[[#This Row],[Verotettava tulo (kunnallisvero), €]]*($D$11/100)</f>
        <v>12685489.182528088</v>
      </c>
      <c r="H36" s="14">
        <v>1014948.1856933711</v>
      </c>
      <c r="I36" s="15">
        <v>990315.52780000016</v>
      </c>
      <c r="J36" s="15">
        <f>SUM(Tasaus[[#This Row],[Laskennallinen kunnallisvero, €]:[Laskennallinen kiinteistövero, €]])</f>
        <v>14690752.896021457</v>
      </c>
      <c r="K36" s="15">
        <f>Tasaus[[#This Row],[Laskennallinen verotulo yhteensä, €]]/Tasaus[[#This Row],[Asukasluku 31.12.2023]]</f>
        <v>1836.8033128308898</v>
      </c>
      <c r="L36" s="34">
        <f>$K$11-Tasaus[[#This Row],[Laskennallinen verotulo yhteensä, €/asukas (=tasausraja)]]</f>
        <v>374.86668716911026</v>
      </c>
      <c r="M36" s="369">
        <v>337.38001845219924</v>
      </c>
      <c r="N36" s="370">
        <v>2698365.3875806895</v>
      </c>
      <c r="P36" s="116"/>
      <c r="Q36" s="117"/>
      <c r="R36" s="118"/>
    </row>
    <row r="37" spans="1:18" x14ac:dyDescent="0.25">
      <c r="A37" s="266">
        <v>90</v>
      </c>
      <c r="B37" s="13" t="s">
        <v>391</v>
      </c>
      <c r="C37" s="267">
        <v>3001</v>
      </c>
      <c r="D37" s="268">
        <v>8.8000000000000007</v>
      </c>
      <c r="E37" s="14">
        <v>4075517.36</v>
      </c>
      <c r="F37" s="14">
        <v>46312697.272727266</v>
      </c>
      <c r="G37" s="269">
        <f>Tasaus[[#This Row],[Verotettava tulo (kunnallisvero), €]]*($D$11/100)</f>
        <v>3450295.9468181813</v>
      </c>
      <c r="H37" s="14">
        <v>1435759.9714142492</v>
      </c>
      <c r="I37" s="15">
        <v>675825.80055000004</v>
      </c>
      <c r="J37" s="15">
        <f>SUM(Tasaus[[#This Row],[Laskennallinen kunnallisvero, €]:[Laskennallinen kiinteistövero, €]])</f>
        <v>5561881.7187824305</v>
      </c>
      <c r="K37" s="15">
        <f>Tasaus[[#This Row],[Laskennallinen verotulo yhteensä, €]]/Tasaus[[#This Row],[Asukasluku 31.12.2023]]</f>
        <v>1853.3427919968112</v>
      </c>
      <c r="L37" s="34">
        <f>$K$11-Tasaus[[#This Row],[Laskennallinen verotulo yhteensä, €/asukas (=tasausraja)]]</f>
        <v>358.32720800318884</v>
      </c>
      <c r="M37" s="369">
        <v>322.49448720286995</v>
      </c>
      <c r="N37" s="370">
        <v>967805.95609581273</v>
      </c>
      <c r="P37" s="116"/>
      <c r="Q37" s="117"/>
      <c r="R37" s="118"/>
    </row>
    <row r="38" spans="1:18" x14ac:dyDescent="0.25">
      <c r="A38" s="266">
        <v>91</v>
      </c>
      <c r="B38" s="13" t="s">
        <v>392</v>
      </c>
      <c r="C38" s="267">
        <v>674500</v>
      </c>
      <c r="D38" s="268">
        <v>5.3</v>
      </c>
      <c r="E38" s="14">
        <v>1031552085.3599999</v>
      </c>
      <c r="F38" s="14">
        <v>19463246893.584904</v>
      </c>
      <c r="G38" s="269">
        <f>Tasaus[[#This Row],[Verotettava tulo (kunnallisvero), €]]*($D$11/100)</f>
        <v>1450011893.5720754</v>
      </c>
      <c r="H38" s="14">
        <v>439498874.36691368</v>
      </c>
      <c r="I38" s="15">
        <v>206464316.85245001</v>
      </c>
      <c r="J38" s="15">
        <f>SUM(Tasaus[[#This Row],[Laskennallinen kunnallisvero, €]:[Laskennallinen kiinteistövero, €]])</f>
        <v>2095975084.7914391</v>
      </c>
      <c r="K38" s="15">
        <f>Tasaus[[#This Row],[Laskennallinen verotulo yhteensä, €]]/Tasaus[[#This Row],[Asukasluku 31.12.2023]]</f>
        <v>3107.450088645573</v>
      </c>
      <c r="L38" s="34">
        <f>$K$11-Tasaus[[#This Row],[Laskennallinen verotulo yhteensä, €/asukas (=tasausraja)]]</f>
        <v>-895.78008864557296</v>
      </c>
      <c r="M38" s="369">
        <v>-89.578008864557304</v>
      </c>
      <c r="N38" s="370">
        <v>-60420366.979143903</v>
      </c>
      <c r="P38" s="116"/>
      <c r="Q38" s="117"/>
      <c r="R38" s="118"/>
    </row>
    <row r="39" spans="1:18" x14ac:dyDescent="0.25">
      <c r="A39" s="266">
        <v>92</v>
      </c>
      <c r="B39" s="13" t="s">
        <v>393</v>
      </c>
      <c r="C39" s="267">
        <v>247443</v>
      </c>
      <c r="D39" s="268">
        <v>6.4</v>
      </c>
      <c r="E39" s="14">
        <v>382018243.65999997</v>
      </c>
      <c r="F39" s="14">
        <v>5969035057.1875</v>
      </c>
      <c r="G39" s="269">
        <f>Tasaus[[#This Row],[Verotettava tulo (kunnallisvero), €]]*($D$11/100)</f>
        <v>444693111.76046872</v>
      </c>
      <c r="H39" s="14">
        <v>72829542.858832777</v>
      </c>
      <c r="I39" s="15">
        <v>59086436.207350008</v>
      </c>
      <c r="J39" s="15">
        <f>SUM(Tasaus[[#This Row],[Laskennallinen kunnallisvero, €]:[Laskennallinen kiinteistövero, €]])</f>
        <v>576609090.82665145</v>
      </c>
      <c r="K39" s="15">
        <f>Tasaus[[#This Row],[Laskennallinen verotulo yhteensä, €]]/Tasaus[[#This Row],[Asukasluku 31.12.2023]]</f>
        <v>2330.2703686370255</v>
      </c>
      <c r="L39" s="34">
        <f>$K$11-Tasaus[[#This Row],[Laskennallinen verotulo yhteensä, €/asukas (=tasausraja)]]</f>
        <v>-118.60036863702544</v>
      </c>
      <c r="M39" s="369">
        <v>-11.860036863702545</v>
      </c>
      <c r="N39" s="370">
        <v>-2934683.101665149</v>
      </c>
      <c r="P39" s="116"/>
      <c r="Q39" s="117"/>
      <c r="R39" s="118"/>
    </row>
    <row r="40" spans="1:18" x14ac:dyDescent="0.25">
      <c r="A40" s="266">
        <v>97</v>
      </c>
      <c r="B40" s="13" t="s">
        <v>394</v>
      </c>
      <c r="C40" s="267">
        <v>2062</v>
      </c>
      <c r="D40" s="268">
        <v>7.4</v>
      </c>
      <c r="E40" s="14">
        <v>2577331.2200000002</v>
      </c>
      <c r="F40" s="14">
        <v>34828800.270270273</v>
      </c>
      <c r="G40" s="269">
        <f>Tasaus[[#This Row],[Verotettava tulo (kunnallisvero), €]]*($D$11/100)</f>
        <v>2594745.620135135</v>
      </c>
      <c r="H40" s="14">
        <v>710566.92885744234</v>
      </c>
      <c r="I40" s="15">
        <v>889479.08669999999</v>
      </c>
      <c r="J40" s="15">
        <f>SUM(Tasaus[[#This Row],[Laskennallinen kunnallisvero, €]:[Laskennallinen kiinteistövero, €]])</f>
        <v>4194791.6356925778</v>
      </c>
      <c r="K40" s="15">
        <f>Tasaus[[#This Row],[Laskennallinen verotulo yhteensä, €]]/Tasaus[[#This Row],[Asukasluku 31.12.2023]]</f>
        <v>2034.3315401030929</v>
      </c>
      <c r="L40" s="34">
        <f>$K$11-Tasaus[[#This Row],[Laskennallinen verotulo yhteensä, €/asukas (=tasausraja)]]</f>
        <v>177.33845989690712</v>
      </c>
      <c r="M40" s="369">
        <v>159.60461390721642</v>
      </c>
      <c r="N40" s="370">
        <v>329104.71387668024</v>
      </c>
      <c r="P40" s="116"/>
      <c r="Q40" s="117"/>
      <c r="R40" s="118"/>
    </row>
    <row r="41" spans="1:18" x14ac:dyDescent="0.25">
      <c r="A41" s="266">
        <v>98</v>
      </c>
      <c r="B41" s="13" t="s">
        <v>395</v>
      </c>
      <c r="C41" s="267">
        <v>22885</v>
      </c>
      <c r="D41" s="268">
        <v>8.3000000000000007</v>
      </c>
      <c r="E41" s="14">
        <v>41157268.990000002</v>
      </c>
      <c r="F41" s="14">
        <v>495870710.72289151</v>
      </c>
      <c r="G41" s="269">
        <f>Tasaus[[#This Row],[Verotettava tulo (kunnallisvero), €]]*($D$11/100)</f>
        <v>36942367.948855415</v>
      </c>
      <c r="H41" s="14">
        <v>2505956.8460706994</v>
      </c>
      <c r="I41" s="15">
        <v>3188527.4955000002</v>
      </c>
      <c r="J41" s="15">
        <f>SUM(Tasaus[[#This Row],[Laskennallinen kunnallisvero, €]:[Laskennallinen kiinteistövero, €]])</f>
        <v>42636852.290426113</v>
      </c>
      <c r="K41" s="15">
        <f>Tasaus[[#This Row],[Laskennallinen verotulo yhteensä, €]]/Tasaus[[#This Row],[Asukasluku 31.12.2023]]</f>
        <v>1863.0916447640861</v>
      </c>
      <c r="L41" s="34">
        <f>$K$11-Tasaus[[#This Row],[Laskennallinen verotulo yhteensä, €/asukas (=tasausraja)]]</f>
        <v>348.57835523591393</v>
      </c>
      <c r="M41" s="369">
        <v>313.72051971232253</v>
      </c>
      <c r="N41" s="370">
        <v>7179494.0936165014</v>
      </c>
      <c r="P41" s="116"/>
      <c r="Q41" s="117"/>
      <c r="R41" s="118"/>
    </row>
    <row r="42" spans="1:18" x14ac:dyDescent="0.25">
      <c r="A42" s="266">
        <v>102</v>
      </c>
      <c r="B42" s="13" t="s">
        <v>396</v>
      </c>
      <c r="C42" s="267">
        <v>9646</v>
      </c>
      <c r="D42" s="268">
        <v>9</v>
      </c>
      <c r="E42" s="14">
        <v>15625994.49</v>
      </c>
      <c r="F42" s="14">
        <v>173622161</v>
      </c>
      <c r="G42" s="269">
        <f>Tasaus[[#This Row],[Verotettava tulo (kunnallisvero), €]]*($D$11/100)</f>
        <v>12934850.9945</v>
      </c>
      <c r="H42" s="14">
        <v>1888614.8152268697</v>
      </c>
      <c r="I42" s="15">
        <v>1581368.9513999999</v>
      </c>
      <c r="J42" s="15">
        <f>SUM(Tasaus[[#This Row],[Laskennallinen kunnallisvero, €]:[Laskennallinen kiinteistövero, €]])</f>
        <v>16404834.76112687</v>
      </c>
      <c r="K42" s="15">
        <f>Tasaus[[#This Row],[Laskennallinen verotulo yhteensä, €]]/Tasaus[[#This Row],[Asukasluku 31.12.2023]]</f>
        <v>1700.687825122006</v>
      </c>
      <c r="L42" s="34">
        <f>$K$11-Tasaus[[#This Row],[Laskennallinen verotulo yhteensä, €/asukas (=tasausraja)]]</f>
        <v>510.98217487799411</v>
      </c>
      <c r="M42" s="369">
        <v>459.88395739019472</v>
      </c>
      <c r="N42" s="370">
        <v>4436040.6529858187</v>
      </c>
      <c r="P42" s="116"/>
      <c r="Q42" s="117"/>
      <c r="R42" s="118"/>
    </row>
    <row r="43" spans="1:18" x14ac:dyDescent="0.25">
      <c r="A43" s="266">
        <v>103</v>
      </c>
      <c r="B43" s="13" t="s">
        <v>397</v>
      </c>
      <c r="C43" s="267">
        <v>2125</v>
      </c>
      <c r="D43" s="268">
        <v>9.3000000000000007</v>
      </c>
      <c r="E43" s="14">
        <v>3501997.17</v>
      </c>
      <c r="F43" s="14">
        <v>37655883.548387095</v>
      </c>
      <c r="G43" s="269">
        <f>Tasaus[[#This Row],[Verotettava tulo (kunnallisvero), €]]*($D$11/100)</f>
        <v>2805363.3243548386</v>
      </c>
      <c r="H43" s="14">
        <v>306928.29282775434</v>
      </c>
      <c r="I43" s="15">
        <v>288642.18890000001</v>
      </c>
      <c r="J43" s="15">
        <f>SUM(Tasaus[[#This Row],[Laskennallinen kunnallisvero, €]:[Laskennallinen kiinteistövero, €]])</f>
        <v>3400933.8060825928</v>
      </c>
      <c r="K43" s="15">
        <f>Tasaus[[#This Row],[Laskennallinen verotulo yhteensä, €]]/Tasaus[[#This Row],[Asukasluku 31.12.2023]]</f>
        <v>1600.4394381565144</v>
      </c>
      <c r="L43" s="34">
        <f>$K$11-Tasaus[[#This Row],[Laskennallinen verotulo yhteensä, €/asukas (=tasausraja)]]</f>
        <v>611.2305618434857</v>
      </c>
      <c r="M43" s="369">
        <v>550.10750565913713</v>
      </c>
      <c r="N43" s="370">
        <v>1168978.4495256664</v>
      </c>
      <c r="P43" s="116"/>
      <c r="Q43" s="117"/>
      <c r="R43" s="118"/>
    </row>
    <row r="44" spans="1:18" x14ac:dyDescent="0.25">
      <c r="A44" s="266">
        <v>105</v>
      </c>
      <c r="B44" s="13" t="s">
        <v>398</v>
      </c>
      <c r="C44" s="267">
        <v>2063</v>
      </c>
      <c r="D44" s="268">
        <v>9</v>
      </c>
      <c r="E44" s="14">
        <v>2796390.44</v>
      </c>
      <c r="F44" s="14">
        <v>31071004.888888888</v>
      </c>
      <c r="G44" s="269">
        <f>Tasaus[[#This Row],[Verotettava tulo (kunnallisvero), €]]*($D$11/100)</f>
        <v>2314789.864222222</v>
      </c>
      <c r="H44" s="14">
        <v>554280.06152158999</v>
      </c>
      <c r="I44" s="15">
        <v>382918.04820000002</v>
      </c>
      <c r="J44" s="15">
        <f>SUM(Tasaus[[#This Row],[Laskennallinen kunnallisvero, €]:[Laskennallinen kiinteistövero, €]])</f>
        <v>3251987.9739438118</v>
      </c>
      <c r="K44" s="15">
        <f>Tasaus[[#This Row],[Laskennallinen verotulo yhteensä, €]]/Tasaus[[#This Row],[Asukasluku 31.12.2023]]</f>
        <v>1576.339299051775</v>
      </c>
      <c r="L44" s="34">
        <f>$K$11-Tasaus[[#This Row],[Laskennallinen verotulo yhteensä, €/asukas (=tasausraja)]]</f>
        <v>635.33070094822506</v>
      </c>
      <c r="M44" s="369">
        <v>571.79763085340255</v>
      </c>
      <c r="N44" s="370">
        <v>1179618.5124505695</v>
      </c>
      <c r="P44" s="116"/>
      <c r="Q44" s="117"/>
      <c r="R44" s="118"/>
    </row>
    <row r="45" spans="1:18" x14ac:dyDescent="0.25">
      <c r="A45" s="266">
        <v>106</v>
      </c>
      <c r="B45" s="13" t="s">
        <v>399</v>
      </c>
      <c r="C45" s="267">
        <v>46901</v>
      </c>
      <c r="D45" s="268">
        <v>7.6</v>
      </c>
      <c r="E45" s="14">
        <v>86673228.789999992</v>
      </c>
      <c r="F45" s="14">
        <v>1140437220.9210527</v>
      </c>
      <c r="G45" s="269">
        <f>Tasaus[[#This Row],[Verotettava tulo (kunnallisvero), €]]*($D$11/100)</f>
        <v>84962572.958618417</v>
      </c>
      <c r="H45" s="14">
        <v>9082196.4033442717</v>
      </c>
      <c r="I45" s="15">
        <v>8593460.1834999993</v>
      </c>
      <c r="J45" s="15">
        <f>SUM(Tasaus[[#This Row],[Laskennallinen kunnallisvero, €]:[Laskennallinen kiinteistövero, €]])</f>
        <v>102638229.5454627</v>
      </c>
      <c r="K45" s="15">
        <f>Tasaus[[#This Row],[Laskennallinen verotulo yhteensä, €]]/Tasaus[[#This Row],[Asukasluku 31.12.2023]]</f>
        <v>2188.401730143551</v>
      </c>
      <c r="L45" s="34">
        <f>$K$11-Tasaus[[#This Row],[Laskennallinen verotulo yhteensä, €/asukas (=tasausraja)]]</f>
        <v>23.268269856449024</v>
      </c>
      <c r="M45" s="369">
        <v>20.941442870804121</v>
      </c>
      <c r="N45" s="370">
        <v>982174.61208358407</v>
      </c>
      <c r="P45" s="116"/>
      <c r="Q45" s="117"/>
      <c r="R45" s="118"/>
    </row>
    <row r="46" spans="1:18" x14ac:dyDescent="0.25">
      <c r="A46" s="266">
        <v>108</v>
      </c>
      <c r="B46" s="13" t="s">
        <v>400</v>
      </c>
      <c r="C46" s="267">
        <v>10319</v>
      </c>
      <c r="D46" s="268">
        <v>9.4</v>
      </c>
      <c r="E46" s="14">
        <v>19240885.870000005</v>
      </c>
      <c r="F46" s="14">
        <v>204690275.21276599</v>
      </c>
      <c r="G46" s="269">
        <f>Tasaus[[#This Row],[Verotettava tulo (kunnallisvero), €]]*($D$11/100)</f>
        <v>15249425.503351066</v>
      </c>
      <c r="H46" s="14">
        <v>1401999.7203378701</v>
      </c>
      <c r="I46" s="15">
        <v>1323179.3691</v>
      </c>
      <c r="J46" s="15">
        <f>SUM(Tasaus[[#This Row],[Laskennallinen kunnallisvero, €]:[Laskennallinen kiinteistövero, €]])</f>
        <v>17974604.592788935</v>
      </c>
      <c r="K46" s="15">
        <f>Tasaus[[#This Row],[Laskennallinen verotulo yhteensä, €]]/Tasaus[[#This Row],[Asukasluku 31.12.2023]]</f>
        <v>1741.8940394213523</v>
      </c>
      <c r="L46" s="34">
        <f>$K$11-Tasaus[[#This Row],[Laskennallinen verotulo yhteensä, €/asukas (=tasausraja)]]</f>
        <v>469.77596057864776</v>
      </c>
      <c r="M46" s="369">
        <v>422.79836452078297</v>
      </c>
      <c r="N46" s="370">
        <v>4362856.3234899594</v>
      </c>
      <c r="P46" s="116"/>
      <c r="Q46" s="117"/>
      <c r="R46" s="118"/>
    </row>
    <row r="47" spans="1:18" x14ac:dyDescent="0.25">
      <c r="A47" s="266">
        <v>109</v>
      </c>
      <c r="B47" s="13" t="s">
        <v>401</v>
      </c>
      <c r="C47" s="267">
        <v>68319</v>
      </c>
      <c r="D47" s="268">
        <v>8.4</v>
      </c>
      <c r="E47" s="14">
        <v>126493311.84999998</v>
      </c>
      <c r="F47" s="14">
        <v>1505872760.1190474</v>
      </c>
      <c r="G47" s="269">
        <f>Tasaus[[#This Row],[Verotettava tulo (kunnallisvero), €]]*($D$11/100)</f>
        <v>112187520.62886903</v>
      </c>
      <c r="H47" s="14">
        <v>18846733.571907509</v>
      </c>
      <c r="I47" s="15">
        <v>13626531.016250001</v>
      </c>
      <c r="J47" s="15">
        <f>SUM(Tasaus[[#This Row],[Laskennallinen kunnallisvero, €]:[Laskennallinen kiinteistövero, €]])</f>
        <v>144660785.21702653</v>
      </c>
      <c r="K47" s="15">
        <f>Tasaus[[#This Row],[Laskennallinen verotulo yhteensä, €]]/Tasaus[[#This Row],[Asukasluku 31.12.2023]]</f>
        <v>2117.4312448517476</v>
      </c>
      <c r="L47" s="34">
        <f>$K$11-Tasaus[[#This Row],[Laskennallinen verotulo yhteensä, €/asukas (=tasausraja)]]</f>
        <v>94.238755148252494</v>
      </c>
      <c r="M47" s="369">
        <v>84.814879633427253</v>
      </c>
      <c r="N47" s="370">
        <v>5794467.7616761168</v>
      </c>
      <c r="P47" s="116"/>
      <c r="Q47" s="117"/>
      <c r="R47" s="118"/>
    </row>
    <row r="48" spans="1:18" x14ac:dyDescent="0.25">
      <c r="A48" s="266">
        <v>111</v>
      </c>
      <c r="B48" s="13" t="s">
        <v>402</v>
      </c>
      <c r="C48" s="267">
        <v>17953</v>
      </c>
      <c r="D48" s="268">
        <v>8.1999999999999993</v>
      </c>
      <c r="E48" s="14">
        <v>28626917.430000003</v>
      </c>
      <c r="F48" s="14">
        <v>349108749.14634156</v>
      </c>
      <c r="G48" s="269">
        <f>Tasaus[[#This Row],[Verotettava tulo (kunnallisvero), €]]*($D$11/100)</f>
        <v>26008601.811402444</v>
      </c>
      <c r="H48" s="14">
        <v>4497219.1635198575</v>
      </c>
      <c r="I48" s="15">
        <v>4022849.7690999997</v>
      </c>
      <c r="J48" s="15">
        <f>SUM(Tasaus[[#This Row],[Laskennallinen kunnallisvero, €]:[Laskennallinen kiinteistövero, €]])</f>
        <v>34528670.744022302</v>
      </c>
      <c r="K48" s="15">
        <f>Tasaus[[#This Row],[Laskennallinen verotulo yhteensä, €]]/Tasaus[[#This Row],[Asukasluku 31.12.2023]]</f>
        <v>1923.2813871788728</v>
      </c>
      <c r="L48" s="34">
        <f>$K$11-Tasaus[[#This Row],[Laskennallinen verotulo yhteensä, €/asukas (=tasausraja)]]</f>
        <v>288.38861282112725</v>
      </c>
      <c r="M48" s="369">
        <v>259.54975153901455</v>
      </c>
      <c r="N48" s="370">
        <v>4659696.6893799286</v>
      </c>
      <c r="P48" s="116"/>
      <c r="Q48" s="117"/>
      <c r="R48" s="118"/>
    </row>
    <row r="49" spans="1:18" x14ac:dyDescent="0.25">
      <c r="A49" s="266">
        <v>139</v>
      </c>
      <c r="B49" s="13" t="s">
        <v>403</v>
      </c>
      <c r="C49" s="267">
        <v>9766</v>
      </c>
      <c r="D49" s="268">
        <v>8.9</v>
      </c>
      <c r="E49" s="14">
        <v>15608591.479999999</v>
      </c>
      <c r="F49" s="14">
        <v>175377432.35955054</v>
      </c>
      <c r="G49" s="269">
        <f>Tasaus[[#This Row],[Verotettava tulo (kunnallisvero), €]]*($D$11/100)</f>
        <v>13065618.710786514</v>
      </c>
      <c r="H49" s="14">
        <v>1128994.7892657742</v>
      </c>
      <c r="I49" s="15">
        <v>1088178.0262</v>
      </c>
      <c r="J49" s="15">
        <f>SUM(Tasaus[[#This Row],[Laskennallinen kunnallisvero, €]:[Laskennallinen kiinteistövero, €]])</f>
        <v>15282791.526252288</v>
      </c>
      <c r="K49" s="15">
        <f>Tasaus[[#This Row],[Laskennallinen verotulo yhteensä, €]]/Tasaus[[#This Row],[Asukasluku 31.12.2023]]</f>
        <v>1564.897760214242</v>
      </c>
      <c r="L49" s="34">
        <f>$K$11-Tasaus[[#This Row],[Laskennallinen verotulo yhteensä, €/asukas (=tasausraja)]]</f>
        <v>646.77223978575807</v>
      </c>
      <c r="M49" s="369">
        <v>582.09501580718234</v>
      </c>
      <c r="N49" s="370">
        <v>5684739.9243729431</v>
      </c>
      <c r="P49" s="116"/>
      <c r="Q49" s="117"/>
      <c r="R49" s="118"/>
    </row>
    <row r="50" spans="1:18" x14ac:dyDescent="0.25">
      <c r="A50" s="266">
        <v>140</v>
      </c>
      <c r="B50" s="13" t="s">
        <v>404</v>
      </c>
      <c r="C50" s="267">
        <v>20618</v>
      </c>
      <c r="D50" s="268">
        <v>7.9</v>
      </c>
      <c r="E50" s="14">
        <v>30030868.149999999</v>
      </c>
      <c r="F50" s="14">
        <v>380137571.5189873</v>
      </c>
      <c r="G50" s="269">
        <f>Tasaus[[#This Row],[Verotettava tulo (kunnallisvero), €]]*($D$11/100)</f>
        <v>28320249.078164551</v>
      </c>
      <c r="H50" s="14">
        <v>5124313.5052018464</v>
      </c>
      <c r="I50" s="15">
        <v>3082278.5708000003</v>
      </c>
      <c r="J50" s="15">
        <f>SUM(Tasaus[[#This Row],[Laskennallinen kunnallisvero, €]:[Laskennallinen kiinteistövero, €]])</f>
        <v>36526841.1541664</v>
      </c>
      <c r="K50" s="15">
        <f>Tasaus[[#This Row],[Laskennallinen verotulo yhteensä, €]]/Tasaus[[#This Row],[Asukasluku 31.12.2023]]</f>
        <v>1771.5996291670579</v>
      </c>
      <c r="L50" s="34">
        <f>$K$11-Tasaus[[#This Row],[Laskennallinen verotulo yhteensä, €/asukas (=tasausraja)]]</f>
        <v>440.07037083294222</v>
      </c>
      <c r="M50" s="369">
        <v>396.063333749648</v>
      </c>
      <c r="N50" s="370">
        <v>8166033.8152502421</v>
      </c>
      <c r="P50" s="116"/>
      <c r="Q50" s="117"/>
      <c r="R50" s="118"/>
    </row>
    <row r="51" spans="1:18" x14ac:dyDescent="0.25">
      <c r="A51" s="266">
        <v>142</v>
      </c>
      <c r="B51" s="13" t="s">
        <v>405</v>
      </c>
      <c r="C51" s="267">
        <v>6444</v>
      </c>
      <c r="D51" s="268">
        <v>8.6</v>
      </c>
      <c r="E51" s="14">
        <v>10099963.689999998</v>
      </c>
      <c r="F51" s="14">
        <v>117441438.25581393</v>
      </c>
      <c r="G51" s="269">
        <f>Tasaus[[#This Row],[Verotettava tulo (kunnallisvero), €]]*($D$11/100)</f>
        <v>8749387.1500581373</v>
      </c>
      <c r="H51" s="14">
        <v>870745.97249853727</v>
      </c>
      <c r="I51" s="15">
        <v>1375896.2952999999</v>
      </c>
      <c r="J51" s="15">
        <f>SUM(Tasaus[[#This Row],[Laskennallinen kunnallisvero, €]:[Laskennallinen kiinteistövero, €]])</f>
        <v>10996029.417856675</v>
      </c>
      <c r="K51" s="15">
        <f>Tasaus[[#This Row],[Laskennallinen verotulo yhteensä, €]]/Tasaus[[#This Row],[Asukasluku 31.12.2023]]</f>
        <v>1706.3981095370382</v>
      </c>
      <c r="L51" s="34">
        <f>$K$11-Tasaus[[#This Row],[Laskennallinen verotulo yhteensä, €/asukas (=tasausraja)]]</f>
        <v>505.27189046296189</v>
      </c>
      <c r="M51" s="369">
        <v>454.74470141666569</v>
      </c>
      <c r="N51" s="370">
        <v>2930374.8559289938</v>
      </c>
      <c r="P51" s="116"/>
      <c r="Q51" s="117"/>
      <c r="R51" s="118"/>
    </row>
    <row r="52" spans="1:18" x14ac:dyDescent="0.25">
      <c r="A52" s="266">
        <v>143</v>
      </c>
      <c r="B52" s="13" t="s">
        <v>406</v>
      </c>
      <c r="C52" s="267">
        <v>6850</v>
      </c>
      <c r="D52" s="268">
        <v>9.4</v>
      </c>
      <c r="E52" s="14">
        <v>11445213.369999999</v>
      </c>
      <c r="F52" s="14">
        <v>121757589.04255319</v>
      </c>
      <c r="G52" s="269">
        <f>Tasaus[[#This Row],[Verotettava tulo (kunnallisvero), €]]*($D$11/100)</f>
        <v>9070940.3836702127</v>
      </c>
      <c r="H52" s="14">
        <v>1782268.2207085718</v>
      </c>
      <c r="I52" s="15">
        <v>1450602.49135</v>
      </c>
      <c r="J52" s="15">
        <f>SUM(Tasaus[[#This Row],[Laskennallinen kunnallisvero, €]:[Laskennallinen kiinteistövero, €]])</f>
        <v>12303811.095728785</v>
      </c>
      <c r="K52" s="15">
        <f>Tasaus[[#This Row],[Laskennallinen verotulo yhteensä, €]]/Tasaus[[#This Row],[Asukasluku 31.12.2023]]</f>
        <v>1796.176802296173</v>
      </c>
      <c r="L52" s="34">
        <f>$K$11-Tasaus[[#This Row],[Laskennallinen verotulo yhteensä, €/asukas (=tasausraja)]]</f>
        <v>415.49319770382704</v>
      </c>
      <c r="M52" s="369">
        <v>373.94387793344436</v>
      </c>
      <c r="N52" s="370">
        <v>2561515.5638440941</v>
      </c>
      <c r="P52" s="116"/>
      <c r="Q52" s="117"/>
      <c r="R52" s="118"/>
    </row>
    <row r="53" spans="1:18" x14ac:dyDescent="0.25">
      <c r="A53" s="266">
        <v>145</v>
      </c>
      <c r="B53" s="13" t="s">
        <v>407</v>
      </c>
      <c r="C53" s="267">
        <v>12343</v>
      </c>
      <c r="D53" s="268">
        <v>8.4</v>
      </c>
      <c r="E53" s="14">
        <v>19712059.109999999</v>
      </c>
      <c r="F53" s="14">
        <v>234667370.35714284</v>
      </c>
      <c r="G53" s="269">
        <f>Tasaus[[#This Row],[Verotettava tulo (kunnallisvero), €]]*($D$11/100)</f>
        <v>17482719.091607142</v>
      </c>
      <c r="H53" s="14">
        <v>1359425.7418833736</v>
      </c>
      <c r="I53" s="15">
        <v>1472597.1466000001</v>
      </c>
      <c r="J53" s="15">
        <f>SUM(Tasaus[[#This Row],[Laskennallinen kunnallisvero, €]:[Laskennallinen kiinteistövero, €]])</f>
        <v>20314741.980090518</v>
      </c>
      <c r="K53" s="15">
        <f>Tasaus[[#This Row],[Laskennallinen verotulo yhteensä, €]]/Tasaus[[#This Row],[Asukasluku 31.12.2023]]</f>
        <v>1645.8512501086054</v>
      </c>
      <c r="L53" s="34">
        <f>$K$11-Tasaus[[#This Row],[Laskennallinen verotulo yhteensä, €/asukas (=tasausraja)]]</f>
        <v>565.81874989139465</v>
      </c>
      <c r="M53" s="369">
        <v>509.23687490225518</v>
      </c>
      <c r="N53" s="370">
        <v>6285510.7469185358</v>
      </c>
      <c r="P53" s="116"/>
      <c r="Q53" s="117"/>
      <c r="R53" s="118"/>
    </row>
    <row r="54" spans="1:18" x14ac:dyDescent="0.25">
      <c r="A54" s="266">
        <v>146</v>
      </c>
      <c r="B54" s="13" t="s">
        <v>408</v>
      </c>
      <c r="C54" s="267">
        <v>4406</v>
      </c>
      <c r="D54" s="268">
        <v>8.4</v>
      </c>
      <c r="E54" s="14">
        <v>5671192.1500000004</v>
      </c>
      <c r="F54" s="14">
        <v>67514192.261904761</v>
      </c>
      <c r="G54" s="269">
        <f>Tasaus[[#This Row],[Verotettava tulo (kunnallisvero), €]]*($D$11/100)</f>
        <v>5029807.3235119041</v>
      </c>
      <c r="H54" s="14">
        <v>2532375.3739440399</v>
      </c>
      <c r="I54" s="15">
        <v>868811.31174999999</v>
      </c>
      <c r="J54" s="15">
        <f>SUM(Tasaus[[#This Row],[Laskennallinen kunnallisvero, €]:[Laskennallinen kiinteistövero, €]])</f>
        <v>8430994.0092059448</v>
      </c>
      <c r="K54" s="15">
        <f>Tasaus[[#This Row],[Laskennallinen verotulo yhteensä, €]]/Tasaus[[#This Row],[Asukasluku 31.12.2023]]</f>
        <v>1913.525648934622</v>
      </c>
      <c r="L54" s="34">
        <f>$K$11-Tasaus[[#This Row],[Laskennallinen verotulo yhteensä, €/asukas (=tasausraja)]]</f>
        <v>298.14435106537803</v>
      </c>
      <c r="M54" s="369">
        <v>268.32991595884022</v>
      </c>
      <c r="N54" s="370">
        <v>1182261.6097146501</v>
      </c>
      <c r="P54" s="116"/>
      <c r="Q54" s="117"/>
      <c r="R54" s="118"/>
    </row>
    <row r="55" spans="1:18" x14ac:dyDescent="0.25">
      <c r="A55" s="266">
        <v>148</v>
      </c>
      <c r="B55" s="13" t="s">
        <v>409</v>
      </c>
      <c r="C55" s="267">
        <v>7127</v>
      </c>
      <c r="D55" s="268">
        <v>6.4</v>
      </c>
      <c r="E55" s="14">
        <v>10165394.749999998</v>
      </c>
      <c r="F55" s="14">
        <v>158834292.96874994</v>
      </c>
      <c r="G55" s="269">
        <f>Tasaus[[#This Row],[Verotettava tulo (kunnallisvero), €]]*($D$11/100)</f>
        <v>11833154.826171869</v>
      </c>
      <c r="H55" s="14">
        <v>1940601.1163408135</v>
      </c>
      <c r="I55" s="15">
        <v>2608854.5433499999</v>
      </c>
      <c r="J55" s="15">
        <f>SUM(Tasaus[[#This Row],[Laskennallinen kunnallisvero, €]:[Laskennallinen kiinteistövero, €]])</f>
        <v>16382610.485862684</v>
      </c>
      <c r="K55" s="15">
        <f>Tasaus[[#This Row],[Laskennallinen verotulo yhteensä, €]]/Tasaus[[#This Row],[Asukasluku 31.12.2023]]</f>
        <v>2298.668512117677</v>
      </c>
      <c r="L55" s="34">
        <f>$K$11-Tasaus[[#This Row],[Laskennallinen verotulo yhteensä, €/asukas (=tasausraja)]]</f>
        <v>-86.99851211767691</v>
      </c>
      <c r="M55" s="369">
        <v>-8.699851211767692</v>
      </c>
      <c r="N55" s="370">
        <v>-62003.839586268339</v>
      </c>
      <c r="P55" s="116"/>
      <c r="Q55" s="117"/>
      <c r="R55" s="118"/>
    </row>
    <row r="56" spans="1:18" x14ac:dyDescent="0.25">
      <c r="A56" s="266">
        <v>149</v>
      </c>
      <c r="B56" s="13" t="s">
        <v>410</v>
      </c>
      <c r="C56" s="267">
        <v>5379</v>
      </c>
      <c r="D56" s="268">
        <v>8.1</v>
      </c>
      <c r="E56" s="14">
        <v>11137540.26</v>
      </c>
      <c r="F56" s="14">
        <v>137500497.03703704</v>
      </c>
      <c r="G56" s="269">
        <f>Tasaus[[#This Row],[Verotettava tulo (kunnallisvero), €]]*($D$11/100)</f>
        <v>10243787.029259259</v>
      </c>
      <c r="H56" s="14">
        <v>760405.25750044722</v>
      </c>
      <c r="I56" s="15">
        <v>1553136.67325</v>
      </c>
      <c r="J56" s="15">
        <f>SUM(Tasaus[[#This Row],[Laskennallinen kunnallisvero, €]:[Laskennallinen kiinteistövero, €]])</f>
        <v>12557328.960009705</v>
      </c>
      <c r="K56" s="15">
        <f>Tasaus[[#This Row],[Laskennallinen verotulo yhteensä, €]]/Tasaus[[#This Row],[Asukasluku 31.12.2023]]</f>
        <v>2334.509938652111</v>
      </c>
      <c r="L56" s="34">
        <f>$K$11-Tasaus[[#This Row],[Laskennallinen verotulo yhteensä, €/asukas (=tasausraja)]]</f>
        <v>-122.83993865211096</v>
      </c>
      <c r="M56" s="369">
        <v>-12.283993865211096</v>
      </c>
      <c r="N56" s="370">
        <v>-66075.603000970485</v>
      </c>
      <c r="P56" s="116"/>
      <c r="Q56" s="117"/>
      <c r="R56" s="118"/>
    </row>
    <row r="57" spans="1:18" x14ac:dyDescent="0.25">
      <c r="A57" s="266">
        <v>151</v>
      </c>
      <c r="B57" s="13" t="s">
        <v>411</v>
      </c>
      <c r="C57" s="267">
        <v>1814</v>
      </c>
      <c r="D57" s="268">
        <v>9.8000000000000007</v>
      </c>
      <c r="E57" s="14">
        <v>2824227.41</v>
      </c>
      <c r="F57" s="14">
        <v>28818647.040816326</v>
      </c>
      <c r="G57" s="269">
        <f>Tasaus[[#This Row],[Verotettava tulo (kunnallisvero), €]]*($D$11/100)</f>
        <v>2146989.2045408161</v>
      </c>
      <c r="H57" s="14">
        <v>1115557.1529517581</v>
      </c>
      <c r="I57" s="15">
        <v>324474.76690000005</v>
      </c>
      <c r="J57" s="15">
        <f>SUM(Tasaus[[#This Row],[Laskennallinen kunnallisvero, €]:[Laskennallinen kiinteistövero, €]])</f>
        <v>3587021.1243925747</v>
      </c>
      <c r="K57" s="15">
        <f>Tasaus[[#This Row],[Laskennallinen verotulo yhteensä, €]]/Tasaus[[#This Row],[Asukasluku 31.12.2023]]</f>
        <v>1977.4096606353773</v>
      </c>
      <c r="L57" s="34">
        <f>$K$11-Tasaus[[#This Row],[Laskennallinen verotulo yhteensä, €/asukas (=tasausraja)]]</f>
        <v>234.26033936462272</v>
      </c>
      <c r="M57" s="369">
        <v>210.83430542816046</v>
      </c>
      <c r="N57" s="370">
        <v>382453.43004668306</v>
      </c>
      <c r="P57" s="116"/>
      <c r="Q57" s="117"/>
      <c r="R57" s="118"/>
    </row>
    <row r="58" spans="1:18" x14ac:dyDescent="0.25">
      <c r="A58" s="266">
        <v>152</v>
      </c>
      <c r="B58" s="13" t="s">
        <v>412</v>
      </c>
      <c r="C58" s="267">
        <v>4357</v>
      </c>
      <c r="D58" s="268">
        <v>9.5</v>
      </c>
      <c r="E58" s="14">
        <v>7618506.4199999999</v>
      </c>
      <c r="F58" s="14">
        <v>80194804.421052635</v>
      </c>
      <c r="G58" s="269">
        <f>Tasaus[[#This Row],[Verotettava tulo (kunnallisvero), €]]*($D$11/100)</f>
        <v>5974512.9293684214</v>
      </c>
      <c r="H58" s="14">
        <v>676760.84646840242</v>
      </c>
      <c r="I58" s="15">
        <v>541109.79555000004</v>
      </c>
      <c r="J58" s="15">
        <f>SUM(Tasaus[[#This Row],[Laskennallinen kunnallisvero, €]:[Laskennallinen kiinteistövero, €]])</f>
        <v>7192383.5713868234</v>
      </c>
      <c r="K58" s="15">
        <f>Tasaus[[#This Row],[Laskennallinen verotulo yhteensä, €]]/Tasaus[[#This Row],[Asukasluku 31.12.2023]]</f>
        <v>1650.7651070431084</v>
      </c>
      <c r="L58" s="34">
        <f>$K$11-Tasaus[[#This Row],[Laskennallinen verotulo yhteensä, €/asukas (=tasausraja)]]</f>
        <v>560.90489295689167</v>
      </c>
      <c r="M58" s="369">
        <v>504.8144036612025</v>
      </c>
      <c r="N58" s="370">
        <v>2199476.3567518592</v>
      </c>
      <c r="P58" s="116"/>
      <c r="Q58" s="117"/>
      <c r="R58" s="118"/>
    </row>
    <row r="59" spans="1:18" x14ac:dyDescent="0.25">
      <c r="A59" s="266">
        <v>153</v>
      </c>
      <c r="B59" s="13" t="s">
        <v>413</v>
      </c>
      <c r="C59" s="267">
        <v>24919</v>
      </c>
      <c r="D59" s="268">
        <v>8.6</v>
      </c>
      <c r="E59" s="14">
        <v>43641803.880000003</v>
      </c>
      <c r="F59" s="14">
        <v>507462835.81395352</v>
      </c>
      <c r="G59" s="269">
        <f>Tasaus[[#This Row],[Verotettava tulo (kunnallisvero), €]]*($D$11/100)</f>
        <v>37805981.268139534</v>
      </c>
      <c r="H59" s="14">
        <v>4517652.6098976284</v>
      </c>
      <c r="I59" s="15">
        <v>4156515.9205999998</v>
      </c>
      <c r="J59" s="15">
        <f>SUM(Tasaus[[#This Row],[Laskennallinen kunnallisvero, €]:[Laskennallinen kiinteistövero, €]])</f>
        <v>46480149.798637159</v>
      </c>
      <c r="K59" s="15">
        <f>Tasaus[[#This Row],[Laskennallinen verotulo yhteensä, €]]/Tasaus[[#This Row],[Asukasluku 31.12.2023]]</f>
        <v>1865.2494000014913</v>
      </c>
      <c r="L59" s="34">
        <f>$K$11-Tasaus[[#This Row],[Laskennallinen verotulo yhteensä, €/asukas (=tasausraja)]]</f>
        <v>346.42059999850881</v>
      </c>
      <c r="M59" s="369">
        <v>311.77853999865795</v>
      </c>
      <c r="N59" s="370">
        <v>7769209.4382265573</v>
      </c>
      <c r="P59" s="116"/>
      <c r="Q59" s="117"/>
      <c r="R59" s="118"/>
    </row>
    <row r="60" spans="1:18" x14ac:dyDescent="0.25">
      <c r="A60" s="266">
        <v>165</v>
      </c>
      <c r="B60" s="13" t="s">
        <v>414</v>
      </c>
      <c r="C60" s="267">
        <v>16123</v>
      </c>
      <c r="D60" s="268">
        <v>8.4</v>
      </c>
      <c r="E60" s="14">
        <v>29825573.170000002</v>
      </c>
      <c r="F60" s="14">
        <v>355066347.26190478</v>
      </c>
      <c r="G60" s="269">
        <f>Tasaus[[#This Row],[Verotettava tulo (kunnallisvero), €]]*($D$11/100)</f>
        <v>26452442.871011905</v>
      </c>
      <c r="H60" s="14">
        <v>2801036.9603896812</v>
      </c>
      <c r="I60" s="15">
        <v>2417430.4442500002</v>
      </c>
      <c r="J60" s="15">
        <f>SUM(Tasaus[[#This Row],[Laskennallinen kunnallisvero, €]:[Laskennallinen kiinteistövero, €]])</f>
        <v>31670910.275651585</v>
      </c>
      <c r="K60" s="15">
        <f>Tasaus[[#This Row],[Laskennallinen verotulo yhteensä, €]]/Tasaus[[#This Row],[Asukasluku 31.12.2023]]</f>
        <v>1964.3310969206466</v>
      </c>
      <c r="L60" s="34">
        <f>$K$11-Tasaus[[#This Row],[Laskennallinen verotulo yhteensä, €/asukas (=tasausraja)]]</f>
        <v>247.33890307935349</v>
      </c>
      <c r="M60" s="369">
        <v>222.60501277141813</v>
      </c>
      <c r="N60" s="370">
        <v>3589060.6209135745</v>
      </c>
      <c r="P60" s="116"/>
      <c r="Q60" s="117"/>
      <c r="R60" s="118"/>
    </row>
    <row r="61" spans="1:18" x14ac:dyDescent="0.25">
      <c r="A61" s="266">
        <v>167</v>
      </c>
      <c r="B61" s="13" t="s">
        <v>415</v>
      </c>
      <c r="C61" s="267">
        <v>78062</v>
      </c>
      <c r="D61" s="268">
        <v>7.9</v>
      </c>
      <c r="E61" s="14">
        <v>114150993.09999998</v>
      </c>
      <c r="F61" s="14">
        <v>1444949279.7468352</v>
      </c>
      <c r="G61" s="269">
        <f>Tasaus[[#This Row],[Verotettava tulo (kunnallisvero), €]]*($D$11/100)</f>
        <v>107648721.34113923</v>
      </c>
      <c r="H61" s="14">
        <v>20982856.295965645</v>
      </c>
      <c r="I61" s="15">
        <v>13034107.111300001</v>
      </c>
      <c r="J61" s="15">
        <f>SUM(Tasaus[[#This Row],[Laskennallinen kunnallisvero, €]:[Laskennallinen kiinteistövero, €]])</f>
        <v>141665684.74840486</v>
      </c>
      <c r="K61" s="15">
        <f>Tasaus[[#This Row],[Laskennallinen verotulo yhteensä, €]]/Tasaus[[#This Row],[Asukasluku 31.12.2023]]</f>
        <v>1814.7842067639167</v>
      </c>
      <c r="L61" s="34">
        <f>$K$11-Tasaus[[#This Row],[Laskennallinen verotulo yhteensä, €/asukas (=tasausraja)]]</f>
        <v>396.88579323608337</v>
      </c>
      <c r="M61" s="369">
        <v>357.19721391247504</v>
      </c>
      <c r="N61" s="370">
        <v>27883528.912435625</v>
      </c>
      <c r="P61" s="116"/>
      <c r="Q61" s="117"/>
      <c r="R61" s="118"/>
    </row>
    <row r="62" spans="1:18" x14ac:dyDescent="0.25">
      <c r="A62" s="266">
        <v>169</v>
      </c>
      <c r="B62" s="13" t="s">
        <v>416</v>
      </c>
      <c r="C62" s="267">
        <v>4916</v>
      </c>
      <c r="D62" s="268">
        <v>8.6999999999999993</v>
      </c>
      <c r="E62" s="14">
        <v>8554469.3100000005</v>
      </c>
      <c r="F62" s="14">
        <v>98327233.448275864</v>
      </c>
      <c r="G62" s="269">
        <f>Tasaus[[#This Row],[Verotettava tulo (kunnallisvero), €]]*($D$11/100)</f>
        <v>7325378.8918965515</v>
      </c>
      <c r="H62" s="14">
        <v>514146.12124152854</v>
      </c>
      <c r="I62" s="15">
        <v>614200.59170000011</v>
      </c>
      <c r="J62" s="15">
        <f>SUM(Tasaus[[#This Row],[Laskennallinen kunnallisvero, €]:[Laskennallinen kiinteistövero, €]])</f>
        <v>8453725.6048380807</v>
      </c>
      <c r="K62" s="15">
        <f>Tasaus[[#This Row],[Laskennallinen verotulo yhteensä, €]]/Tasaus[[#This Row],[Asukasluku 31.12.2023]]</f>
        <v>1719.634988779105</v>
      </c>
      <c r="L62" s="34">
        <f>$K$11-Tasaus[[#This Row],[Laskennallinen verotulo yhteensä, €/asukas (=tasausraja)]]</f>
        <v>492.03501122089506</v>
      </c>
      <c r="M62" s="369">
        <v>442.83151009880555</v>
      </c>
      <c r="N62" s="370">
        <v>2176959.7036457281</v>
      </c>
      <c r="P62" s="116"/>
      <c r="Q62" s="117"/>
      <c r="R62" s="118"/>
    </row>
    <row r="63" spans="1:18" x14ac:dyDescent="0.25">
      <c r="A63" s="266">
        <v>171</v>
      </c>
      <c r="B63" s="13" t="s">
        <v>417</v>
      </c>
      <c r="C63" s="267">
        <v>4590</v>
      </c>
      <c r="D63" s="268">
        <v>8.6</v>
      </c>
      <c r="E63" s="14">
        <v>7623108.2000000002</v>
      </c>
      <c r="F63" s="14">
        <v>88640793.023255825</v>
      </c>
      <c r="G63" s="269">
        <f>Tasaus[[#This Row],[Verotettava tulo (kunnallisvero), €]]*($D$11/100)</f>
        <v>6603739.0802325588</v>
      </c>
      <c r="H63" s="14">
        <v>1229030.9522476746</v>
      </c>
      <c r="I63" s="15">
        <v>700388.09959999996</v>
      </c>
      <c r="J63" s="15">
        <f>SUM(Tasaus[[#This Row],[Laskennallinen kunnallisvero, €]:[Laskennallinen kiinteistövero, €]])</f>
        <v>8533158.1320802327</v>
      </c>
      <c r="K63" s="15">
        <f>Tasaus[[#This Row],[Laskennallinen verotulo yhteensä, €]]/Tasaus[[#This Row],[Asukasluku 31.12.2023]]</f>
        <v>1859.0758457691138</v>
      </c>
      <c r="L63" s="34">
        <f>$K$11-Tasaus[[#This Row],[Laskennallinen verotulo yhteensä, €/asukas (=tasausraja)]]</f>
        <v>352.59415423088626</v>
      </c>
      <c r="M63" s="369">
        <v>317.33473880779763</v>
      </c>
      <c r="N63" s="370">
        <v>1456566.4511277911</v>
      </c>
      <c r="P63" s="116"/>
      <c r="Q63" s="117"/>
      <c r="R63" s="118"/>
    </row>
    <row r="64" spans="1:18" x14ac:dyDescent="0.25">
      <c r="A64" s="266">
        <v>172</v>
      </c>
      <c r="B64" s="13" t="s">
        <v>418</v>
      </c>
      <c r="C64" s="267">
        <v>4079</v>
      </c>
      <c r="D64" s="268">
        <v>9</v>
      </c>
      <c r="E64" s="14">
        <v>5809981.5099999998</v>
      </c>
      <c r="F64" s="14">
        <v>64555350.111111112</v>
      </c>
      <c r="G64" s="269">
        <f>Tasaus[[#This Row],[Verotettava tulo (kunnallisvero), €]]*($D$11/100)</f>
        <v>4809373.5832777778</v>
      </c>
      <c r="H64" s="14">
        <v>1111857.189338017</v>
      </c>
      <c r="I64" s="15">
        <v>950997.90100000007</v>
      </c>
      <c r="J64" s="15">
        <f>SUM(Tasaus[[#This Row],[Laskennallinen kunnallisvero, €]:[Laskennallinen kiinteistövero, €]])</f>
        <v>6872228.6736157946</v>
      </c>
      <c r="K64" s="15">
        <f>Tasaus[[#This Row],[Laskennallinen verotulo yhteensä, €]]/Tasaus[[#This Row],[Asukasluku 31.12.2023]]</f>
        <v>1684.7827098837447</v>
      </c>
      <c r="L64" s="34">
        <f>$K$11-Tasaus[[#This Row],[Laskennallinen verotulo yhteensä, €/asukas (=tasausraja)]]</f>
        <v>526.88729011625537</v>
      </c>
      <c r="M64" s="369">
        <v>474.19856110462985</v>
      </c>
      <c r="N64" s="370">
        <v>1934255.9307457851</v>
      </c>
      <c r="P64" s="116"/>
      <c r="Q64" s="117"/>
      <c r="R64" s="118"/>
    </row>
    <row r="65" spans="1:18" x14ac:dyDescent="0.25">
      <c r="A65" s="266">
        <v>176</v>
      </c>
      <c r="B65" s="13" t="s">
        <v>419</v>
      </c>
      <c r="C65" s="267">
        <v>4259</v>
      </c>
      <c r="D65" s="268">
        <v>8.5</v>
      </c>
      <c r="E65" s="14">
        <v>5329760.26</v>
      </c>
      <c r="F65" s="14">
        <v>62703061.882352941</v>
      </c>
      <c r="G65" s="269">
        <f>Tasaus[[#This Row],[Verotettava tulo (kunnallisvero), €]]*($D$11/100)</f>
        <v>4671378.1102352943</v>
      </c>
      <c r="H65" s="14">
        <v>1384083.1623584256</v>
      </c>
      <c r="I65" s="15">
        <v>821298.28339999996</v>
      </c>
      <c r="J65" s="15">
        <f>SUM(Tasaus[[#This Row],[Laskennallinen kunnallisvero, €]:[Laskennallinen kiinteistövero, €]])</f>
        <v>6876759.55599372</v>
      </c>
      <c r="K65" s="15">
        <f>Tasaus[[#This Row],[Laskennallinen verotulo yhteensä, €]]/Tasaus[[#This Row],[Asukasluku 31.12.2023]]</f>
        <v>1614.6418304751633</v>
      </c>
      <c r="L65" s="34">
        <f>$K$11-Tasaus[[#This Row],[Laskennallinen verotulo yhteensä, €/asukas (=tasausraja)]]</f>
        <v>597.02816952483681</v>
      </c>
      <c r="M65" s="369">
        <v>537.32535257235315</v>
      </c>
      <c r="N65" s="370">
        <v>2288468.6766056521</v>
      </c>
      <c r="P65" s="116"/>
      <c r="Q65" s="117"/>
      <c r="R65" s="118"/>
    </row>
    <row r="66" spans="1:18" x14ac:dyDescent="0.25">
      <c r="A66" s="266">
        <v>177</v>
      </c>
      <c r="B66" s="13" t="s">
        <v>420</v>
      </c>
      <c r="C66" s="267">
        <v>1708</v>
      </c>
      <c r="D66" s="268">
        <v>8.4</v>
      </c>
      <c r="E66" s="14">
        <v>2527685.92</v>
      </c>
      <c r="F66" s="14">
        <v>30091499.047619045</v>
      </c>
      <c r="G66" s="269">
        <f>Tasaus[[#This Row],[Verotettava tulo (kunnallisvero), €]]*($D$11/100)</f>
        <v>2241816.6790476185</v>
      </c>
      <c r="H66" s="14">
        <v>1403316.1071661576</v>
      </c>
      <c r="I66" s="15">
        <v>343763.61489999999</v>
      </c>
      <c r="J66" s="15">
        <f>SUM(Tasaus[[#This Row],[Laskennallinen kunnallisvero, €]:[Laskennallinen kiinteistövero, €]])</f>
        <v>3988896.401113776</v>
      </c>
      <c r="K66" s="15">
        <f>Tasaus[[#This Row],[Laskennallinen verotulo yhteensä, €]]/Tasaus[[#This Row],[Asukasluku 31.12.2023]]</f>
        <v>2335.4194385912037</v>
      </c>
      <c r="L66" s="34">
        <f>$K$11-Tasaus[[#This Row],[Laskennallinen verotulo yhteensä, €/asukas (=tasausraja)]]</f>
        <v>-123.74943859120367</v>
      </c>
      <c r="M66" s="369">
        <v>-12.374943859120368</v>
      </c>
      <c r="N66" s="370">
        <v>-21136.404111377589</v>
      </c>
      <c r="P66" s="116"/>
      <c r="Q66" s="117"/>
      <c r="R66" s="118"/>
    </row>
    <row r="67" spans="1:18" x14ac:dyDescent="0.25">
      <c r="A67" s="266">
        <v>178</v>
      </c>
      <c r="B67" s="13" t="s">
        <v>421</v>
      </c>
      <c r="C67" s="267">
        <v>5734</v>
      </c>
      <c r="D67" s="268">
        <v>8.1</v>
      </c>
      <c r="E67" s="14">
        <v>7812113.5</v>
      </c>
      <c r="F67" s="14">
        <v>96445845.679012343</v>
      </c>
      <c r="G67" s="269">
        <f>Tasaus[[#This Row],[Verotettava tulo (kunnallisvero), €]]*($D$11/100)</f>
        <v>7185215.5030864188</v>
      </c>
      <c r="H67" s="14">
        <v>1672781.0485599593</v>
      </c>
      <c r="I67" s="15">
        <v>1072522.8805500001</v>
      </c>
      <c r="J67" s="15">
        <f>SUM(Tasaus[[#This Row],[Laskennallinen kunnallisvero, €]:[Laskennallinen kiinteistövero, €]])</f>
        <v>9930519.4321963787</v>
      </c>
      <c r="K67" s="15">
        <f>Tasaus[[#This Row],[Laskennallinen verotulo yhteensä, €]]/Tasaus[[#This Row],[Asukasluku 31.12.2023]]</f>
        <v>1731.8659630618031</v>
      </c>
      <c r="L67" s="34">
        <f>$K$11-Tasaus[[#This Row],[Laskennallinen verotulo yhteensä, €/asukas (=tasausraja)]]</f>
        <v>479.80403693819699</v>
      </c>
      <c r="M67" s="369">
        <v>431.82363324437728</v>
      </c>
      <c r="N67" s="370">
        <v>2476076.7130232593</v>
      </c>
      <c r="P67" s="116"/>
      <c r="Q67" s="117"/>
      <c r="R67" s="118"/>
    </row>
    <row r="68" spans="1:18" x14ac:dyDescent="0.25">
      <c r="A68" s="266">
        <v>179</v>
      </c>
      <c r="B68" s="13" t="s">
        <v>422</v>
      </c>
      <c r="C68" s="267">
        <v>147746</v>
      </c>
      <c r="D68" s="268">
        <v>8</v>
      </c>
      <c r="E68" s="14">
        <v>242774171.15999997</v>
      </c>
      <c r="F68" s="14">
        <v>3034677139.4999995</v>
      </c>
      <c r="G68" s="269">
        <f>Tasaus[[#This Row],[Verotettava tulo (kunnallisvero), €]]*($D$11/100)</f>
        <v>226083446.89274997</v>
      </c>
      <c r="H68" s="14">
        <v>27016331.30111663</v>
      </c>
      <c r="I68" s="15">
        <v>27500344.338</v>
      </c>
      <c r="J68" s="15">
        <f>SUM(Tasaus[[#This Row],[Laskennallinen kunnallisvero, €]:[Laskennallinen kiinteistövero, €]])</f>
        <v>280600122.53186661</v>
      </c>
      <c r="K68" s="15">
        <f>Tasaus[[#This Row],[Laskennallinen verotulo yhteensä, €]]/Tasaus[[#This Row],[Asukasluku 31.12.2023]]</f>
        <v>1899.2062223807523</v>
      </c>
      <c r="L68" s="34">
        <f>$K$11-Tasaus[[#This Row],[Laskennallinen verotulo yhteensä, €/asukas (=tasausraja)]]</f>
        <v>312.46377761924782</v>
      </c>
      <c r="M68" s="369">
        <v>281.21739985732307</v>
      </c>
      <c r="N68" s="370">
        <v>41548745.959320053</v>
      </c>
      <c r="P68" s="116"/>
      <c r="Q68" s="117"/>
      <c r="R68" s="118"/>
    </row>
    <row r="69" spans="1:18" x14ac:dyDescent="0.25">
      <c r="A69" s="266">
        <v>181</v>
      </c>
      <c r="B69" s="13" t="s">
        <v>423</v>
      </c>
      <c r="C69" s="267">
        <v>1682</v>
      </c>
      <c r="D69" s="268">
        <v>9.9</v>
      </c>
      <c r="E69" s="14">
        <v>2921900.7200000007</v>
      </c>
      <c r="F69" s="14">
        <v>29514148.686868694</v>
      </c>
      <c r="G69" s="269">
        <f>Tasaus[[#This Row],[Verotettava tulo (kunnallisvero), €]]*($D$11/100)</f>
        <v>2198804.0771717178</v>
      </c>
      <c r="H69" s="14">
        <v>280245.92994540819</v>
      </c>
      <c r="I69" s="15">
        <v>261805.44275000002</v>
      </c>
      <c r="J69" s="15">
        <f>SUM(Tasaus[[#This Row],[Laskennallinen kunnallisvero, €]:[Laskennallinen kiinteistövero, €]])</f>
        <v>2740855.4498671261</v>
      </c>
      <c r="K69" s="15">
        <f>Tasaus[[#This Row],[Laskennallinen verotulo yhteensä, €]]/Tasaus[[#This Row],[Asukasluku 31.12.2023]]</f>
        <v>1629.5216705512046</v>
      </c>
      <c r="L69" s="34">
        <f>$K$11-Tasaus[[#This Row],[Laskennallinen verotulo yhteensä, €/asukas (=tasausraja)]]</f>
        <v>582.14832944879549</v>
      </c>
      <c r="M69" s="369">
        <v>523.93349650391599</v>
      </c>
      <c r="N69" s="370">
        <v>881256.14111958665</v>
      </c>
      <c r="P69" s="116"/>
      <c r="Q69" s="117"/>
      <c r="R69" s="118"/>
    </row>
    <row r="70" spans="1:18" x14ac:dyDescent="0.25">
      <c r="A70" s="266">
        <v>182</v>
      </c>
      <c r="B70" s="13" t="s">
        <v>70</v>
      </c>
      <c r="C70" s="267">
        <v>19182</v>
      </c>
      <c r="D70" s="268">
        <v>9.4</v>
      </c>
      <c r="E70" s="14">
        <v>35636413.699999996</v>
      </c>
      <c r="F70" s="14">
        <v>379110784.04255313</v>
      </c>
      <c r="G70" s="269">
        <f>Tasaus[[#This Row],[Verotettava tulo (kunnallisvero), €]]*($D$11/100)</f>
        <v>28243753.411170207</v>
      </c>
      <c r="H70" s="14">
        <v>6841665.4181926521</v>
      </c>
      <c r="I70" s="15">
        <v>3826855.2052500001</v>
      </c>
      <c r="J70" s="15">
        <f>SUM(Tasaus[[#This Row],[Laskennallinen kunnallisvero, €]:[Laskennallinen kiinteistövero, €]])</f>
        <v>38912274.034612864</v>
      </c>
      <c r="K70" s="15">
        <f>Tasaus[[#This Row],[Laskennallinen verotulo yhteensä, €]]/Tasaus[[#This Row],[Asukasluku 31.12.2023]]</f>
        <v>2028.5827356173947</v>
      </c>
      <c r="L70" s="34">
        <f>$K$11-Tasaus[[#This Row],[Laskennallinen verotulo yhteensä, €/asukas (=tasausraja)]]</f>
        <v>183.08726438260533</v>
      </c>
      <c r="M70" s="369">
        <v>164.77853794434481</v>
      </c>
      <c r="N70" s="370">
        <v>3160781.9148484222</v>
      </c>
      <c r="P70" s="116"/>
      <c r="Q70" s="117"/>
      <c r="R70" s="118"/>
    </row>
    <row r="71" spans="1:18" x14ac:dyDescent="0.25">
      <c r="A71" s="266">
        <v>186</v>
      </c>
      <c r="B71" s="13" t="s">
        <v>424</v>
      </c>
      <c r="C71" s="267">
        <v>46490</v>
      </c>
      <c r="D71" s="268">
        <v>7.6</v>
      </c>
      <c r="E71" s="14">
        <v>90099703.390000001</v>
      </c>
      <c r="F71" s="14">
        <v>1185522413.0263159</v>
      </c>
      <c r="G71" s="269">
        <f>Tasaus[[#This Row],[Verotettava tulo (kunnallisvero), €]]*($D$11/100)</f>
        <v>88321419.770460531</v>
      </c>
      <c r="H71" s="14">
        <v>4708053.1347816316</v>
      </c>
      <c r="I71" s="15">
        <v>7849895.2908999985</v>
      </c>
      <c r="J71" s="15">
        <f>SUM(Tasaus[[#This Row],[Laskennallinen kunnallisvero, €]:[Laskennallinen kiinteistövero, €]])</f>
        <v>100879368.19614215</v>
      </c>
      <c r="K71" s="15">
        <f>Tasaus[[#This Row],[Laskennallinen verotulo yhteensä, €]]/Tasaus[[#This Row],[Asukasluku 31.12.2023]]</f>
        <v>2169.9154268905604</v>
      </c>
      <c r="L71" s="34">
        <f>$K$11-Tasaus[[#This Row],[Laskennallinen verotulo yhteensä, €/asukas (=tasausraja)]]</f>
        <v>41.754573109439661</v>
      </c>
      <c r="M71" s="369">
        <v>37.5791157984957</v>
      </c>
      <c r="N71" s="370">
        <v>1747053.0934720652</v>
      </c>
      <c r="P71" s="116"/>
      <c r="Q71" s="117"/>
      <c r="R71" s="118"/>
    </row>
    <row r="72" spans="1:18" x14ac:dyDescent="0.25">
      <c r="A72" s="266">
        <v>202</v>
      </c>
      <c r="B72" s="13" t="s">
        <v>425</v>
      </c>
      <c r="C72" s="267">
        <v>36339</v>
      </c>
      <c r="D72" s="268">
        <v>7.6</v>
      </c>
      <c r="E72" s="14">
        <v>70983830.030000001</v>
      </c>
      <c r="F72" s="14">
        <v>933997763.55263162</v>
      </c>
      <c r="G72" s="269">
        <f>Tasaus[[#This Row],[Verotettava tulo (kunnallisvero), €]]*($D$11/100)</f>
        <v>69582833.384671047</v>
      </c>
      <c r="H72" s="14">
        <v>5136503.9373154314</v>
      </c>
      <c r="I72" s="15">
        <v>5466224.2736</v>
      </c>
      <c r="J72" s="15">
        <f>SUM(Tasaus[[#This Row],[Laskennallinen kunnallisvero, €]:[Laskennallinen kiinteistövero, €]])</f>
        <v>80185561.595586479</v>
      </c>
      <c r="K72" s="15">
        <f>Tasaus[[#This Row],[Laskennallinen verotulo yhteensä, €]]/Tasaus[[#This Row],[Asukasluku 31.12.2023]]</f>
        <v>2206.5979139653396</v>
      </c>
      <c r="L72" s="34">
        <f>$K$11-Tasaus[[#This Row],[Laskennallinen verotulo yhteensä, €/asukas (=tasausraja)]]</f>
        <v>5.072086034660515</v>
      </c>
      <c r="M72" s="369">
        <v>4.5648774311944633</v>
      </c>
      <c r="N72" s="370">
        <v>165883.08097217561</v>
      </c>
      <c r="P72" s="116"/>
      <c r="Q72" s="117"/>
      <c r="R72" s="118"/>
    </row>
    <row r="73" spans="1:18" x14ac:dyDescent="0.25">
      <c r="A73" s="266">
        <v>204</v>
      </c>
      <c r="B73" s="13" t="s">
        <v>426</v>
      </c>
      <c r="C73" s="267">
        <v>2628</v>
      </c>
      <c r="D73" s="268">
        <v>9.8000000000000007</v>
      </c>
      <c r="E73" s="14">
        <v>3884130.3399999994</v>
      </c>
      <c r="F73" s="14">
        <v>39633983.061224483</v>
      </c>
      <c r="G73" s="269">
        <f>Tasaus[[#This Row],[Verotettava tulo (kunnallisvero), €]]*($D$11/100)</f>
        <v>2952731.7380612236</v>
      </c>
      <c r="H73" s="14">
        <v>788691.71632592101</v>
      </c>
      <c r="I73" s="15">
        <v>489785.43930000003</v>
      </c>
      <c r="J73" s="15">
        <f>SUM(Tasaus[[#This Row],[Laskennallinen kunnallisvero, €]:[Laskennallinen kiinteistövero, €]])</f>
        <v>4231208.8936871449</v>
      </c>
      <c r="K73" s="15">
        <f>Tasaus[[#This Row],[Laskennallinen verotulo yhteensä, €]]/Tasaus[[#This Row],[Asukasluku 31.12.2023]]</f>
        <v>1610.0490463040885</v>
      </c>
      <c r="L73" s="34">
        <f>$K$11-Tasaus[[#This Row],[Laskennallinen verotulo yhteensä, €/asukas (=tasausraja)]]</f>
        <v>601.62095369591157</v>
      </c>
      <c r="M73" s="369">
        <v>541.45885832632041</v>
      </c>
      <c r="N73" s="370">
        <v>1422953.87968157</v>
      </c>
      <c r="P73" s="116"/>
      <c r="Q73" s="117"/>
      <c r="R73" s="118"/>
    </row>
    <row r="74" spans="1:18" x14ac:dyDescent="0.25">
      <c r="A74" s="266">
        <v>205</v>
      </c>
      <c r="B74" s="13" t="s">
        <v>427</v>
      </c>
      <c r="C74" s="267">
        <v>36513</v>
      </c>
      <c r="D74" s="268">
        <v>8.4</v>
      </c>
      <c r="E74" s="14">
        <v>62157187.159999989</v>
      </c>
      <c r="F74" s="14">
        <v>739966513.8095237</v>
      </c>
      <c r="G74" s="269">
        <f>Tasaus[[#This Row],[Verotettava tulo (kunnallisvero), €]]*($D$11/100)</f>
        <v>55127505.27880951</v>
      </c>
      <c r="H74" s="14">
        <v>7655334.3286009738</v>
      </c>
      <c r="I74" s="15">
        <v>5423144.1960000005</v>
      </c>
      <c r="J74" s="15">
        <f>SUM(Tasaus[[#This Row],[Laskennallinen kunnallisvero, €]:[Laskennallinen kiinteistövero, €]])</f>
        <v>68205983.803410485</v>
      </c>
      <c r="K74" s="15">
        <f>Tasaus[[#This Row],[Laskennallinen verotulo yhteensä, €]]/Tasaus[[#This Row],[Asukasluku 31.12.2023]]</f>
        <v>1867.9917783641577</v>
      </c>
      <c r="L74" s="34">
        <f>$K$11-Tasaus[[#This Row],[Laskennallinen verotulo yhteensä, €/asukas (=tasausraja)]]</f>
        <v>343.67822163584242</v>
      </c>
      <c r="M74" s="369">
        <v>309.31039947225821</v>
      </c>
      <c r="N74" s="370">
        <v>11293850.615930565</v>
      </c>
      <c r="P74" s="116"/>
      <c r="Q74" s="117"/>
      <c r="R74" s="118"/>
    </row>
    <row r="75" spans="1:18" x14ac:dyDescent="0.25">
      <c r="A75" s="266">
        <v>208</v>
      </c>
      <c r="B75" s="13" t="s">
        <v>428</v>
      </c>
      <c r="C75" s="267">
        <v>12372</v>
      </c>
      <c r="D75" s="268">
        <v>8.3000000000000007</v>
      </c>
      <c r="E75" s="14">
        <v>18140516.729999997</v>
      </c>
      <c r="F75" s="14">
        <v>218560442.53012043</v>
      </c>
      <c r="G75" s="269">
        <f>Tasaus[[#This Row],[Verotettava tulo (kunnallisvero), €]]*($D$11/100)</f>
        <v>16282752.968493972</v>
      </c>
      <c r="H75" s="14">
        <v>3261776.3583518742</v>
      </c>
      <c r="I75" s="15">
        <v>2288599.7648499999</v>
      </c>
      <c r="J75" s="15">
        <f>SUM(Tasaus[[#This Row],[Laskennallinen kunnallisvero, €]:[Laskennallinen kiinteistövero, €]])</f>
        <v>21833129.091695845</v>
      </c>
      <c r="K75" s="15">
        <f>Tasaus[[#This Row],[Laskennallinen verotulo yhteensä, €]]/Tasaus[[#This Row],[Asukasluku 31.12.2023]]</f>
        <v>1764.7210711037703</v>
      </c>
      <c r="L75" s="34">
        <f>$K$11-Tasaus[[#This Row],[Laskennallinen verotulo yhteensä, €/asukas (=tasausraja)]]</f>
        <v>446.94892889622975</v>
      </c>
      <c r="M75" s="369">
        <v>402.25403600660678</v>
      </c>
      <c r="N75" s="370">
        <v>4976686.9334737388</v>
      </c>
      <c r="P75" s="116"/>
      <c r="Q75" s="117"/>
      <c r="R75" s="118"/>
    </row>
    <row r="76" spans="1:18" x14ac:dyDescent="0.25">
      <c r="A76" s="266">
        <v>211</v>
      </c>
      <c r="B76" s="13" t="s">
        <v>429</v>
      </c>
      <c r="C76" s="267">
        <v>33473</v>
      </c>
      <c r="D76" s="268">
        <v>9.4</v>
      </c>
      <c r="E76" s="14">
        <v>73990482.069999978</v>
      </c>
      <c r="F76" s="14">
        <v>787132787.97872317</v>
      </c>
      <c r="G76" s="269">
        <f>Tasaus[[#This Row],[Verotettava tulo (kunnallisvero), €]]*($D$11/100)</f>
        <v>58641392.704414874</v>
      </c>
      <c r="H76" s="14">
        <v>3944303.585565317</v>
      </c>
      <c r="I76" s="15">
        <v>5680109.0757499998</v>
      </c>
      <c r="J76" s="15">
        <f>SUM(Tasaus[[#This Row],[Laskennallinen kunnallisvero, €]:[Laskennallinen kiinteistövero, €]])</f>
        <v>68265805.365730181</v>
      </c>
      <c r="K76" s="15">
        <f>Tasaus[[#This Row],[Laskennallinen verotulo yhteensä, €]]/Tasaus[[#This Row],[Asukasluku 31.12.2023]]</f>
        <v>2039.4289536560864</v>
      </c>
      <c r="L76" s="34">
        <f>$K$11-Tasaus[[#This Row],[Laskennallinen verotulo yhteensä, €/asukas (=tasausraja)]]</f>
        <v>172.24104634391369</v>
      </c>
      <c r="M76" s="369">
        <v>155.01694170952234</v>
      </c>
      <c r="N76" s="370">
        <v>5188882.089842841</v>
      </c>
      <c r="P76" s="116"/>
      <c r="Q76" s="117"/>
      <c r="R76" s="118"/>
    </row>
    <row r="77" spans="1:18" x14ac:dyDescent="0.25">
      <c r="A77" s="266">
        <v>213</v>
      </c>
      <c r="B77" s="13" t="s">
        <v>430</v>
      </c>
      <c r="C77" s="267">
        <v>5114</v>
      </c>
      <c r="D77" s="268">
        <v>9.4</v>
      </c>
      <c r="E77" s="14">
        <v>7860601.8899999987</v>
      </c>
      <c r="F77" s="14">
        <v>83623424.361702114</v>
      </c>
      <c r="G77" s="269">
        <f>Tasaus[[#This Row],[Verotettava tulo (kunnallisvero), €]]*($D$11/100)</f>
        <v>6229945.1149468068</v>
      </c>
      <c r="H77" s="14">
        <v>1987691.1345960873</v>
      </c>
      <c r="I77" s="15">
        <v>1255465.7951000002</v>
      </c>
      <c r="J77" s="15">
        <f>SUM(Tasaus[[#This Row],[Laskennallinen kunnallisvero, €]:[Laskennallinen kiinteistövero, €]])</f>
        <v>9473102.0446428936</v>
      </c>
      <c r="K77" s="15">
        <f>Tasaus[[#This Row],[Laskennallinen verotulo yhteensä, €]]/Tasaus[[#This Row],[Asukasluku 31.12.2023]]</f>
        <v>1852.3860079473784</v>
      </c>
      <c r="L77" s="34">
        <f>$K$11-Tasaus[[#This Row],[Laskennallinen verotulo yhteensä, €/asukas (=tasausraja)]]</f>
        <v>359.28399205262167</v>
      </c>
      <c r="M77" s="369">
        <v>323.3555928473595</v>
      </c>
      <c r="N77" s="370">
        <v>1653640.5018213964</v>
      </c>
      <c r="P77" s="116"/>
      <c r="Q77" s="117"/>
      <c r="R77" s="118"/>
    </row>
    <row r="78" spans="1:18" x14ac:dyDescent="0.25">
      <c r="A78" s="266">
        <v>214</v>
      </c>
      <c r="B78" s="13" t="s">
        <v>431</v>
      </c>
      <c r="C78" s="267">
        <v>12394</v>
      </c>
      <c r="D78" s="268">
        <v>9.1</v>
      </c>
      <c r="E78" s="14">
        <v>19844817.169999998</v>
      </c>
      <c r="F78" s="14">
        <v>218074913.95604393</v>
      </c>
      <c r="G78" s="269">
        <f>Tasaus[[#This Row],[Verotettava tulo (kunnallisvero), €]]*($D$11/100)</f>
        <v>16246581.089725273</v>
      </c>
      <c r="H78" s="14">
        <v>3174284.3824824239</v>
      </c>
      <c r="I78" s="352">
        <v>2210622.4168500002</v>
      </c>
      <c r="J78" s="15">
        <f>SUM(Tasaus[[#This Row],[Laskennallinen kunnallisvero, €]:[Laskennallinen kiinteistövero, €]])</f>
        <v>21631487.889057696</v>
      </c>
      <c r="K78" s="15">
        <f>Tasaus[[#This Row],[Laskennallinen verotulo yhteensä, €]]/Tasaus[[#This Row],[Asukasluku 31.12.2023]]</f>
        <v>1745.3193391203563</v>
      </c>
      <c r="L78" s="34">
        <f>$K$11-Tasaus[[#This Row],[Laskennallinen verotulo yhteensä, €/asukas (=tasausraja)]]</f>
        <v>466.35066087964378</v>
      </c>
      <c r="M78" s="369">
        <v>419.71559479167939</v>
      </c>
      <c r="N78" s="370">
        <v>5201955.0818480747</v>
      </c>
      <c r="P78" s="116"/>
      <c r="Q78" s="117"/>
      <c r="R78" s="118"/>
    </row>
    <row r="79" spans="1:18" x14ac:dyDescent="0.25">
      <c r="A79" s="266">
        <v>216</v>
      </c>
      <c r="B79" s="13" t="s">
        <v>432</v>
      </c>
      <c r="C79" s="267">
        <v>1217</v>
      </c>
      <c r="D79" s="268">
        <v>9.1999999999999993</v>
      </c>
      <c r="E79" s="14">
        <v>1560865.08</v>
      </c>
      <c r="F79" s="14">
        <v>16965924.782608695</v>
      </c>
      <c r="G79" s="269">
        <f>Tasaus[[#This Row],[Verotettava tulo (kunnallisvero), €]]*($D$11/100)</f>
        <v>1263961.3963043478</v>
      </c>
      <c r="H79" s="14">
        <v>486433.68653736514</v>
      </c>
      <c r="I79" s="15">
        <v>297573.36945000006</v>
      </c>
      <c r="J79" s="15">
        <f>SUM(Tasaus[[#This Row],[Laskennallinen kunnallisvero, €]:[Laskennallinen kiinteistövero, €]])</f>
        <v>2047968.4522917131</v>
      </c>
      <c r="K79" s="15">
        <f>Tasaus[[#This Row],[Laskennallinen verotulo yhteensä, €]]/Tasaus[[#This Row],[Asukasluku 31.12.2023]]</f>
        <v>1682.8007003218677</v>
      </c>
      <c r="L79" s="34">
        <f>$K$11-Tasaus[[#This Row],[Laskennallinen verotulo yhteensä, €/asukas (=tasausraja)]]</f>
        <v>528.86929967813239</v>
      </c>
      <c r="M79" s="369">
        <v>475.98236971031918</v>
      </c>
      <c r="N79" s="370">
        <v>579270.54393745842</v>
      </c>
      <c r="P79" s="116"/>
      <c r="Q79" s="117"/>
      <c r="R79" s="118"/>
    </row>
    <row r="80" spans="1:18" x14ac:dyDescent="0.25">
      <c r="A80" s="266">
        <v>217</v>
      </c>
      <c r="B80" s="13" t="s">
        <v>433</v>
      </c>
      <c r="C80" s="267">
        <v>5246</v>
      </c>
      <c r="D80" s="268">
        <v>8.9</v>
      </c>
      <c r="E80" s="14">
        <v>8022999.2199999988</v>
      </c>
      <c r="F80" s="14">
        <v>90146058.651685372</v>
      </c>
      <c r="G80" s="269">
        <f>Tasaus[[#This Row],[Verotettava tulo (kunnallisvero), €]]*($D$11/100)</f>
        <v>6715881.3695505597</v>
      </c>
      <c r="H80" s="14">
        <v>887814.91258907656</v>
      </c>
      <c r="I80" s="15">
        <v>709457.09545000002</v>
      </c>
      <c r="J80" s="15">
        <f>SUM(Tasaus[[#This Row],[Laskennallinen kunnallisvero, €]:[Laskennallinen kiinteistövero, €]])</f>
        <v>8313153.3775896365</v>
      </c>
      <c r="K80" s="15">
        <f>Tasaus[[#This Row],[Laskennallinen verotulo yhteensä, €]]/Tasaus[[#This Row],[Asukasluku 31.12.2023]]</f>
        <v>1584.6651501314595</v>
      </c>
      <c r="L80" s="34">
        <f>$K$11-Tasaus[[#This Row],[Laskennallinen verotulo yhteensä, €/asukas (=tasausraja)]]</f>
        <v>627.00484986854053</v>
      </c>
      <c r="M80" s="369">
        <v>564.30436488168652</v>
      </c>
      <c r="N80" s="370">
        <v>2960340.6981693273</v>
      </c>
      <c r="P80" s="116"/>
      <c r="Q80" s="117"/>
      <c r="R80" s="118"/>
    </row>
    <row r="81" spans="1:18" x14ac:dyDescent="0.25">
      <c r="A81" s="266">
        <v>218</v>
      </c>
      <c r="B81" s="13" t="s">
        <v>434</v>
      </c>
      <c r="C81" s="267">
        <v>1188</v>
      </c>
      <c r="D81" s="268">
        <v>9.8000000000000007</v>
      </c>
      <c r="E81" s="14">
        <v>1978615.48</v>
      </c>
      <c r="F81" s="14">
        <v>20189953.877551019</v>
      </c>
      <c r="G81" s="269">
        <f>Tasaus[[#This Row],[Verotettava tulo (kunnallisvero), €]]*($D$11/100)</f>
        <v>1504151.5638775509</v>
      </c>
      <c r="H81" s="14">
        <v>236337.61551736173</v>
      </c>
      <c r="I81" s="15">
        <v>160339.64204999997</v>
      </c>
      <c r="J81" s="15">
        <f>SUM(Tasaus[[#This Row],[Laskennallinen kunnallisvero, €]:[Laskennallinen kiinteistövero, €]])</f>
        <v>1900828.8214449126</v>
      </c>
      <c r="K81" s="15">
        <f>Tasaus[[#This Row],[Laskennallinen verotulo yhteensä, €]]/Tasaus[[#This Row],[Asukasluku 31.12.2023]]</f>
        <v>1600.0242604755156</v>
      </c>
      <c r="L81" s="34">
        <f>$K$11-Tasaus[[#This Row],[Laskennallinen verotulo yhteensä, €/asukas (=tasausraja)]]</f>
        <v>611.6457395244845</v>
      </c>
      <c r="M81" s="369">
        <v>550.48116557203605</v>
      </c>
      <c r="N81" s="370">
        <v>653971.62469957885</v>
      </c>
      <c r="P81" s="116"/>
      <c r="Q81" s="117"/>
      <c r="R81" s="118"/>
    </row>
    <row r="82" spans="1:18" x14ac:dyDescent="0.25">
      <c r="A82" s="266">
        <v>224</v>
      </c>
      <c r="B82" s="13" t="s">
        <v>435</v>
      </c>
      <c r="C82" s="267">
        <v>8581</v>
      </c>
      <c r="D82" s="268">
        <v>8.6</v>
      </c>
      <c r="E82" s="14">
        <v>14460251.6</v>
      </c>
      <c r="F82" s="14">
        <v>168142460.46511629</v>
      </c>
      <c r="G82" s="269">
        <f>Tasaus[[#This Row],[Verotettava tulo (kunnallisvero), €]]*($D$11/100)</f>
        <v>12526613.304651164</v>
      </c>
      <c r="H82" s="14">
        <v>879850.3714717807</v>
      </c>
      <c r="I82" s="15">
        <v>1195922.6972999999</v>
      </c>
      <c r="J82" s="15">
        <f>SUM(Tasaus[[#This Row],[Laskennallinen kunnallisvero, €]:[Laskennallinen kiinteistövero, €]])</f>
        <v>14602386.373422945</v>
      </c>
      <c r="K82" s="15">
        <f>Tasaus[[#This Row],[Laskennallinen verotulo yhteensä, €]]/Tasaus[[#This Row],[Asukasluku 31.12.2023]]</f>
        <v>1701.7114990587279</v>
      </c>
      <c r="L82" s="34">
        <f>$K$11-Tasaus[[#This Row],[Laskennallinen verotulo yhteensä, €/asukas (=tasausraja)]]</f>
        <v>509.95850094127218</v>
      </c>
      <c r="M82" s="369">
        <v>458.96265084714497</v>
      </c>
      <c r="N82" s="370">
        <v>3938358.5069193509</v>
      </c>
      <c r="P82" s="116"/>
      <c r="Q82" s="117"/>
      <c r="R82" s="118"/>
    </row>
    <row r="83" spans="1:18" x14ac:dyDescent="0.25">
      <c r="A83" s="266">
        <v>226</v>
      </c>
      <c r="B83" s="13" t="s">
        <v>436</v>
      </c>
      <c r="C83" s="267">
        <v>3625</v>
      </c>
      <c r="D83" s="268">
        <v>8.8000000000000007</v>
      </c>
      <c r="E83" s="14">
        <v>4854343.78</v>
      </c>
      <c r="F83" s="14">
        <v>55162997.499999993</v>
      </c>
      <c r="G83" s="269">
        <f>Tasaus[[#This Row],[Verotettava tulo (kunnallisvero), €]]*($D$11/100)</f>
        <v>4109643.3137499993</v>
      </c>
      <c r="H83" s="14">
        <v>1132576.6021951656</v>
      </c>
      <c r="I83" s="15">
        <v>725981.51099999994</v>
      </c>
      <c r="J83" s="15">
        <f>SUM(Tasaus[[#This Row],[Laskennallinen kunnallisvero, €]:[Laskennallinen kiinteistövero, €]])</f>
        <v>5968201.4269451648</v>
      </c>
      <c r="K83" s="15">
        <f>Tasaus[[#This Row],[Laskennallinen verotulo yhteensä, €]]/Tasaus[[#This Row],[Asukasluku 31.12.2023]]</f>
        <v>1646.4003936400454</v>
      </c>
      <c r="L83" s="34">
        <f>$K$11-Tasaus[[#This Row],[Laskennallinen verotulo yhteensä, €/asukas (=tasausraja)]]</f>
        <v>565.26960635995465</v>
      </c>
      <c r="M83" s="369">
        <v>508.74264572395919</v>
      </c>
      <c r="N83" s="370">
        <v>1844192.090749352</v>
      </c>
      <c r="P83" s="116"/>
      <c r="Q83" s="117"/>
      <c r="R83" s="118"/>
    </row>
    <row r="84" spans="1:18" x14ac:dyDescent="0.25">
      <c r="A84" s="266">
        <v>230</v>
      </c>
      <c r="B84" s="13" t="s">
        <v>437</v>
      </c>
      <c r="C84" s="267">
        <v>2216</v>
      </c>
      <c r="D84" s="268">
        <v>8.9</v>
      </c>
      <c r="E84" s="14">
        <v>2941911.25</v>
      </c>
      <c r="F84" s="14">
        <v>33055182.584269661</v>
      </c>
      <c r="G84" s="269">
        <f>Tasaus[[#This Row],[Verotettava tulo (kunnallisvero), €]]*($D$11/100)</f>
        <v>2462611.1025280897</v>
      </c>
      <c r="H84" s="14">
        <v>509404.75867546466</v>
      </c>
      <c r="I84" s="15">
        <v>352030.04084999999</v>
      </c>
      <c r="J84" s="15">
        <f>SUM(Tasaus[[#This Row],[Laskennallinen kunnallisvero, €]:[Laskennallinen kiinteistövero, €]])</f>
        <v>3324045.9020535541</v>
      </c>
      <c r="K84" s="15">
        <f>Tasaus[[#This Row],[Laskennallinen verotulo yhteensä, €]]/Tasaus[[#This Row],[Asukasluku 31.12.2023]]</f>
        <v>1500.020713923084</v>
      </c>
      <c r="L84" s="34">
        <f>$K$11-Tasaus[[#This Row],[Laskennallinen verotulo yhteensä, €/asukas (=tasausraja)]]</f>
        <v>711.64928607691604</v>
      </c>
      <c r="M84" s="369">
        <v>640.48435746922451</v>
      </c>
      <c r="N84" s="370">
        <v>1419313.3361518015</v>
      </c>
      <c r="P84" s="116"/>
      <c r="Q84" s="117"/>
      <c r="R84" s="118"/>
    </row>
    <row r="85" spans="1:18" x14ac:dyDescent="0.25">
      <c r="A85" s="266">
        <v>231</v>
      </c>
      <c r="B85" s="13" t="s">
        <v>438</v>
      </c>
      <c r="C85" s="267">
        <v>1208</v>
      </c>
      <c r="D85" s="268">
        <v>10.3</v>
      </c>
      <c r="E85" s="14">
        <v>2590953.3999999994</v>
      </c>
      <c r="F85" s="14">
        <v>25154887.378640771</v>
      </c>
      <c r="G85" s="269">
        <f>Tasaus[[#This Row],[Verotettava tulo (kunnallisvero), €]]*($D$11/100)</f>
        <v>1874039.1097087373</v>
      </c>
      <c r="H85" s="14">
        <v>970934.44181985012</v>
      </c>
      <c r="I85" s="15">
        <v>294005.48885000002</v>
      </c>
      <c r="J85" s="15">
        <f>SUM(Tasaus[[#This Row],[Laskennallinen kunnallisvero, €]:[Laskennallinen kiinteistövero, €]])</f>
        <v>3138979.0403785873</v>
      </c>
      <c r="K85" s="15">
        <f>Tasaus[[#This Row],[Laskennallinen verotulo yhteensä, €]]/Tasaus[[#This Row],[Asukasluku 31.12.2023]]</f>
        <v>2598.4925830948569</v>
      </c>
      <c r="L85" s="34">
        <f>$K$11-Tasaus[[#This Row],[Laskennallinen verotulo yhteensä, €/asukas (=tasausraja)]]</f>
        <v>-386.82258309485678</v>
      </c>
      <c r="M85" s="369">
        <v>-38.682258309485682</v>
      </c>
      <c r="N85" s="370">
        <v>-46728.168037858704</v>
      </c>
      <c r="P85" s="116"/>
      <c r="Q85" s="117"/>
      <c r="R85" s="118"/>
    </row>
    <row r="86" spans="1:18" x14ac:dyDescent="0.25">
      <c r="A86" s="266">
        <v>232</v>
      </c>
      <c r="B86" s="13" t="s">
        <v>439</v>
      </c>
      <c r="C86" s="267">
        <v>12618</v>
      </c>
      <c r="D86" s="268">
        <v>9.4</v>
      </c>
      <c r="E86" s="14">
        <v>20241660.199999999</v>
      </c>
      <c r="F86" s="14">
        <v>215336810.63829786</v>
      </c>
      <c r="G86" s="269">
        <f>Tasaus[[#This Row],[Verotettava tulo (kunnallisvero), €]]*($D$11/100)</f>
        <v>16042592.39255319</v>
      </c>
      <c r="H86" s="14">
        <v>3765230.8882410163</v>
      </c>
      <c r="I86" s="15">
        <v>1952907.82075</v>
      </c>
      <c r="J86" s="15">
        <f>SUM(Tasaus[[#This Row],[Laskennallinen kunnallisvero, €]:[Laskennallinen kiinteistövero, €]])</f>
        <v>21760731.101544209</v>
      </c>
      <c r="K86" s="15">
        <f>Tasaus[[#This Row],[Laskennallinen verotulo yhteensä, €]]/Tasaus[[#This Row],[Asukasluku 31.12.2023]]</f>
        <v>1724.5784673913622</v>
      </c>
      <c r="L86" s="34">
        <f>$K$11-Tasaus[[#This Row],[Laskennallinen verotulo yhteensä, €/asukas (=tasausraja)]]</f>
        <v>487.09153260863786</v>
      </c>
      <c r="M86" s="369">
        <v>438.38237934777408</v>
      </c>
      <c r="N86" s="370">
        <v>5531508.8626102135</v>
      </c>
      <c r="P86" s="116"/>
      <c r="Q86" s="117"/>
      <c r="R86" s="118"/>
    </row>
    <row r="87" spans="1:18" x14ac:dyDescent="0.25">
      <c r="A87" s="266">
        <v>233</v>
      </c>
      <c r="B87" s="13" t="s">
        <v>440</v>
      </c>
      <c r="C87" s="267">
        <v>15165</v>
      </c>
      <c r="D87" s="268">
        <v>9.1</v>
      </c>
      <c r="E87" s="14">
        <v>24704143.370000001</v>
      </c>
      <c r="F87" s="14">
        <v>271474102.96703297</v>
      </c>
      <c r="G87" s="269">
        <f>Tasaus[[#This Row],[Verotettava tulo (kunnallisvero), €]]*($D$11/100)</f>
        <v>20224820.671043955</v>
      </c>
      <c r="H87" s="14">
        <v>2782489.0455822139</v>
      </c>
      <c r="I87" s="15">
        <v>2466644.0952000003</v>
      </c>
      <c r="J87" s="15">
        <f>SUM(Tasaus[[#This Row],[Laskennallinen kunnallisvero, €]:[Laskennallinen kiinteistövero, €]])</f>
        <v>25473953.811826169</v>
      </c>
      <c r="K87" s="15">
        <f>Tasaus[[#This Row],[Laskennallinen verotulo yhteensä, €]]/Tasaus[[#This Row],[Asukasluku 31.12.2023]]</f>
        <v>1679.7859420920652</v>
      </c>
      <c r="L87" s="34">
        <f>$K$11-Tasaus[[#This Row],[Laskennallinen verotulo yhteensä, €/asukas (=tasausraja)]]</f>
        <v>531.8840579079349</v>
      </c>
      <c r="M87" s="369">
        <v>478.69565211714144</v>
      </c>
      <c r="N87" s="370">
        <v>7259419.56435645</v>
      </c>
      <c r="P87" s="116"/>
      <c r="Q87" s="117"/>
      <c r="R87" s="118"/>
    </row>
    <row r="88" spans="1:18" x14ac:dyDescent="0.25">
      <c r="A88" s="266">
        <v>235</v>
      </c>
      <c r="B88" s="13" t="s">
        <v>441</v>
      </c>
      <c r="C88" s="267">
        <v>10270</v>
      </c>
      <c r="D88" s="268">
        <v>4.4000000000000004</v>
      </c>
      <c r="E88" s="14">
        <v>19702890.600000005</v>
      </c>
      <c r="F88" s="14">
        <v>447792968.18181825</v>
      </c>
      <c r="G88" s="269">
        <f>Tasaus[[#This Row],[Verotettava tulo (kunnallisvero), €]]*($D$11/100)</f>
        <v>33360576.129545458</v>
      </c>
      <c r="H88" s="14">
        <v>1318024.5570950641</v>
      </c>
      <c r="I88" s="15">
        <v>3313538.6874000002</v>
      </c>
      <c r="J88" s="15">
        <f>SUM(Tasaus[[#This Row],[Laskennallinen kunnallisvero, €]:[Laskennallinen kiinteistövero, €]])</f>
        <v>37992139.374040522</v>
      </c>
      <c r="K88" s="15">
        <f>Tasaus[[#This Row],[Laskennallinen verotulo yhteensä, €]]/Tasaus[[#This Row],[Asukasluku 31.12.2023]]</f>
        <v>3699.3319741032642</v>
      </c>
      <c r="L88" s="34">
        <f>$K$11-Tasaus[[#This Row],[Laskennallinen verotulo yhteensä, €/asukas (=tasausraja)]]</f>
        <v>-1487.6619741032641</v>
      </c>
      <c r="M88" s="369">
        <v>-148.76619741032641</v>
      </c>
      <c r="N88" s="370">
        <v>-1527828.8474040523</v>
      </c>
      <c r="P88" s="116"/>
      <c r="Q88" s="117"/>
      <c r="R88" s="118"/>
    </row>
    <row r="89" spans="1:18" x14ac:dyDescent="0.25">
      <c r="A89" s="266">
        <v>236</v>
      </c>
      <c r="B89" s="13" t="s">
        <v>442</v>
      </c>
      <c r="C89" s="267">
        <v>4137</v>
      </c>
      <c r="D89" s="268">
        <v>9.4</v>
      </c>
      <c r="E89" s="14">
        <v>6717792.8299999991</v>
      </c>
      <c r="F89" s="14">
        <v>71465881.170212746</v>
      </c>
      <c r="G89" s="269">
        <f>Tasaus[[#This Row],[Verotettava tulo (kunnallisvero), €]]*($D$11/100)</f>
        <v>5324208.1471808497</v>
      </c>
      <c r="H89" s="14">
        <v>661727.82738857041</v>
      </c>
      <c r="I89" s="15">
        <v>600015.50455000007</v>
      </c>
      <c r="J89" s="15">
        <f>SUM(Tasaus[[#This Row],[Laskennallinen kunnallisvero, €]:[Laskennallinen kiinteistövero, €]])</f>
        <v>6585951.4791194201</v>
      </c>
      <c r="K89" s="15">
        <f>Tasaus[[#This Row],[Laskennallinen verotulo yhteensä, €]]/Tasaus[[#This Row],[Asukasluku 31.12.2023]]</f>
        <v>1591.963132492004</v>
      </c>
      <c r="L89" s="34">
        <f>$K$11-Tasaus[[#This Row],[Laskennallinen verotulo yhteensä, €/asukas (=tasausraja)]]</f>
        <v>619.70686750799609</v>
      </c>
      <c r="M89" s="369">
        <v>557.73618075719651</v>
      </c>
      <c r="N89" s="370">
        <v>2307354.5797925219</v>
      </c>
      <c r="P89" s="116"/>
      <c r="Q89" s="117"/>
      <c r="R89" s="118"/>
    </row>
    <row r="90" spans="1:18" x14ac:dyDescent="0.25">
      <c r="A90" s="266">
        <v>239</v>
      </c>
      <c r="B90" s="13" t="s">
        <v>443</v>
      </c>
      <c r="C90" s="267">
        <v>2035</v>
      </c>
      <c r="D90" s="268">
        <v>7.9</v>
      </c>
      <c r="E90" s="14">
        <v>2510455.9500000002</v>
      </c>
      <c r="F90" s="14">
        <v>31777923.417721521</v>
      </c>
      <c r="G90" s="269">
        <f>Tasaus[[#This Row],[Verotettava tulo (kunnallisvero), €]]*($D$11/100)</f>
        <v>2367455.2946202531</v>
      </c>
      <c r="H90" s="14">
        <v>4030476.5606532856</v>
      </c>
      <c r="I90" s="15">
        <v>321005.09455000004</v>
      </c>
      <c r="J90" s="15">
        <f>SUM(Tasaus[[#This Row],[Laskennallinen kunnallisvero, €]:[Laskennallinen kiinteistövero, €]])</f>
        <v>6718936.9498235397</v>
      </c>
      <c r="K90" s="15">
        <f>Tasaus[[#This Row],[Laskennallinen verotulo yhteensä, €]]/Tasaus[[#This Row],[Asukasluku 31.12.2023]]</f>
        <v>3301.6889188322061</v>
      </c>
      <c r="L90" s="34">
        <f>$K$11-Tasaus[[#This Row],[Laskennallinen verotulo yhteensä, €/asukas (=tasausraja)]]</f>
        <v>-1090.0189188322061</v>
      </c>
      <c r="M90" s="369">
        <v>-109.00189188322061</v>
      </c>
      <c r="N90" s="370">
        <v>-221818.84998235395</v>
      </c>
      <c r="P90" s="116"/>
      <c r="Q90" s="117"/>
      <c r="R90" s="118"/>
    </row>
    <row r="91" spans="1:18" x14ac:dyDescent="0.25">
      <c r="A91" s="266">
        <v>240</v>
      </c>
      <c r="B91" s="13" t="s">
        <v>444</v>
      </c>
      <c r="C91" s="267">
        <v>19371</v>
      </c>
      <c r="D91" s="268">
        <v>9.6</v>
      </c>
      <c r="E91" s="14">
        <v>37211850.61999999</v>
      </c>
      <c r="F91" s="14">
        <v>387623443.95833325</v>
      </c>
      <c r="G91" s="269">
        <f>Tasaus[[#This Row],[Verotettava tulo (kunnallisvero), €]]*($D$11/100)</f>
        <v>28877946.574895825</v>
      </c>
      <c r="H91" s="14">
        <v>7758060.9464732539</v>
      </c>
      <c r="I91" s="15">
        <v>3718452.5705499998</v>
      </c>
      <c r="J91" s="15">
        <f>SUM(Tasaus[[#This Row],[Laskennallinen kunnallisvero, €]:[Laskennallinen kiinteistövero, €]])</f>
        <v>40354460.091919079</v>
      </c>
      <c r="K91" s="15">
        <f>Tasaus[[#This Row],[Laskennallinen verotulo yhteensä, €]]/Tasaus[[#This Row],[Asukasluku 31.12.2023]]</f>
        <v>2083.2409319043454</v>
      </c>
      <c r="L91" s="34">
        <f>$K$11-Tasaus[[#This Row],[Laskennallinen verotulo yhteensä, €/asukas (=tasausraja)]]</f>
        <v>128.42906809565466</v>
      </c>
      <c r="M91" s="369">
        <v>115.58616128608919</v>
      </c>
      <c r="N91" s="370">
        <v>2239019.530272834</v>
      </c>
      <c r="P91" s="116"/>
      <c r="Q91" s="117"/>
      <c r="R91" s="118"/>
    </row>
    <row r="92" spans="1:18" x14ac:dyDescent="0.25">
      <c r="A92" s="266">
        <v>241</v>
      </c>
      <c r="B92" s="13" t="s">
        <v>445</v>
      </c>
      <c r="C92" s="267">
        <v>7691</v>
      </c>
      <c r="D92" s="268">
        <v>8.6</v>
      </c>
      <c r="E92" s="14">
        <v>14592029.800000001</v>
      </c>
      <c r="F92" s="14">
        <v>169674765.11627907</v>
      </c>
      <c r="G92" s="269">
        <f>Tasaus[[#This Row],[Verotettava tulo (kunnallisvero), €]]*($D$11/100)</f>
        <v>12640770.00116279</v>
      </c>
      <c r="H92" s="14">
        <v>1470829.1159864275</v>
      </c>
      <c r="I92" s="15">
        <v>1008685.39855</v>
      </c>
      <c r="J92" s="15">
        <f>SUM(Tasaus[[#This Row],[Laskennallinen kunnallisvero, €]:[Laskennallinen kiinteistövero, €]])</f>
        <v>15120284.515699217</v>
      </c>
      <c r="K92" s="15">
        <f>Tasaus[[#This Row],[Laskennallinen verotulo yhteensä, €]]/Tasaus[[#This Row],[Asukasluku 31.12.2023]]</f>
        <v>1965.9712021452629</v>
      </c>
      <c r="L92" s="34">
        <f>$K$11-Tasaus[[#This Row],[Laskennallinen verotulo yhteensä, €/asukas (=tasausraja)]]</f>
        <v>245.69879785473722</v>
      </c>
      <c r="M92" s="369">
        <v>221.12891806926351</v>
      </c>
      <c r="N92" s="370">
        <v>1700702.5088707057</v>
      </c>
      <c r="P92" s="116"/>
      <c r="Q92" s="117"/>
      <c r="R92" s="118"/>
    </row>
    <row r="93" spans="1:18" x14ac:dyDescent="0.25">
      <c r="A93" s="266">
        <v>244</v>
      </c>
      <c r="B93" s="13" t="s">
        <v>446</v>
      </c>
      <c r="C93" s="267">
        <v>19514</v>
      </c>
      <c r="D93" s="268">
        <v>7.9</v>
      </c>
      <c r="E93" s="14">
        <v>33936548.409999996</v>
      </c>
      <c r="F93" s="14">
        <v>429576562.15189868</v>
      </c>
      <c r="G93" s="269">
        <f>Tasaus[[#This Row],[Verotettava tulo (kunnallisvero), €]]*($D$11/100)</f>
        <v>32003453.880316451</v>
      </c>
      <c r="H93" s="14">
        <v>3891470.3636166528</v>
      </c>
      <c r="I93" s="15">
        <v>2890439.0433</v>
      </c>
      <c r="J93" s="15">
        <f>SUM(Tasaus[[#This Row],[Laskennallinen kunnallisvero, €]:[Laskennallinen kiinteistövero, €]])</f>
        <v>38785363.287233107</v>
      </c>
      <c r="K93" s="15">
        <f>Tasaus[[#This Row],[Laskennallinen verotulo yhteensä, €]]/Tasaus[[#This Row],[Asukasluku 31.12.2023]]</f>
        <v>1987.5660186139748</v>
      </c>
      <c r="L93" s="34">
        <f>$K$11-Tasaus[[#This Row],[Laskennallinen verotulo yhteensä, €/asukas (=tasausraja)]]</f>
        <v>224.10398138602523</v>
      </c>
      <c r="M93" s="369">
        <v>201.69358324742271</v>
      </c>
      <c r="N93" s="370">
        <v>3935848.5834902069</v>
      </c>
      <c r="P93" s="116"/>
      <c r="Q93" s="117"/>
      <c r="R93" s="118"/>
    </row>
    <row r="94" spans="1:18" x14ac:dyDescent="0.25">
      <c r="A94" s="266">
        <v>245</v>
      </c>
      <c r="B94" s="13" t="s">
        <v>447</v>
      </c>
      <c r="C94" s="267">
        <v>38211</v>
      </c>
      <c r="D94" s="268">
        <v>6.9</v>
      </c>
      <c r="E94" s="14">
        <v>64040667.32</v>
      </c>
      <c r="F94" s="14">
        <v>928125613.33333325</v>
      </c>
      <c r="G94" s="269">
        <f>Tasaus[[#This Row],[Verotettava tulo (kunnallisvero), €]]*($D$11/100)</f>
        <v>69145358.193333328</v>
      </c>
      <c r="H94" s="14">
        <v>5781950.8443695549</v>
      </c>
      <c r="I94" s="15">
        <v>6599373.8951000003</v>
      </c>
      <c r="J94" s="15">
        <f>SUM(Tasaus[[#This Row],[Laskennallinen kunnallisvero, €]:[Laskennallinen kiinteistövero, €]])</f>
        <v>81526682.932802886</v>
      </c>
      <c r="K94" s="15">
        <f>Tasaus[[#This Row],[Laskennallinen verotulo yhteensä, €]]/Tasaus[[#This Row],[Asukasluku 31.12.2023]]</f>
        <v>2133.5919743739469</v>
      </c>
      <c r="L94" s="34">
        <f>$K$11-Tasaus[[#This Row],[Laskennallinen verotulo yhteensä, €/asukas (=tasausraja)]]</f>
        <v>78.078025626053204</v>
      </c>
      <c r="M94" s="369">
        <v>70.270223063447887</v>
      </c>
      <c r="N94" s="370">
        <v>2685095.4934774074</v>
      </c>
      <c r="P94" s="116"/>
      <c r="Q94" s="117"/>
      <c r="R94" s="118"/>
    </row>
    <row r="95" spans="1:18" x14ac:dyDescent="0.25">
      <c r="A95" s="266">
        <v>249</v>
      </c>
      <c r="B95" s="13" t="s">
        <v>448</v>
      </c>
      <c r="C95" s="267">
        <v>9184</v>
      </c>
      <c r="D95" s="268">
        <v>9.1</v>
      </c>
      <c r="E95" s="14">
        <v>14990653.369999999</v>
      </c>
      <c r="F95" s="14">
        <v>164732454.61538461</v>
      </c>
      <c r="G95" s="269">
        <f>Tasaus[[#This Row],[Verotettava tulo (kunnallisvero), €]]*($D$11/100)</f>
        <v>12272567.868846152</v>
      </c>
      <c r="H95" s="14">
        <v>2543837.9072249862</v>
      </c>
      <c r="I95" s="15">
        <v>1648467.9411999998</v>
      </c>
      <c r="J95" s="15">
        <f>SUM(Tasaus[[#This Row],[Laskennallinen kunnallisvero, €]:[Laskennallinen kiinteistövero, €]])</f>
        <v>16464873.717271138</v>
      </c>
      <c r="K95" s="15">
        <f>Tasaus[[#This Row],[Laskennallinen verotulo yhteensä, €]]/Tasaus[[#This Row],[Asukasluku 31.12.2023]]</f>
        <v>1792.7780615495576</v>
      </c>
      <c r="L95" s="34">
        <f>$K$11-Tasaus[[#This Row],[Laskennallinen verotulo yhteensä, €/asukas (=tasausraja)]]</f>
        <v>418.89193845044247</v>
      </c>
      <c r="M95" s="369">
        <v>377.00274460539822</v>
      </c>
      <c r="N95" s="370">
        <v>3462393.2064559772</v>
      </c>
      <c r="P95" s="116"/>
      <c r="Q95" s="117"/>
      <c r="R95" s="118"/>
    </row>
    <row r="96" spans="1:18" x14ac:dyDescent="0.25">
      <c r="A96" s="266">
        <v>250</v>
      </c>
      <c r="B96" s="13" t="s">
        <v>449</v>
      </c>
      <c r="C96" s="267">
        <v>1749</v>
      </c>
      <c r="D96" s="268">
        <v>8.9</v>
      </c>
      <c r="E96" s="14">
        <v>2384243.62</v>
      </c>
      <c r="F96" s="14">
        <v>26789254.157303371</v>
      </c>
      <c r="G96" s="269">
        <f>Tasaus[[#This Row],[Verotettava tulo (kunnallisvero), €]]*($D$11/100)</f>
        <v>1995799.4347191011</v>
      </c>
      <c r="H96" s="14">
        <v>639297.14650735736</v>
      </c>
      <c r="I96" s="15">
        <v>307166.85054999997</v>
      </c>
      <c r="J96" s="15">
        <f>SUM(Tasaus[[#This Row],[Laskennallinen kunnallisvero, €]:[Laskennallinen kiinteistövero, €]])</f>
        <v>2942263.4317764584</v>
      </c>
      <c r="K96" s="15">
        <f>Tasaus[[#This Row],[Laskennallinen verotulo yhteensä, €]]/Tasaus[[#This Row],[Asukasluku 31.12.2023]]</f>
        <v>1682.2546779739614</v>
      </c>
      <c r="L96" s="34">
        <f>$K$11-Tasaus[[#This Row],[Laskennallinen verotulo yhteensä, €/asukas (=tasausraja)]]</f>
        <v>529.41532202603867</v>
      </c>
      <c r="M96" s="369">
        <v>476.4737898234348</v>
      </c>
      <c r="N96" s="370">
        <v>833352.65840118751</v>
      </c>
      <c r="P96" s="116"/>
      <c r="Q96" s="117"/>
      <c r="R96" s="118"/>
    </row>
    <row r="97" spans="1:18" x14ac:dyDescent="0.25">
      <c r="A97" s="266">
        <v>256</v>
      </c>
      <c r="B97" s="13" t="s">
        <v>450</v>
      </c>
      <c r="C97" s="267">
        <v>1523</v>
      </c>
      <c r="D97" s="268">
        <v>9.5</v>
      </c>
      <c r="E97" s="14">
        <v>2031605.9800000002</v>
      </c>
      <c r="F97" s="14">
        <v>21385326.105263162</v>
      </c>
      <c r="G97" s="269">
        <f>Tasaus[[#This Row],[Verotettava tulo (kunnallisvero), €]]*($D$11/100)</f>
        <v>1593206.7948421056</v>
      </c>
      <c r="H97" s="14">
        <v>452201.35551422526</v>
      </c>
      <c r="I97" s="15">
        <v>224424.36470000003</v>
      </c>
      <c r="J97" s="15">
        <f>SUM(Tasaus[[#This Row],[Laskennallinen kunnallisvero, €]:[Laskennallinen kiinteistövero, €]])</f>
        <v>2269832.5150563307</v>
      </c>
      <c r="K97" s="15">
        <f>Tasaus[[#This Row],[Laskennallinen verotulo yhteensä, €]]/Tasaus[[#This Row],[Asukasluku 31.12.2023]]</f>
        <v>1490.3693467211626</v>
      </c>
      <c r="L97" s="34">
        <f>$K$11-Tasaus[[#This Row],[Laskennallinen verotulo yhteensä, €/asukas (=tasausraja)]]</f>
        <v>721.30065327883744</v>
      </c>
      <c r="M97" s="369">
        <v>649.17058795095375</v>
      </c>
      <c r="N97" s="370">
        <v>988686.80544930254</v>
      </c>
      <c r="P97" s="116"/>
      <c r="Q97" s="117"/>
      <c r="R97" s="118"/>
    </row>
    <row r="98" spans="1:18" x14ac:dyDescent="0.25">
      <c r="A98" s="266">
        <v>257</v>
      </c>
      <c r="B98" s="13" t="s">
        <v>451</v>
      </c>
      <c r="C98" s="267">
        <v>41154</v>
      </c>
      <c r="D98" s="268">
        <v>7.1</v>
      </c>
      <c r="E98" s="14">
        <v>82977039.709999993</v>
      </c>
      <c r="F98" s="14">
        <v>1168690700.1408451</v>
      </c>
      <c r="G98" s="269">
        <f>Tasaus[[#This Row],[Verotettava tulo (kunnallisvero), €]]*($D$11/100)</f>
        <v>87067457.160492957</v>
      </c>
      <c r="H98" s="14">
        <v>5510558.8966814447</v>
      </c>
      <c r="I98" s="15">
        <v>8911570.937950002</v>
      </c>
      <c r="J98" s="15">
        <f>SUM(Tasaus[[#This Row],[Laskennallinen kunnallisvero, €]:[Laskennallinen kiinteistövero, €]])</f>
        <v>101489586.9951244</v>
      </c>
      <c r="K98" s="15">
        <f>Tasaus[[#This Row],[Laskennallinen verotulo yhteensä, €]]/Tasaus[[#This Row],[Asukasluku 31.12.2023]]</f>
        <v>2466.0928948613596</v>
      </c>
      <c r="L98" s="34">
        <f>$K$11-Tasaus[[#This Row],[Laskennallinen verotulo yhteensä, €/asukas (=tasausraja)]]</f>
        <v>-254.42289486135951</v>
      </c>
      <c r="M98" s="369">
        <v>-25.442289486135952</v>
      </c>
      <c r="N98" s="370">
        <v>-1047051.981512439</v>
      </c>
      <c r="P98" s="116"/>
      <c r="Q98" s="117"/>
      <c r="R98" s="118"/>
    </row>
    <row r="99" spans="1:18" x14ac:dyDescent="0.25">
      <c r="A99" s="266">
        <v>260</v>
      </c>
      <c r="B99" s="13" t="s">
        <v>452</v>
      </c>
      <c r="C99" s="267">
        <v>9689</v>
      </c>
      <c r="D99" s="268">
        <v>8.1</v>
      </c>
      <c r="E99" s="14">
        <v>12617834.479999999</v>
      </c>
      <c r="F99" s="14">
        <v>155775734.32098764</v>
      </c>
      <c r="G99" s="269">
        <f>Tasaus[[#This Row],[Verotettava tulo (kunnallisvero), €]]*($D$11/100)</f>
        <v>11605292.206913579</v>
      </c>
      <c r="H99" s="14">
        <v>2004613.5190442393</v>
      </c>
      <c r="I99" s="15">
        <v>1683584.4815999998</v>
      </c>
      <c r="J99" s="15">
        <f>SUM(Tasaus[[#This Row],[Laskennallinen kunnallisvero, €]:[Laskennallinen kiinteistövero, €]])</f>
        <v>15293490.207557818</v>
      </c>
      <c r="K99" s="15">
        <f>Tasaus[[#This Row],[Laskennallinen verotulo yhteensä, €]]/Tasaus[[#This Row],[Asukasluku 31.12.2023]]</f>
        <v>1578.4384567610505</v>
      </c>
      <c r="L99" s="34">
        <f>$K$11-Tasaus[[#This Row],[Laskennallinen verotulo yhteensä, €/asukas (=tasausraja)]]</f>
        <v>633.2315432389496</v>
      </c>
      <c r="M99" s="369">
        <v>569.90838891505462</v>
      </c>
      <c r="N99" s="370">
        <v>5521842.3801979646</v>
      </c>
      <c r="P99" s="116"/>
      <c r="Q99" s="117"/>
      <c r="R99" s="118"/>
    </row>
    <row r="100" spans="1:18" x14ac:dyDescent="0.25">
      <c r="A100" s="266">
        <v>261</v>
      </c>
      <c r="B100" s="13" t="s">
        <v>453</v>
      </c>
      <c r="C100" s="267">
        <v>6822</v>
      </c>
      <c r="D100" s="268">
        <v>7.6</v>
      </c>
      <c r="E100" s="14">
        <v>11839138.720000001</v>
      </c>
      <c r="F100" s="14">
        <v>155778141.05263159</v>
      </c>
      <c r="G100" s="269">
        <f>Tasaus[[#This Row],[Verotettava tulo (kunnallisvero), €]]*($D$11/100)</f>
        <v>11605471.508421052</v>
      </c>
      <c r="H100" s="14">
        <v>5264796.5857928526</v>
      </c>
      <c r="I100" s="15">
        <v>4453912.7621499998</v>
      </c>
      <c r="J100" s="15">
        <f>SUM(Tasaus[[#This Row],[Laskennallinen kunnallisvero, €]:[Laskennallinen kiinteistövero, €]])</f>
        <v>21324180.856363904</v>
      </c>
      <c r="K100" s="15">
        <f>Tasaus[[#This Row],[Laskennallinen verotulo yhteensä, €]]/Tasaus[[#This Row],[Asukasluku 31.12.2023]]</f>
        <v>3125.7960797953538</v>
      </c>
      <c r="L100" s="34">
        <f>$K$11-Tasaus[[#This Row],[Laskennallinen verotulo yhteensä, €/asukas (=tasausraja)]]</f>
        <v>-914.12607979535369</v>
      </c>
      <c r="M100" s="369">
        <v>-91.41260797953538</v>
      </c>
      <c r="N100" s="370">
        <v>-623616.8116363904</v>
      </c>
      <c r="P100" s="116"/>
      <c r="Q100" s="117"/>
      <c r="R100" s="118"/>
    </row>
    <row r="101" spans="1:18" x14ac:dyDescent="0.25">
      <c r="A101" s="266">
        <v>263</v>
      </c>
      <c r="B101" s="13" t="s">
        <v>454</v>
      </c>
      <c r="C101" s="267">
        <v>7475</v>
      </c>
      <c r="D101" s="268">
        <v>9.5</v>
      </c>
      <c r="E101" s="14">
        <v>10830780.119999997</v>
      </c>
      <c r="F101" s="14">
        <v>114008211.78947365</v>
      </c>
      <c r="G101" s="269">
        <f>Tasaus[[#This Row],[Verotettava tulo (kunnallisvero), €]]*($D$11/100)</f>
        <v>8493611.7783157863</v>
      </c>
      <c r="H101" s="14">
        <v>1594388.2437573653</v>
      </c>
      <c r="I101" s="15">
        <v>971130.49780000013</v>
      </c>
      <c r="J101" s="15">
        <f>SUM(Tasaus[[#This Row],[Laskennallinen kunnallisvero, €]:[Laskennallinen kiinteistövero, €]])</f>
        <v>11059130.519873152</v>
      </c>
      <c r="K101" s="15">
        <f>Tasaus[[#This Row],[Laskennallinen verotulo yhteensä, €]]/Tasaus[[#This Row],[Asukasluku 31.12.2023]]</f>
        <v>1479.4823437957393</v>
      </c>
      <c r="L101" s="34">
        <f>$K$11-Tasaus[[#This Row],[Laskennallinen verotulo yhteensä, €/asukas (=tasausraja)]]</f>
        <v>732.18765620426075</v>
      </c>
      <c r="M101" s="369">
        <v>658.96889058383465</v>
      </c>
      <c r="N101" s="370">
        <v>4925792.4571141638</v>
      </c>
      <c r="P101" s="116"/>
      <c r="Q101" s="117"/>
      <c r="R101" s="118"/>
    </row>
    <row r="102" spans="1:18" x14ac:dyDescent="0.25">
      <c r="A102" s="266">
        <v>265</v>
      </c>
      <c r="B102" s="13" t="s">
        <v>455</v>
      </c>
      <c r="C102" s="267">
        <v>1035</v>
      </c>
      <c r="D102" s="268">
        <v>9.1</v>
      </c>
      <c r="E102" s="14">
        <v>1253920.07</v>
      </c>
      <c r="F102" s="14">
        <v>13779341.428571429</v>
      </c>
      <c r="G102" s="269">
        <f>Tasaus[[#This Row],[Verotettava tulo (kunnallisvero), €]]*($D$11/100)</f>
        <v>1026560.9364285715</v>
      </c>
      <c r="H102" s="14">
        <v>473324.53700800904</v>
      </c>
      <c r="I102" s="15">
        <v>259459.08369999999</v>
      </c>
      <c r="J102" s="15">
        <f>SUM(Tasaus[[#This Row],[Laskennallinen kunnallisvero, €]:[Laskennallinen kiinteistövero, €]])</f>
        <v>1759344.5571365806</v>
      </c>
      <c r="K102" s="15">
        <f>Tasaus[[#This Row],[Laskennallinen verotulo yhteensä, €]]/Tasaus[[#This Row],[Asukasluku 31.12.2023]]</f>
        <v>1699.849813658532</v>
      </c>
      <c r="L102" s="34">
        <f>$K$11-Tasaus[[#This Row],[Laskennallinen verotulo yhteensä, €/asukas (=tasausraja)]]</f>
        <v>511.82018634146812</v>
      </c>
      <c r="M102" s="369">
        <v>460.63816770732132</v>
      </c>
      <c r="N102" s="370">
        <v>476760.50357707759</v>
      </c>
      <c r="P102" s="116"/>
      <c r="Q102" s="117"/>
      <c r="R102" s="118"/>
    </row>
    <row r="103" spans="1:18" x14ac:dyDescent="0.25">
      <c r="A103" s="266">
        <v>271</v>
      </c>
      <c r="B103" s="13" t="s">
        <v>456</v>
      </c>
      <c r="C103" s="267">
        <v>6766</v>
      </c>
      <c r="D103" s="268">
        <v>9.1999999999999993</v>
      </c>
      <c r="E103" s="14">
        <v>11483845.27</v>
      </c>
      <c r="F103" s="14">
        <v>124824405.10869566</v>
      </c>
      <c r="G103" s="269">
        <f>Tasaus[[#This Row],[Verotettava tulo (kunnallisvero), €]]*($D$11/100)</f>
        <v>9299418.1805978268</v>
      </c>
      <c r="H103" s="14">
        <v>934476.93957478763</v>
      </c>
      <c r="I103" s="15">
        <v>1096907.25025</v>
      </c>
      <c r="J103" s="15">
        <f>SUM(Tasaus[[#This Row],[Laskennallinen kunnallisvero, €]:[Laskennallinen kiinteistövero, €]])</f>
        <v>11330802.370422615</v>
      </c>
      <c r="K103" s="15">
        <f>Tasaus[[#This Row],[Laskennallinen verotulo yhteensä, €]]/Tasaus[[#This Row],[Asukasluku 31.12.2023]]</f>
        <v>1674.6678052649445</v>
      </c>
      <c r="L103" s="34">
        <f>$K$11-Tasaus[[#This Row],[Laskennallinen verotulo yhteensä, €/asukas (=tasausraja)]]</f>
        <v>537.00219473505558</v>
      </c>
      <c r="M103" s="369">
        <v>483.30197526155001</v>
      </c>
      <c r="N103" s="370">
        <v>3270021.1646196474</v>
      </c>
      <c r="P103" s="116"/>
      <c r="Q103" s="117"/>
      <c r="R103" s="118"/>
    </row>
    <row r="104" spans="1:18" x14ac:dyDescent="0.25">
      <c r="A104" s="266">
        <v>272</v>
      </c>
      <c r="B104" s="13" t="s">
        <v>457</v>
      </c>
      <c r="C104" s="267">
        <v>48295</v>
      </c>
      <c r="D104" s="268">
        <v>8.9</v>
      </c>
      <c r="E104" s="14">
        <v>86947074.810000002</v>
      </c>
      <c r="F104" s="14">
        <v>976933424.8314606</v>
      </c>
      <c r="G104" s="269">
        <f>Tasaus[[#This Row],[Verotettava tulo (kunnallisvero), €]]*($D$11/100)</f>
        <v>72781540.149943814</v>
      </c>
      <c r="H104" s="14">
        <v>13497956.943492556</v>
      </c>
      <c r="I104" s="15">
        <v>8045167.9826500015</v>
      </c>
      <c r="J104" s="15">
        <f>SUM(Tasaus[[#This Row],[Laskennallinen kunnallisvero, €]:[Laskennallinen kiinteistövero, €]])</f>
        <v>94324665.076086372</v>
      </c>
      <c r="K104" s="15">
        <f>Tasaus[[#This Row],[Laskennallinen verotulo yhteensä, €]]/Tasaus[[#This Row],[Asukasluku 31.12.2023]]</f>
        <v>1953.0938001053189</v>
      </c>
      <c r="L104" s="34">
        <f>$K$11-Tasaus[[#This Row],[Laskennallinen verotulo yhteensä, €/asukas (=tasausraja)]]</f>
        <v>258.57619989468117</v>
      </c>
      <c r="M104" s="369">
        <v>232.71857990521306</v>
      </c>
      <c r="N104" s="370">
        <v>11239143.816522265</v>
      </c>
      <c r="P104" s="116"/>
      <c r="Q104" s="117"/>
      <c r="R104" s="118"/>
    </row>
    <row r="105" spans="1:18" x14ac:dyDescent="0.25">
      <c r="A105" s="266">
        <v>273</v>
      </c>
      <c r="B105" s="13" t="s">
        <v>458</v>
      </c>
      <c r="C105" s="267">
        <v>4011</v>
      </c>
      <c r="D105" s="268">
        <v>7.9</v>
      </c>
      <c r="E105" s="14">
        <v>6007909.5899999999</v>
      </c>
      <c r="F105" s="14">
        <v>76049488.481012657</v>
      </c>
      <c r="G105" s="269">
        <f>Tasaus[[#This Row],[Verotettava tulo (kunnallisvero), €]]*($D$11/100)</f>
        <v>5665686.8918354427</v>
      </c>
      <c r="H105" s="14">
        <v>763061.90526285686</v>
      </c>
      <c r="I105" s="15">
        <v>2421288.3213</v>
      </c>
      <c r="J105" s="15">
        <f>SUM(Tasaus[[#This Row],[Laskennallinen kunnallisvero, €]:[Laskennallinen kiinteistövero, €]])</f>
        <v>8850037.1183982994</v>
      </c>
      <c r="K105" s="15">
        <f>Tasaus[[#This Row],[Laskennallinen verotulo yhteensä, €]]/Tasaus[[#This Row],[Asukasluku 31.12.2023]]</f>
        <v>2206.4415652950138</v>
      </c>
      <c r="L105" s="34">
        <f>$K$11-Tasaus[[#This Row],[Laskennallinen verotulo yhteensä, €/asukas (=tasausraja)]]</f>
        <v>5.2284347049862845</v>
      </c>
      <c r="M105" s="369">
        <v>4.705591234487656</v>
      </c>
      <c r="N105" s="370">
        <v>18874.126441529988</v>
      </c>
      <c r="P105" s="116"/>
      <c r="Q105" s="117"/>
      <c r="R105" s="118"/>
    </row>
    <row r="106" spans="1:18" x14ac:dyDescent="0.25">
      <c r="A106" s="266">
        <v>275</v>
      </c>
      <c r="B106" s="13" t="s">
        <v>459</v>
      </c>
      <c r="C106" s="267">
        <v>2499</v>
      </c>
      <c r="D106" s="268">
        <v>9.8000000000000007</v>
      </c>
      <c r="E106" s="14">
        <v>3878529.39</v>
      </c>
      <c r="F106" s="14">
        <v>39576830.510204077</v>
      </c>
      <c r="G106" s="269">
        <f>Tasaus[[#This Row],[Verotettava tulo (kunnallisvero), €]]*($D$11/100)</f>
        <v>2948473.8730102037</v>
      </c>
      <c r="H106" s="14">
        <v>648727.76683915977</v>
      </c>
      <c r="I106" s="15">
        <v>461714.46834999998</v>
      </c>
      <c r="J106" s="15">
        <f>SUM(Tasaus[[#This Row],[Laskennallinen kunnallisvero, €]:[Laskennallinen kiinteistövero, €]])</f>
        <v>4058916.1081993636</v>
      </c>
      <c r="K106" s="15">
        <f>Tasaus[[#This Row],[Laskennallinen verotulo yhteensä, €]]/Tasaus[[#This Row],[Asukasluku 31.12.2023]]</f>
        <v>1624.2161297316381</v>
      </c>
      <c r="L106" s="34">
        <f>$K$11-Tasaus[[#This Row],[Laskennallinen verotulo yhteensä, €/asukas (=tasausraja)]]</f>
        <v>587.45387026836192</v>
      </c>
      <c r="M106" s="369">
        <v>528.70848324152576</v>
      </c>
      <c r="N106" s="370">
        <v>1321242.4996205729</v>
      </c>
      <c r="P106" s="116"/>
      <c r="Q106" s="117"/>
      <c r="R106" s="118"/>
    </row>
    <row r="107" spans="1:18" x14ac:dyDescent="0.25">
      <c r="A107" s="266">
        <v>276</v>
      </c>
      <c r="B107" s="13" t="s">
        <v>460</v>
      </c>
      <c r="C107" s="267">
        <v>15136</v>
      </c>
      <c r="D107" s="268">
        <v>8.4</v>
      </c>
      <c r="E107" s="14">
        <v>26383788.119999997</v>
      </c>
      <c r="F107" s="14">
        <v>314092715.71428567</v>
      </c>
      <c r="G107" s="269">
        <f>Tasaus[[#This Row],[Verotettava tulo (kunnallisvero), €]]*($D$11/100)</f>
        <v>23399907.32071428</v>
      </c>
      <c r="H107" s="14">
        <v>2269002.6861267453</v>
      </c>
      <c r="I107" s="15">
        <v>1771362.58975</v>
      </c>
      <c r="J107" s="15">
        <f>SUM(Tasaus[[#This Row],[Laskennallinen kunnallisvero, €]:[Laskennallinen kiinteistövero, €]])</f>
        <v>27440272.596591026</v>
      </c>
      <c r="K107" s="15">
        <f>Tasaus[[#This Row],[Laskennallinen verotulo yhteensä, €]]/Tasaus[[#This Row],[Asukasluku 31.12.2023]]</f>
        <v>1812.914415736722</v>
      </c>
      <c r="L107" s="34">
        <f>$K$11-Tasaus[[#This Row],[Laskennallinen verotulo yhteensä, €/asukas (=tasausraja)]]</f>
        <v>398.75558426327802</v>
      </c>
      <c r="M107" s="369">
        <v>358.88002583695021</v>
      </c>
      <c r="N107" s="370">
        <v>5432008.0710680783</v>
      </c>
      <c r="P107" s="116"/>
      <c r="Q107" s="117"/>
      <c r="R107" s="118"/>
    </row>
    <row r="108" spans="1:18" x14ac:dyDescent="0.25">
      <c r="A108" s="266">
        <v>280</v>
      </c>
      <c r="B108" s="13" t="s">
        <v>461</v>
      </c>
      <c r="C108" s="267">
        <v>2015</v>
      </c>
      <c r="D108" s="268">
        <v>9.3000000000000007</v>
      </c>
      <c r="E108" s="14">
        <v>3035915.67</v>
      </c>
      <c r="F108" s="14">
        <v>32644254.516129028</v>
      </c>
      <c r="G108" s="269">
        <f>Tasaus[[#This Row],[Verotettava tulo (kunnallisvero), €]]*($D$11/100)</f>
        <v>2431996.9614516124</v>
      </c>
      <c r="H108" s="14">
        <v>417553.40593330597</v>
      </c>
      <c r="I108" s="15">
        <v>438480.84525000001</v>
      </c>
      <c r="J108" s="15">
        <f>SUM(Tasaus[[#This Row],[Laskennallinen kunnallisvero, €]:[Laskennallinen kiinteistövero, €]])</f>
        <v>3288031.2126349183</v>
      </c>
      <c r="K108" s="15">
        <f>Tasaus[[#This Row],[Laskennallinen verotulo yhteensä, €]]/Tasaus[[#This Row],[Asukasluku 31.12.2023]]</f>
        <v>1631.7772767418949</v>
      </c>
      <c r="L108" s="34">
        <f>$K$11-Tasaus[[#This Row],[Laskennallinen verotulo yhteensä, €/asukas (=tasausraja)]]</f>
        <v>579.89272325810521</v>
      </c>
      <c r="M108" s="369">
        <v>521.90345093229473</v>
      </c>
      <c r="N108" s="370">
        <v>1051635.4536285738</v>
      </c>
      <c r="P108" s="116"/>
      <c r="Q108" s="117"/>
      <c r="R108" s="118"/>
    </row>
    <row r="109" spans="1:18" x14ac:dyDescent="0.25">
      <c r="A109" s="266">
        <v>284</v>
      </c>
      <c r="B109" s="13" t="s">
        <v>462</v>
      </c>
      <c r="C109" s="267">
        <v>2207</v>
      </c>
      <c r="D109" s="268">
        <v>7.4</v>
      </c>
      <c r="E109" s="14">
        <v>2798861.4</v>
      </c>
      <c r="F109" s="14">
        <v>37822451.351351351</v>
      </c>
      <c r="G109" s="269">
        <f>Tasaus[[#This Row],[Verotettava tulo (kunnallisvero), €]]*($D$11/100)</f>
        <v>2817772.6256756755</v>
      </c>
      <c r="H109" s="14">
        <v>1545534.155623517</v>
      </c>
      <c r="I109" s="15">
        <v>353657.63410000002</v>
      </c>
      <c r="J109" s="15">
        <f>SUM(Tasaus[[#This Row],[Laskennallinen kunnallisvero, €]:[Laskennallinen kiinteistövero, €]])</f>
        <v>4716964.4153991928</v>
      </c>
      <c r="K109" s="15">
        <f>Tasaus[[#This Row],[Laskennallinen verotulo yhteensä, €]]/Tasaus[[#This Row],[Asukasluku 31.12.2023]]</f>
        <v>2137.274315994197</v>
      </c>
      <c r="L109" s="34">
        <f>$K$11-Tasaus[[#This Row],[Laskennallinen verotulo yhteensä, €/asukas (=tasausraja)]]</f>
        <v>74.395684005803105</v>
      </c>
      <c r="M109" s="369">
        <v>66.956115605222791</v>
      </c>
      <c r="N109" s="370">
        <v>147772.14714072671</v>
      </c>
      <c r="P109" s="116"/>
      <c r="Q109" s="117"/>
      <c r="R109" s="118"/>
    </row>
    <row r="110" spans="1:18" x14ac:dyDescent="0.25">
      <c r="A110" s="266">
        <v>285</v>
      </c>
      <c r="B110" s="13" t="s">
        <v>463</v>
      </c>
      <c r="C110" s="267">
        <v>50500</v>
      </c>
      <c r="D110" s="268">
        <v>9.4</v>
      </c>
      <c r="E110" s="14">
        <v>100717112.28</v>
      </c>
      <c r="F110" s="14">
        <v>1071458641.2765957</v>
      </c>
      <c r="G110" s="269">
        <f>Tasaus[[#This Row],[Verotettava tulo (kunnallisvero), €]]*($D$11/100)</f>
        <v>79823668.77510637</v>
      </c>
      <c r="H110" s="14">
        <v>8569060.8364073802</v>
      </c>
      <c r="I110" s="15">
        <v>8070979.1296999995</v>
      </c>
      <c r="J110" s="15">
        <f>SUM(Tasaus[[#This Row],[Laskennallinen kunnallisvero, €]:[Laskennallinen kiinteistövero, €]])</f>
        <v>96463708.741213754</v>
      </c>
      <c r="K110" s="15">
        <f>Tasaus[[#This Row],[Laskennallinen verotulo yhteensä, €]]/Tasaus[[#This Row],[Asukasluku 31.12.2023]]</f>
        <v>1910.1724503210644</v>
      </c>
      <c r="L110" s="34">
        <f>$K$11-Tasaus[[#This Row],[Laskennallinen verotulo yhteensä, €/asukas (=tasausraja)]]</f>
        <v>301.49754967893568</v>
      </c>
      <c r="M110" s="369">
        <v>271.34779471104213</v>
      </c>
      <c r="N110" s="370">
        <v>13703063.632907627</v>
      </c>
      <c r="P110" s="116"/>
      <c r="Q110" s="117"/>
      <c r="R110" s="118"/>
    </row>
    <row r="111" spans="1:18" x14ac:dyDescent="0.25">
      <c r="A111" s="266">
        <v>286</v>
      </c>
      <c r="B111" s="13" t="s">
        <v>464</v>
      </c>
      <c r="C111" s="267">
        <v>78880</v>
      </c>
      <c r="D111" s="268">
        <v>8.9</v>
      </c>
      <c r="E111" s="14">
        <v>146748992.68000001</v>
      </c>
      <c r="F111" s="14">
        <v>1648865086.2921348</v>
      </c>
      <c r="G111" s="269">
        <f>Tasaus[[#This Row],[Verotettava tulo (kunnallisvero), €]]*($D$11/100)</f>
        <v>122840448.92876403</v>
      </c>
      <c r="H111" s="14">
        <v>19687063.933572628</v>
      </c>
      <c r="I111" s="15">
        <v>12080600.601800002</v>
      </c>
      <c r="J111" s="15">
        <f>SUM(Tasaus[[#This Row],[Laskennallinen kunnallisvero, €]:[Laskennallinen kiinteistövero, €]])</f>
        <v>154608113.46413666</v>
      </c>
      <c r="K111" s="15">
        <f>Tasaus[[#This Row],[Laskennallinen verotulo yhteensä, €]]/Tasaus[[#This Row],[Asukasluku 31.12.2023]]</f>
        <v>1960.0420063911849</v>
      </c>
      <c r="L111" s="34">
        <f>$K$11-Tasaus[[#This Row],[Laskennallinen verotulo yhteensä, €/asukas (=tasausraja)]]</f>
        <v>251.62799360881513</v>
      </c>
      <c r="M111" s="369">
        <v>226.46519424793362</v>
      </c>
      <c r="N111" s="370">
        <v>17863574.522277005</v>
      </c>
      <c r="P111" s="116"/>
      <c r="Q111" s="117"/>
      <c r="R111" s="118"/>
    </row>
    <row r="112" spans="1:18" x14ac:dyDescent="0.25">
      <c r="A112" s="266">
        <v>287</v>
      </c>
      <c r="B112" s="13" t="s">
        <v>465</v>
      </c>
      <c r="C112" s="267">
        <v>6199</v>
      </c>
      <c r="D112" s="268">
        <v>8.9</v>
      </c>
      <c r="E112" s="14">
        <v>10377388.199999999</v>
      </c>
      <c r="F112" s="14">
        <v>116599867.41573031</v>
      </c>
      <c r="G112" s="269">
        <f>Tasaus[[#This Row],[Verotettava tulo (kunnallisvero), €]]*($D$11/100)</f>
        <v>8686690.1224719081</v>
      </c>
      <c r="H112" s="14">
        <v>1144207.6483253248</v>
      </c>
      <c r="I112" s="15">
        <v>1403005.1044999999</v>
      </c>
      <c r="J112" s="15">
        <f>SUM(Tasaus[[#This Row],[Laskennallinen kunnallisvero, €]:[Laskennallinen kiinteistövero, €]])</f>
        <v>11233902.875297232</v>
      </c>
      <c r="K112" s="15">
        <f>Tasaus[[#This Row],[Laskennallinen verotulo yhteensä, €]]/Tasaus[[#This Row],[Asukasluku 31.12.2023]]</f>
        <v>1812.2121108722747</v>
      </c>
      <c r="L112" s="34">
        <f>$K$11-Tasaus[[#This Row],[Laskennallinen verotulo yhteensä, €/asukas (=tasausraja)]]</f>
        <v>399.45788912772537</v>
      </c>
      <c r="M112" s="369">
        <v>359.51210021495285</v>
      </c>
      <c r="N112" s="370">
        <v>2228615.5092324927</v>
      </c>
      <c r="P112" s="116"/>
      <c r="Q112" s="117"/>
      <c r="R112" s="118"/>
    </row>
    <row r="113" spans="1:18" x14ac:dyDescent="0.25">
      <c r="A113" s="266">
        <v>288</v>
      </c>
      <c r="B113" s="13" t="s">
        <v>466</v>
      </c>
      <c r="C113" s="267">
        <v>6368</v>
      </c>
      <c r="D113" s="268">
        <v>8.9</v>
      </c>
      <c r="E113" s="14">
        <v>10409773.630000001</v>
      </c>
      <c r="F113" s="14">
        <v>116963748.6516854</v>
      </c>
      <c r="G113" s="269">
        <f>Tasaus[[#This Row],[Verotettava tulo (kunnallisvero), €]]*($D$11/100)</f>
        <v>8713799.2745505627</v>
      </c>
      <c r="H113" s="14">
        <v>1850606.8902109212</v>
      </c>
      <c r="I113" s="15">
        <v>1061135.8569</v>
      </c>
      <c r="J113" s="15">
        <f>SUM(Tasaus[[#This Row],[Laskennallinen kunnallisvero, €]:[Laskennallinen kiinteistövero, €]])</f>
        <v>11625542.021661483</v>
      </c>
      <c r="K113" s="15">
        <f>Tasaus[[#This Row],[Laskennallinen verotulo yhteensä, €]]/Tasaus[[#This Row],[Asukasluku 31.12.2023]]</f>
        <v>1825.6190360649314</v>
      </c>
      <c r="L113" s="34">
        <f>$K$11-Tasaus[[#This Row],[Laskennallinen verotulo yhteensä, €/asukas (=tasausraja)]]</f>
        <v>386.05096393506869</v>
      </c>
      <c r="M113" s="369">
        <v>347.44586754156182</v>
      </c>
      <c r="N113" s="370">
        <v>2212535.2845046655</v>
      </c>
      <c r="P113" s="116"/>
      <c r="Q113" s="117"/>
      <c r="R113" s="118"/>
    </row>
    <row r="114" spans="1:18" x14ac:dyDescent="0.25">
      <c r="A114" s="266">
        <v>290</v>
      </c>
      <c r="B114" s="13" t="s">
        <v>467</v>
      </c>
      <c r="C114" s="267">
        <v>7582</v>
      </c>
      <c r="D114" s="268">
        <v>9.4</v>
      </c>
      <c r="E114" s="14">
        <v>11595542.99</v>
      </c>
      <c r="F114" s="14">
        <v>123356840.31914893</v>
      </c>
      <c r="G114" s="269">
        <f>Tasaus[[#This Row],[Verotettava tulo (kunnallisvero), €]]*($D$11/100)</f>
        <v>9190084.6037765946</v>
      </c>
      <c r="H114" s="14">
        <v>3362601.9351982358</v>
      </c>
      <c r="I114" s="15">
        <v>1262738.8477</v>
      </c>
      <c r="J114" s="15">
        <f>SUM(Tasaus[[#This Row],[Laskennallinen kunnallisvero, €]:[Laskennallinen kiinteistövero, €]])</f>
        <v>13815425.386674831</v>
      </c>
      <c r="K114" s="15">
        <f>Tasaus[[#This Row],[Laskennallinen verotulo yhteensä, €]]/Tasaus[[#This Row],[Asukasluku 31.12.2023]]</f>
        <v>1822.134712038358</v>
      </c>
      <c r="L114" s="34">
        <f>$K$11-Tasaus[[#This Row],[Laskennallinen verotulo yhteensä, €/asukas (=tasausraja)]]</f>
        <v>389.5352879616421</v>
      </c>
      <c r="M114" s="369">
        <v>350.58175916547788</v>
      </c>
      <c r="N114" s="370">
        <v>2658110.8979926533</v>
      </c>
      <c r="P114" s="116"/>
      <c r="Q114" s="117"/>
      <c r="R114" s="118"/>
    </row>
    <row r="115" spans="1:18" x14ac:dyDescent="0.25">
      <c r="A115" s="266">
        <v>291</v>
      </c>
      <c r="B115" s="13" t="s">
        <v>468</v>
      </c>
      <c r="C115" s="267">
        <v>2092</v>
      </c>
      <c r="D115" s="268">
        <v>9.1</v>
      </c>
      <c r="E115" s="14">
        <v>3190210.57</v>
      </c>
      <c r="F115" s="14">
        <v>35057259.01098901</v>
      </c>
      <c r="G115" s="269">
        <f>Tasaus[[#This Row],[Verotettava tulo (kunnallisvero), €]]*($D$11/100)</f>
        <v>2611765.796318681</v>
      </c>
      <c r="H115" s="14">
        <v>739618.05612381175</v>
      </c>
      <c r="I115" s="15">
        <v>878800.06775000005</v>
      </c>
      <c r="J115" s="15">
        <f>SUM(Tasaus[[#This Row],[Laskennallinen kunnallisvero, €]:[Laskennallinen kiinteistövero, €]])</f>
        <v>4230183.9201924931</v>
      </c>
      <c r="K115" s="15">
        <f>Tasaus[[#This Row],[Laskennallinen verotulo yhteensä, €]]/Tasaus[[#This Row],[Asukasluku 31.12.2023]]</f>
        <v>2022.0764436866602</v>
      </c>
      <c r="L115" s="34">
        <f>$K$11-Tasaus[[#This Row],[Laskennallinen verotulo yhteensä, €/asukas (=tasausraja)]]</f>
        <v>189.59355631333983</v>
      </c>
      <c r="M115" s="369">
        <v>170.63420068200585</v>
      </c>
      <c r="N115" s="370">
        <v>356966.74782675627</v>
      </c>
      <c r="P115" s="116"/>
      <c r="Q115" s="117"/>
      <c r="R115" s="118"/>
    </row>
    <row r="116" spans="1:18" x14ac:dyDescent="0.25">
      <c r="A116" s="266">
        <v>297</v>
      </c>
      <c r="B116" s="13" t="s">
        <v>469</v>
      </c>
      <c r="C116" s="267">
        <v>124021</v>
      </c>
      <c r="D116" s="268">
        <v>8.1</v>
      </c>
      <c r="E116" s="14">
        <v>217036182.20999998</v>
      </c>
      <c r="F116" s="14">
        <v>2679459039.6296291</v>
      </c>
      <c r="G116" s="269">
        <f>Tasaus[[#This Row],[Verotettava tulo (kunnallisvero), €]]*($D$11/100)</f>
        <v>199619698.45240736</v>
      </c>
      <c r="H116" s="14">
        <v>24391234.825071152</v>
      </c>
      <c r="I116" s="15">
        <v>24752159.134750001</v>
      </c>
      <c r="J116" s="15">
        <f>SUM(Tasaus[[#This Row],[Laskennallinen kunnallisvero, €]:[Laskennallinen kiinteistövero, €]])</f>
        <v>248763092.41222852</v>
      </c>
      <c r="K116" s="15">
        <f>Tasaus[[#This Row],[Laskennallinen verotulo yhteensä, €]]/Tasaus[[#This Row],[Asukasluku 31.12.2023]]</f>
        <v>2005.8142767130448</v>
      </c>
      <c r="L116" s="34">
        <f>$K$11-Tasaus[[#This Row],[Laskennallinen verotulo yhteensä, €/asukas (=tasausraja)]]</f>
        <v>205.85572328695525</v>
      </c>
      <c r="M116" s="369">
        <v>185.27015095825973</v>
      </c>
      <c r="N116" s="370">
        <v>22977389.391994331</v>
      </c>
      <c r="P116" s="116"/>
      <c r="Q116" s="117"/>
      <c r="R116" s="118"/>
    </row>
    <row r="117" spans="1:18" x14ac:dyDescent="0.25">
      <c r="A117" s="242">
        <v>300</v>
      </c>
      <c r="B117" s="36" t="s">
        <v>470</v>
      </c>
      <c r="C117" s="267">
        <v>3381</v>
      </c>
      <c r="D117" s="268">
        <v>8.4</v>
      </c>
      <c r="E117" s="14">
        <v>4673627.51</v>
      </c>
      <c r="F117" s="14">
        <v>55638422.738095239</v>
      </c>
      <c r="G117" s="269">
        <f>Tasaus[[#This Row],[Verotettava tulo (kunnallisvero), €]]*($D$11/100)</f>
        <v>4145062.4939880953</v>
      </c>
      <c r="H117" s="14">
        <v>603400.9471447299</v>
      </c>
      <c r="I117" s="271">
        <v>652733.81414999999</v>
      </c>
      <c r="J117" s="15">
        <f>SUM(Tasaus[[#This Row],[Laskennallinen kunnallisvero, €]:[Laskennallinen kiinteistövero, €]])</f>
        <v>5401197.2552828249</v>
      </c>
      <c r="K117" s="15">
        <f>Tasaus[[#This Row],[Laskennallinen verotulo yhteensä, €]]/Tasaus[[#This Row],[Asukasluku 31.12.2023]]</f>
        <v>1597.5147161439884</v>
      </c>
      <c r="L117" s="34">
        <f>$K$11-Tasaus[[#This Row],[Laskennallinen verotulo yhteensä, €/asukas (=tasausraja)]]</f>
        <v>614.15528385601169</v>
      </c>
      <c r="M117" s="369">
        <v>552.7397554704105</v>
      </c>
      <c r="N117" s="370">
        <v>1868813.1132454579</v>
      </c>
      <c r="P117" s="116"/>
      <c r="Q117" s="117"/>
      <c r="R117" s="118"/>
    </row>
    <row r="118" spans="1:18" x14ac:dyDescent="0.25">
      <c r="A118" s="266">
        <v>301</v>
      </c>
      <c r="B118" s="13" t="s">
        <v>471</v>
      </c>
      <c r="C118" s="270">
        <v>19759</v>
      </c>
      <c r="D118" s="268">
        <v>8.4</v>
      </c>
      <c r="E118" s="14">
        <v>28508465.350000001</v>
      </c>
      <c r="F118" s="14">
        <v>339386492.26190478</v>
      </c>
      <c r="G118" s="269">
        <f>Tasaus[[#This Row],[Verotettava tulo (kunnallisvero), €]]*($D$11/100)</f>
        <v>25284293.673511904</v>
      </c>
      <c r="H118" s="14">
        <v>3106306.2642572429</v>
      </c>
      <c r="I118" s="271">
        <v>2982400.8843999994</v>
      </c>
      <c r="J118" s="15">
        <f>SUM(Tasaus[[#This Row],[Laskennallinen kunnallisvero, €]:[Laskennallinen kiinteistövero, €]])</f>
        <v>31373000.822169144</v>
      </c>
      <c r="K118" s="15">
        <f>Tasaus[[#This Row],[Laskennallinen verotulo yhteensä, €]]/Tasaus[[#This Row],[Asukasluku 31.12.2023]]</f>
        <v>1587.7828241393363</v>
      </c>
      <c r="L118" s="34">
        <f>$K$11-Tasaus[[#This Row],[Laskennallinen verotulo yhteensä, €/asukas (=tasausraja)]]</f>
        <v>623.88717586066377</v>
      </c>
      <c r="M118" s="369">
        <v>561.4984582745974</v>
      </c>
      <c r="N118" s="370">
        <v>11094648.03704777</v>
      </c>
      <c r="P118" s="116"/>
      <c r="Q118" s="117"/>
      <c r="R118" s="118"/>
    </row>
    <row r="119" spans="1:18" x14ac:dyDescent="0.25">
      <c r="A119" s="266">
        <v>304</v>
      </c>
      <c r="B119" s="13" t="s">
        <v>472</v>
      </c>
      <c r="C119" s="270">
        <v>949</v>
      </c>
      <c r="D119" s="268">
        <v>5.3</v>
      </c>
      <c r="E119" s="14">
        <v>1164504.21</v>
      </c>
      <c r="F119" s="14">
        <v>21971777.547169812</v>
      </c>
      <c r="G119" s="269">
        <f>Tasaus[[#This Row],[Verotettava tulo (kunnallisvero), €]]*($D$11/100)</f>
        <v>1636897.4272641509</v>
      </c>
      <c r="H119" s="14">
        <v>215794.03457836804</v>
      </c>
      <c r="I119" s="15">
        <v>1044429.8931</v>
      </c>
      <c r="J119" s="15">
        <f>SUM(Tasaus[[#This Row],[Laskennallinen kunnallisvero, €]:[Laskennallinen kiinteistövero, €]])</f>
        <v>2897121.3549425192</v>
      </c>
      <c r="K119" s="15">
        <f>Tasaus[[#This Row],[Laskennallinen verotulo yhteensä, €]]/Tasaus[[#This Row],[Asukasluku 31.12.2023]]</f>
        <v>3052.8149156401678</v>
      </c>
      <c r="L119" s="34">
        <f>$K$11-Tasaus[[#This Row],[Laskennallinen verotulo yhteensä, €/asukas (=tasausraja)]]</f>
        <v>-841.14491564016771</v>
      </c>
      <c r="M119" s="369">
        <v>-84.114491564016774</v>
      </c>
      <c r="N119" s="370">
        <v>-79824.652494251917</v>
      </c>
      <c r="P119" s="116"/>
      <c r="Q119" s="117"/>
      <c r="R119" s="118"/>
    </row>
    <row r="120" spans="1:18" x14ac:dyDescent="0.25">
      <c r="A120" s="266">
        <v>305</v>
      </c>
      <c r="B120" s="13" t="s">
        <v>473</v>
      </c>
      <c r="C120" s="267">
        <v>15019</v>
      </c>
      <c r="D120" s="268">
        <v>7.4</v>
      </c>
      <c r="E120" s="14">
        <v>19965598.07</v>
      </c>
      <c r="F120" s="14">
        <v>269805379.32432431</v>
      </c>
      <c r="G120" s="269">
        <f>Tasaus[[#This Row],[Verotettava tulo (kunnallisvero), €]]*($D$11/100)</f>
        <v>20100500.759662159</v>
      </c>
      <c r="H120" s="14">
        <v>4716668.2017170368</v>
      </c>
      <c r="I120" s="15">
        <v>4494590.1745500006</v>
      </c>
      <c r="J120" s="15">
        <f>SUM(Tasaus[[#This Row],[Laskennallinen kunnallisvero, €]:[Laskennallinen kiinteistövero, €]])</f>
        <v>29311759.135929197</v>
      </c>
      <c r="K120" s="15">
        <f>Tasaus[[#This Row],[Laskennallinen verotulo yhteensä, €]]/Tasaus[[#This Row],[Asukasluku 31.12.2023]]</f>
        <v>1951.6451918189757</v>
      </c>
      <c r="L120" s="34">
        <f>$K$11-Tasaus[[#This Row],[Laskennallinen verotulo yhteensä, €/asukas (=tasausraja)]]</f>
        <v>260.02480818102435</v>
      </c>
      <c r="M120" s="369">
        <v>234.02232736292191</v>
      </c>
      <c r="N120" s="370">
        <v>3514781.3346637241</v>
      </c>
      <c r="P120" s="116"/>
      <c r="Q120" s="117"/>
      <c r="R120" s="118"/>
    </row>
    <row r="121" spans="1:18" x14ac:dyDescent="0.25">
      <c r="A121" s="266">
        <v>309</v>
      </c>
      <c r="B121" s="13" t="s">
        <v>474</v>
      </c>
      <c r="C121" s="267">
        <v>6409</v>
      </c>
      <c r="D121" s="268">
        <v>8.9</v>
      </c>
      <c r="E121" s="14">
        <v>9488957.3899999987</v>
      </c>
      <c r="F121" s="14">
        <v>106617498.76404493</v>
      </c>
      <c r="G121" s="269">
        <f>Tasaus[[#This Row],[Verotettava tulo (kunnallisvero), €]]*($D$11/100)</f>
        <v>7943003.6579213468</v>
      </c>
      <c r="H121" s="14">
        <v>979913.02251270926</v>
      </c>
      <c r="I121" s="15">
        <v>852211.65190000006</v>
      </c>
      <c r="J121" s="15">
        <f>SUM(Tasaus[[#This Row],[Laskennallinen kunnallisvero, €]:[Laskennallinen kiinteistövero, €]])</f>
        <v>9775128.3323340565</v>
      </c>
      <c r="K121" s="15">
        <f>Tasaus[[#This Row],[Laskennallinen verotulo yhteensä, €]]/Tasaus[[#This Row],[Asukasluku 31.12.2023]]</f>
        <v>1525.2189627608138</v>
      </c>
      <c r="L121" s="34">
        <f>$K$11-Tasaus[[#This Row],[Laskennallinen verotulo yhteensä, €/asukas (=tasausraja)]]</f>
        <v>686.45103723918623</v>
      </c>
      <c r="M121" s="369">
        <v>617.80593351526761</v>
      </c>
      <c r="N121" s="370">
        <v>3959518.2278993502</v>
      </c>
      <c r="P121" s="116"/>
      <c r="Q121" s="117"/>
      <c r="R121" s="118"/>
    </row>
    <row r="122" spans="1:18" x14ac:dyDescent="0.25">
      <c r="A122" s="266">
        <v>312</v>
      </c>
      <c r="B122" s="13" t="s">
        <v>475</v>
      </c>
      <c r="C122" s="267">
        <v>1174</v>
      </c>
      <c r="D122" s="268">
        <v>9.9</v>
      </c>
      <c r="E122" s="14">
        <v>1576051.0099999998</v>
      </c>
      <c r="F122" s="14">
        <v>15919707.171717169</v>
      </c>
      <c r="G122" s="269">
        <f>Tasaus[[#This Row],[Verotettava tulo (kunnallisvero), €]]*($D$11/100)</f>
        <v>1186018.184292929</v>
      </c>
      <c r="H122" s="14">
        <v>628478.34276621707</v>
      </c>
      <c r="I122" s="15">
        <v>238123.8737</v>
      </c>
      <c r="J122" s="15">
        <f>SUM(Tasaus[[#This Row],[Laskennallinen kunnallisvero, €]:[Laskennallinen kiinteistövero, €]])</f>
        <v>2052620.4007591461</v>
      </c>
      <c r="K122" s="15">
        <f>Tasaus[[#This Row],[Laskennallinen verotulo yhteensä, €]]/Tasaus[[#This Row],[Asukasluku 31.12.2023]]</f>
        <v>1748.3989785001245</v>
      </c>
      <c r="L122" s="34">
        <f>$K$11-Tasaus[[#This Row],[Laskennallinen verotulo yhteensä, €/asukas (=tasausraja)]]</f>
        <v>463.27102149987559</v>
      </c>
      <c r="M122" s="369">
        <v>416.94391934988806</v>
      </c>
      <c r="N122" s="370">
        <v>489492.16131676856</v>
      </c>
      <c r="P122" s="116"/>
      <c r="Q122" s="117"/>
      <c r="R122" s="118"/>
    </row>
    <row r="123" spans="1:18" x14ac:dyDescent="0.25">
      <c r="A123" s="266">
        <v>316</v>
      </c>
      <c r="B123" s="13" t="s">
        <v>476</v>
      </c>
      <c r="C123" s="267">
        <v>4114</v>
      </c>
      <c r="D123" s="268">
        <v>9.4</v>
      </c>
      <c r="E123" s="14">
        <v>7130196.71</v>
      </c>
      <c r="F123" s="14">
        <v>75853156.489361703</v>
      </c>
      <c r="G123" s="269">
        <f>Tasaus[[#This Row],[Verotettava tulo (kunnallisvero), €]]*($D$11/100)</f>
        <v>5651060.1584574468</v>
      </c>
      <c r="H123" s="14">
        <v>2200283.5993029568</v>
      </c>
      <c r="I123" s="15">
        <v>578585.54985000018</v>
      </c>
      <c r="J123" s="15">
        <f>SUM(Tasaus[[#This Row],[Laskennallinen kunnallisvero, €]:[Laskennallinen kiinteistövero, €]])</f>
        <v>8429929.3076104037</v>
      </c>
      <c r="K123" s="15">
        <f>Tasaus[[#This Row],[Laskennallinen verotulo yhteensä, €]]/Tasaus[[#This Row],[Asukasluku 31.12.2023]]</f>
        <v>2049.0834486170161</v>
      </c>
      <c r="L123" s="34">
        <f>$K$11-Tasaus[[#This Row],[Laskennallinen verotulo yhteensä, €/asukas (=tasausraja)]]</f>
        <v>162.586551382984</v>
      </c>
      <c r="M123" s="369">
        <v>146.3278962446856</v>
      </c>
      <c r="N123" s="370">
        <v>601992.96515063662</v>
      </c>
      <c r="P123" s="116"/>
      <c r="Q123" s="117"/>
      <c r="R123" s="118"/>
    </row>
    <row r="124" spans="1:18" x14ac:dyDescent="0.25">
      <c r="A124" s="266">
        <v>317</v>
      </c>
      <c r="B124" s="13" t="s">
        <v>477</v>
      </c>
      <c r="C124" s="267">
        <v>2440</v>
      </c>
      <c r="D124" s="268">
        <v>9.5</v>
      </c>
      <c r="E124" s="14">
        <v>3209503.68</v>
      </c>
      <c r="F124" s="14">
        <v>33784249.263157897</v>
      </c>
      <c r="G124" s="269">
        <f>Tasaus[[#This Row],[Verotettava tulo (kunnallisvero), €]]*($D$11/100)</f>
        <v>2516926.570105263</v>
      </c>
      <c r="H124" s="14">
        <v>594653.96270482207</v>
      </c>
      <c r="I124" s="15">
        <v>355393.72245000006</v>
      </c>
      <c r="J124" s="15">
        <f>SUM(Tasaus[[#This Row],[Laskennallinen kunnallisvero, €]:[Laskennallinen kiinteistövero, €]])</f>
        <v>3466974.2552600852</v>
      </c>
      <c r="K124" s="15">
        <f>Tasaus[[#This Row],[Laskennallinen verotulo yhteensä, €]]/Tasaus[[#This Row],[Asukasluku 31.12.2023]]</f>
        <v>1420.8910882213463</v>
      </c>
      <c r="L124" s="34">
        <f>$K$11-Tasaus[[#This Row],[Laskennallinen verotulo yhteensä, €/asukas (=tasausraja)]]</f>
        <v>790.77891177865376</v>
      </c>
      <c r="M124" s="369">
        <v>711.70102060078841</v>
      </c>
      <c r="N124" s="370">
        <v>1736550.4902659238</v>
      </c>
      <c r="P124" s="116"/>
      <c r="Q124" s="117"/>
      <c r="R124" s="118"/>
    </row>
    <row r="125" spans="1:18" x14ac:dyDescent="0.25">
      <c r="A125" s="266">
        <v>320</v>
      </c>
      <c r="B125" s="13" t="s">
        <v>478</v>
      </c>
      <c r="C125" s="267">
        <v>7030</v>
      </c>
      <c r="D125" s="268">
        <v>8.9</v>
      </c>
      <c r="E125" s="14">
        <v>11870207.319999998</v>
      </c>
      <c r="F125" s="14">
        <v>133373115.95505615</v>
      </c>
      <c r="G125" s="269">
        <f>Tasaus[[#This Row],[Verotettava tulo (kunnallisvero), €]]*($D$11/100)</f>
        <v>9936297.1386516821</v>
      </c>
      <c r="H125" s="14">
        <v>1853040.4806341454</v>
      </c>
      <c r="I125" s="15">
        <v>1407292.65335</v>
      </c>
      <c r="J125" s="15">
        <f>SUM(Tasaus[[#This Row],[Laskennallinen kunnallisvero, €]:[Laskennallinen kiinteistövero, €]])</f>
        <v>13196630.272635827</v>
      </c>
      <c r="K125" s="15">
        <f>Tasaus[[#This Row],[Laskennallinen verotulo yhteensä, €]]/Tasaus[[#This Row],[Asukasluku 31.12.2023]]</f>
        <v>1877.1878054958502</v>
      </c>
      <c r="L125" s="34">
        <f>$K$11-Tasaus[[#This Row],[Laskennallinen verotulo yhteensä, €/asukas (=tasausraja)]]</f>
        <v>334.4821945041499</v>
      </c>
      <c r="M125" s="369">
        <v>301.03397505373493</v>
      </c>
      <c r="N125" s="370">
        <v>2116268.8446277566</v>
      </c>
      <c r="P125" s="116"/>
      <c r="Q125" s="117"/>
      <c r="R125" s="118"/>
    </row>
    <row r="126" spans="1:18" x14ac:dyDescent="0.25">
      <c r="A126" s="266">
        <v>322</v>
      </c>
      <c r="B126" s="13" t="s">
        <v>126</v>
      </c>
      <c r="C126" s="267">
        <v>6462</v>
      </c>
      <c r="D126" s="268">
        <v>7.1</v>
      </c>
      <c r="E126" s="14">
        <v>8545711.7899999991</v>
      </c>
      <c r="F126" s="14">
        <v>120362137.88732393</v>
      </c>
      <c r="G126" s="269">
        <f>Tasaus[[#This Row],[Verotettava tulo (kunnallisvero), €]]*($D$11/100)</f>
        <v>8966979.2726056334</v>
      </c>
      <c r="H126" s="14">
        <v>929446.99657615239</v>
      </c>
      <c r="I126" s="15">
        <v>2185541.97585</v>
      </c>
      <c r="J126" s="15">
        <f>SUM(Tasaus[[#This Row],[Laskennallinen kunnallisvero, €]:[Laskennallinen kiinteistövero, €]])</f>
        <v>12081968.245031785</v>
      </c>
      <c r="K126" s="15">
        <f>Tasaus[[#This Row],[Laskennallinen verotulo yhteensä, €]]/Tasaus[[#This Row],[Asukasluku 31.12.2023]]</f>
        <v>1869.6948692404496</v>
      </c>
      <c r="L126" s="34">
        <f>$K$11-Tasaus[[#This Row],[Laskennallinen verotulo yhteensä, €/asukas (=tasausraja)]]</f>
        <v>341.97513075955044</v>
      </c>
      <c r="M126" s="369">
        <v>307.77761768359539</v>
      </c>
      <c r="N126" s="370">
        <v>1988858.9654713934</v>
      </c>
      <c r="P126" s="116"/>
      <c r="Q126" s="117"/>
      <c r="R126" s="118"/>
    </row>
    <row r="127" spans="1:18" x14ac:dyDescent="0.25">
      <c r="A127" s="266">
        <v>398</v>
      </c>
      <c r="B127" s="13" t="s">
        <v>479</v>
      </c>
      <c r="C127" s="267">
        <v>120693</v>
      </c>
      <c r="D127" s="268">
        <v>8.1</v>
      </c>
      <c r="E127" s="14">
        <v>202008326.62999997</v>
      </c>
      <c r="F127" s="14">
        <v>2493929958.3950615</v>
      </c>
      <c r="G127" s="269">
        <f>Tasaus[[#This Row],[Verotettava tulo (kunnallisvero), €]]*($D$11/100)</f>
        <v>185797781.90043208</v>
      </c>
      <c r="H127" s="14">
        <v>26040304.1814215</v>
      </c>
      <c r="I127" s="15">
        <v>21068324.843200002</v>
      </c>
      <c r="J127" s="15">
        <f>SUM(Tasaus[[#This Row],[Laskennallinen kunnallisvero, €]:[Laskennallinen kiinteistövero, €]])</f>
        <v>232906410.92505357</v>
      </c>
      <c r="K127" s="15">
        <f>Tasaus[[#This Row],[Laskennallinen verotulo yhteensä, €]]/Tasaus[[#This Row],[Asukasluku 31.12.2023]]</f>
        <v>1929.7424948013022</v>
      </c>
      <c r="L127" s="34">
        <f>$K$11-Tasaus[[#This Row],[Laskennallinen verotulo yhteensä, €/asukas (=tasausraja)]]</f>
        <v>281.92750519869787</v>
      </c>
      <c r="M127" s="369">
        <v>253.7347546788281</v>
      </c>
      <c r="N127" s="370">
        <v>30624008.746451799</v>
      </c>
      <c r="P127" s="116"/>
      <c r="Q127" s="117"/>
      <c r="R127" s="118"/>
    </row>
    <row r="128" spans="1:18" x14ac:dyDescent="0.25">
      <c r="A128" s="266">
        <v>399</v>
      </c>
      <c r="B128" s="13" t="s">
        <v>480</v>
      </c>
      <c r="C128" s="267">
        <v>7682</v>
      </c>
      <c r="D128" s="268">
        <v>9.6</v>
      </c>
      <c r="E128" s="14">
        <v>15004603.609999998</v>
      </c>
      <c r="F128" s="14">
        <v>156297954.27083331</v>
      </c>
      <c r="G128" s="269">
        <f>Tasaus[[#This Row],[Verotettava tulo (kunnallisvero), €]]*($D$11/100)</f>
        <v>11644197.593177082</v>
      </c>
      <c r="H128" s="14">
        <v>978265.88347366068</v>
      </c>
      <c r="I128" s="15">
        <v>812973.35440000019</v>
      </c>
      <c r="J128" s="15">
        <f>SUM(Tasaus[[#This Row],[Laskennallinen kunnallisvero, €]:[Laskennallinen kiinteistövero, €]])</f>
        <v>13435436.831050742</v>
      </c>
      <c r="K128" s="15">
        <f>Tasaus[[#This Row],[Laskennallinen verotulo yhteensä, €]]/Tasaus[[#This Row],[Asukasluku 31.12.2023]]</f>
        <v>1748.9503815478706</v>
      </c>
      <c r="L128" s="34">
        <f>$K$11-Tasaus[[#This Row],[Laskennallinen verotulo yhteensä, €/asukas (=tasausraja)]]</f>
        <v>462.71961845212945</v>
      </c>
      <c r="M128" s="369">
        <v>416.4476566069165</v>
      </c>
      <c r="N128" s="370">
        <v>3199150.8980543325</v>
      </c>
      <c r="P128" s="116"/>
      <c r="Q128" s="117"/>
      <c r="R128" s="118"/>
    </row>
    <row r="129" spans="1:18" x14ac:dyDescent="0.25">
      <c r="A129" s="266">
        <v>400</v>
      </c>
      <c r="B129" s="13" t="s">
        <v>481</v>
      </c>
      <c r="C129" s="267">
        <v>8441</v>
      </c>
      <c r="D129" s="268">
        <v>8.1</v>
      </c>
      <c r="E129" s="14">
        <v>12758974.300000001</v>
      </c>
      <c r="F129" s="14">
        <v>157518201.23456791</v>
      </c>
      <c r="G129" s="269">
        <f>Tasaus[[#This Row],[Verotettava tulo (kunnallisvero), €]]*($D$11/100)</f>
        <v>11735105.991975309</v>
      </c>
      <c r="H129" s="14">
        <v>1806287.4880772973</v>
      </c>
      <c r="I129" s="15">
        <v>1455086.9155000001</v>
      </c>
      <c r="J129" s="15">
        <f>SUM(Tasaus[[#This Row],[Laskennallinen kunnallisvero, €]:[Laskennallinen kiinteistövero, €]])</f>
        <v>14996480.395552607</v>
      </c>
      <c r="K129" s="15">
        <f>Tasaus[[#This Row],[Laskennallinen verotulo yhteensä, €]]/Tasaus[[#This Row],[Asukasluku 31.12.2023]]</f>
        <v>1776.6236696543783</v>
      </c>
      <c r="L129" s="34">
        <f>$K$11-Tasaus[[#This Row],[Laskennallinen verotulo yhteensä, €/asukas (=tasausraja)]]</f>
        <v>435.04633034562175</v>
      </c>
      <c r="M129" s="369">
        <v>391.54169731105958</v>
      </c>
      <c r="N129" s="370">
        <v>3305003.467002654</v>
      </c>
      <c r="P129" s="116"/>
      <c r="Q129" s="117"/>
      <c r="R129" s="118"/>
    </row>
    <row r="130" spans="1:18" x14ac:dyDescent="0.25">
      <c r="A130" s="266">
        <v>402</v>
      </c>
      <c r="B130" s="13" t="s">
        <v>482</v>
      </c>
      <c r="C130" s="267">
        <v>8975</v>
      </c>
      <c r="D130" s="268">
        <v>9.4</v>
      </c>
      <c r="E130" s="14">
        <v>13997425.83</v>
      </c>
      <c r="F130" s="14">
        <v>148908785.42553192</v>
      </c>
      <c r="G130" s="269">
        <f>Tasaus[[#This Row],[Verotettava tulo (kunnallisvero), €]]*($D$11/100)</f>
        <v>11093704.514202127</v>
      </c>
      <c r="H130" s="14">
        <v>1536218.8977593246</v>
      </c>
      <c r="I130" s="15">
        <v>1231417.8707999997</v>
      </c>
      <c r="J130" s="15">
        <f>SUM(Tasaus[[#This Row],[Laskennallinen kunnallisvero, €]:[Laskennallinen kiinteistövero, €]])</f>
        <v>13861341.282761451</v>
      </c>
      <c r="K130" s="15">
        <f>Tasaus[[#This Row],[Laskennallinen verotulo yhteensä, €]]/Tasaus[[#This Row],[Asukasluku 31.12.2023]]</f>
        <v>1544.4391401405517</v>
      </c>
      <c r="L130" s="34">
        <f>$K$11-Tasaus[[#This Row],[Laskennallinen verotulo yhteensä, €/asukas (=tasausraja)]]</f>
        <v>667.2308598594484</v>
      </c>
      <c r="M130" s="369">
        <v>600.50777387350354</v>
      </c>
      <c r="N130" s="370">
        <v>5389557.270514694</v>
      </c>
      <c r="P130" s="116"/>
      <c r="Q130" s="117"/>
      <c r="R130" s="118"/>
    </row>
    <row r="131" spans="1:18" x14ac:dyDescent="0.25">
      <c r="A131" s="266">
        <v>403</v>
      </c>
      <c r="B131" s="13" t="s">
        <v>483</v>
      </c>
      <c r="C131" s="267">
        <v>2789</v>
      </c>
      <c r="D131" s="268">
        <v>9.4</v>
      </c>
      <c r="E131" s="14">
        <v>4116068.23</v>
      </c>
      <c r="F131" s="14">
        <v>43787959.893617019</v>
      </c>
      <c r="G131" s="269">
        <f>Tasaus[[#This Row],[Verotettava tulo (kunnallisvero), €]]*($D$11/100)</f>
        <v>3262203.0120744677</v>
      </c>
      <c r="H131" s="14">
        <v>445647.12927663967</v>
      </c>
      <c r="I131" s="15">
        <v>593898.15529999998</v>
      </c>
      <c r="J131" s="15">
        <f>SUM(Tasaus[[#This Row],[Laskennallinen kunnallisvero, €]:[Laskennallinen kiinteistövero, €]])</f>
        <v>4301748.2966511073</v>
      </c>
      <c r="K131" s="15">
        <f>Tasaus[[#This Row],[Laskennallinen verotulo yhteensä, €]]/Tasaus[[#This Row],[Asukasluku 31.12.2023]]</f>
        <v>1542.3980984765533</v>
      </c>
      <c r="L131" s="34">
        <f>$K$11-Tasaus[[#This Row],[Laskennallinen verotulo yhteensä, €/asukas (=tasausraja)]]</f>
        <v>669.27190152344679</v>
      </c>
      <c r="M131" s="369">
        <v>602.34471137110211</v>
      </c>
      <c r="N131" s="370">
        <v>1679939.4000140037</v>
      </c>
      <c r="P131" s="116"/>
      <c r="Q131" s="117"/>
      <c r="R131" s="118"/>
    </row>
    <row r="132" spans="1:18" x14ac:dyDescent="0.25">
      <c r="A132" s="266">
        <v>405</v>
      </c>
      <c r="B132" s="13" t="s">
        <v>484</v>
      </c>
      <c r="C132" s="267">
        <v>72988</v>
      </c>
      <c r="D132" s="268">
        <v>8.3000000000000007</v>
      </c>
      <c r="E132" s="14">
        <v>125018745.20999999</v>
      </c>
      <c r="F132" s="14">
        <v>1506249942.2891564</v>
      </c>
      <c r="G132" s="269">
        <f>Tasaus[[#This Row],[Verotettava tulo (kunnallisvero), €]]*($D$11/100)</f>
        <v>112215620.70054215</v>
      </c>
      <c r="H132" s="14">
        <v>26771911.865115352</v>
      </c>
      <c r="I132" s="15">
        <v>12526549.087250002</v>
      </c>
      <c r="J132" s="15">
        <f>SUM(Tasaus[[#This Row],[Laskennallinen kunnallisvero, €]:[Laskennallinen kiinteistövero, €]])</f>
        <v>151514081.65290749</v>
      </c>
      <c r="K132" s="15">
        <f>Tasaus[[#This Row],[Laskennallinen verotulo yhteensä, €]]/Tasaus[[#This Row],[Asukasluku 31.12.2023]]</f>
        <v>2075.8766050982008</v>
      </c>
      <c r="L132" s="34">
        <f>$K$11-Tasaus[[#This Row],[Laskennallinen verotulo yhteensä, €/asukas (=tasausraja)]]</f>
        <v>135.79339490179927</v>
      </c>
      <c r="M132" s="369">
        <v>122.21405541161936</v>
      </c>
      <c r="N132" s="370">
        <v>8920159.4763832744</v>
      </c>
      <c r="P132" s="116"/>
      <c r="Q132" s="117"/>
      <c r="R132" s="118"/>
    </row>
    <row r="133" spans="1:18" x14ac:dyDescent="0.25">
      <c r="A133" s="266">
        <v>407</v>
      </c>
      <c r="B133" s="13" t="s">
        <v>485</v>
      </c>
      <c r="C133" s="267">
        <v>2449</v>
      </c>
      <c r="D133" s="268">
        <v>8.9</v>
      </c>
      <c r="E133" s="14">
        <v>3677991.36</v>
      </c>
      <c r="F133" s="14">
        <v>41325745.61797753</v>
      </c>
      <c r="G133" s="269">
        <f>Tasaus[[#This Row],[Verotettava tulo (kunnallisvero), €]]*($D$11/100)</f>
        <v>3078768.0485393261</v>
      </c>
      <c r="H133" s="14">
        <v>386747.27049276605</v>
      </c>
      <c r="I133" s="15">
        <v>381539.84295000002</v>
      </c>
      <c r="J133" s="15">
        <f>SUM(Tasaus[[#This Row],[Laskennallinen kunnallisvero, €]:[Laskennallinen kiinteistövero, €]])</f>
        <v>3847055.1619820921</v>
      </c>
      <c r="K133" s="15">
        <f>Tasaus[[#This Row],[Laskennallinen verotulo yhteensä, €]]/Tasaus[[#This Row],[Asukasluku 31.12.2023]]</f>
        <v>1570.8677672446272</v>
      </c>
      <c r="L133" s="34">
        <f>$K$11-Tasaus[[#This Row],[Laskennallinen verotulo yhteensä, €/asukas (=tasausraja)]]</f>
        <v>640.80223275537287</v>
      </c>
      <c r="M133" s="369">
        <v>576.72200947983561</v>
      </c>
      <c r="N133" s="370">
        <v>1412392.2012161175</v>
      </c>
      <c r="P133" s="116"/>
      <c r="Q133" s="117"/>
      <c r="R133" s="118"/>
    </row>
    <row r="134" spans="1:18" x14ac:dyDescent="0.25">
      <c r="A134" s="266">
        <v>408</v>
      </c>
      <c r="B134" s="13" t="s">
        <v>486</v>
      </c>
      <c r="C134" s="267">
        <v>14024</v>
      </c>
      <c r="D134" s="268">
        <v>8.9</v>
      </c>
      <c r="E134" s="14">
        <v>23658612.430000003</v>
      </c>
      <c r="F134" s="14">
        <v>265827105.95505622</v>
      </c>
      <c r="G134" s="269">
        <f>Tasaus[[#This Row],[Verotettava tulo (kunnallisvero), €]]*($D$11/100)</f>
        <v>19804119.393651687</v>
      </c>
      <c r="H134" s="14">
        <v>2483013.6560999984</v>
      </c>
      <c r="I134" s="15">
        <v>1831588.4743500003</v>
      </c>
      <c r="J134" s="15">
        <f>SUM(Tasaus[[#This Row],[Laskennallinen kunnallisvero, €]:[Laskennallinen kiinteistövero, €]])</f>
        <v>24118721.524101686</v>
      </c>
      <c r="K134" s="15">
        <f>Tasaus[[#This Row],[Laskennallinen verotulo yhteensä, €]]/Tasaus[[#This Row],[Asukasluku 31.12.2023]]</f>
        <v>1719.8175644681751</v>
      </c>
      <c r="L134" s="34">
        <f>$K$11-Tasaus[[#This Row],[Laskennallinen verotulo yhteensä, €/asukas (=tasausraja)]]</f>
        <v>491.85243553182499</v>
      </c>
      <c r="M134" s="369">
        <v>442.66719197864251</v>
      </c>
      <c r="N134" s="370">
        <v>6207964.7003084822</v>
      </c>
      <c r="P134" s="116"/>
      <c r="Q134" s="117"/>
      <c r="R134" s="118"/>
    </row>
    <row r="135" spans="1:18" x14ac:dyDescent="0.25">
      <c r="A135" s="266">
        <v>410</v>
      </c>
      <c r="B135" s="13" t="s">
        <v>487</v>
      </c>
      <c r="C135" s="267">
        <v>18762</v>
      </c>
      <c r="D135" s="268">
        <v>9.9</v>
      </c>
      <c r="E135" s="14">
        <v>35949414.780000001</v>
      </c>
      <c r="F135" s="14">
        <v>363125401.81818181</v>
      </c>
      <c r="G135" s="269">
        <f>Tasaus[[#This Row],[Verotettava tulo (kunnallisvero), €]]*($D$11/100)</f>
        <v>27052842.435454544</v>
      </c>
      <c r="H135" s="14">
        <v>2148063.0879828683</v>
      </c>
      <c r="I135" s="15">
        <v>2756611.6127999998</v>
      </c>
      <c r="J135" s="15">
        <f>SUM(Tasaus[[#This Row],[Laskennallinen kunnallisvero, €]:[Laskennallinen kiinteistövero, €]])</f>
        <v>31957517.136237409</v>
      </c>
      <c r="K135" s="15">
        <f>Tasaus[[#This Row],[Laskennallinen verotulo yhteensä, €]]/Tasaus[[#This Row],[Asukasluku 31.12.2023]]</f>
        <v>1703.3107950238466</v>
      </c>
      <c r="L135" s="34">
        <f>$K$11-Tasaus[[#This Row],[Laskennallinen verotulo yhteensä, €/asukas (=tasausraja)]]</f>
        <v>508.35920497615348</v>
      </c>
      <c r="M135" s="369">
        <v>457.52328447853813</v>
      </c>
      <c r="N135" s="370">
        <v>8584051.863386333</v>
      </c>
      <c r="P135" s="116"/>
      <c r="Q135" s="117"/>
      <c r="R135" s="118"/>
    </row>
    <row r="136" spans="1:18" x14ac:dyDescent="0.25">
      <c r="A136" s="266">
        <v>416</v>
      </c>
      <c r="B136" s="13" t="s">
        <v>488</v>
      </c>
      <c r="C136" s="267">
        <v>2862</v>
      </c>
      <c r="D136" s="268">
        <v>9.9</v>
      </c>
      <c r="E136" s="14">
        <v>5226164.0999999996</v>
      </c>
      <c r="F136" s="14">
        <v>52789536.363636352</v>
      </c>
      <c r="G136" s="269">
        <f>Tasaus[[#This Row],[Verotettava tulo (kunnallisvero), €]]*($D$11/100)</f>
        <v>3932820.4590909081</v>
      </c>
      <c r="H136" s="14">
        <v>306375.18033199251</v>
      </c>
      <c r="I136" s="15">
        <v>477257.97594999999</v>
      </c>
      <c r="J136" s="15">
        <f>SUM(Tasaus[[#This Row],[Laskennallinen kunnallisvero, €]:[Laskennallinen kiinteistövero, €]])</f>
        <v>4716453.6153729009</v>
      </c>
      <c r="K136" s="15">
        <f>Tasaus[[#This Row],[Laskennallinen verotulo yhteensä, €]]/Tasaus[[#This Row],[Asukasluku 31.12.2023]]</f>
        <v>1647.9572380757866</v>
      </c>
      <c r="L136" s="34">
        <f>$K$11-Tasaus[[#This Row],[Laskennallinen verotulo yhteensä, €/asukas (=tasausraja)]]</f>
        <v>563.71276192421351</v>
      </c>
      <c r="M136" s="369">
        <v>507.34148573179215</v>
      </c>
      <c r="N136" s="370">
        <v>1452011.3321643891</v>
      </c>
      <c r="P136" s="116"/>
      <c r="Q136" s="117"/>
      <c r="R136" s="118"/>
    </row>
    <row r="137" spans="1:18" x14ac:dyDescent="0.25">
      <c r="A137" s="266">
        <v>418</v>
      </c>
      <c r="B137" s="13" t="s">
        <v>489</v>
      </c>
      <c r="C137" s="267">
        <v>24711</v>
      </c>
      <c r="D137" s="268">
        <v>8.4</v>
      </c>
      <c r="E137" s="14">
        <v>50440815.490000002</v>
      </c>
      <c r="F137" s="14">
        <v>600485898.69047618</v>
      </c>
      <c r="G137" s="269">
        <f>Tasaus[[#This Row],[Verotettava tulo (kunnallisvero), €]]*($D$11/100)</f>
        <v>44736199.45244047</v>
      </c>
      <c r="H137" s="14">
        <v>3910238.7218101118</v>
      </c>
      <c r="I137" s="15">
        <v>4248022.7394500002</v>
      </c>
      <c r="J137" s="15">
        <f>SUM(Tasaus[[#This Row],[Laskennallinen kunnallisvero, €]:[Laskennallinen kiinteistövero, €]])</f>
        <v>52894460.913700581</v>
      </c>
      <c r="K137" s="15">
        <f>Tasaus[[#This Row],[Laskennallinen verotulo yhteensä, €]]/Tasaus[[#This Row],[Asukasluku 31.12.2023]]</f>
        <v>2140.5228810529957</v>
      </c>
      <c r="L137" s="34">
        <f>$K$11-Tasaus[[#This Row],[Laskennallinen verotulo yhteensä, €/asukas (=tasausraja)]]</f>
        <v>71.147118947004401</v>
      </c>
      <c r="M137" s="369">
        <v>64.032407052303967</v>
      </c>
      <c r="N137" s="370">
        <v>1582304.8106694834</v>
      </c>
      <c r="P137" s="116"/>
      <c r="Q137" s="117"/>
      <c r="R137" s="118"/>
    </row>
    <row r="138" spans="1:18" x14ac:dyDescent="0.25">
      <c r="A138" s="266">
        <v>420</v>
      </c>
      <c r="B138" s="13" t="s">
        <v>490</v>
      </c>
      <c r="C138" s="267">
        <v>9049</v>
      </c>
      <c r="D138" s="268">
        <v>8.4</v>
      </c>
      <c r="E138" s="14">
        <v>14395115.529999999</v>
      </c>
      <c r="F138" s="14">
        <v>171370422.97619048</v>
      </c>
      <c r="G138" s="269">
        <f>Tasaus[[#This Row],[Verotettava tulo (kunnallisvero), €]]*($D$11/100)</f>
        <v>12767096.511726189</v>
      </c>
      <c r="H138" s="14">
        <v>2086543.8738354801</v>
      </c>
      <c r="I138" s="15">
        <v>1783543.8551999999</v>
      </c>
      <c r="J138" s="15">
        <f>SUM(Tasaus[[#This Row],[Laskennallinen kunnallisvero, €]:[Laskennallinen kiinteistövero, €]])</f>
        <v>16637184.240761669</v>
      </c>
      <c r="K138" s="15">
        <f>Tasaus[[#This Row],[Laskennallinen verotulo yhteensä, €]]/Tasaus[[#This Row],[Asukasluku 31.12.2023]]</f>
        <v>1838.5660560019526</v>
      </c>
      <c r="L138" s="34">
        <f>$K$11-Tasaus[[#This Row],[Laskennallinen verotulo yhteensä, €/asukas (=tasausraja)]]</f>
        <v>373.1039439980475</v>
      </c>
      <c r="M138" s="369">
        <v>335.79354959824275</v>
      </c>
      <c r="N138" s="370">
        <v>3038595.8303144989</v>
      </c>
      <c r="P138" s="116"/>
      <c r="Q138" s="117"/>
      <c r="R138" s="118"/>
    </row>
    <row r="139" spans="1:18" x14ac:dyDescent="0.25">
      <c r="A139" s="266">
        <v>421</v>
      </c>
      <c r="B139" s="13" t="s">
        <v>491</v>
      </c>
      <c r="C139" s="267">
        <v>682</v>
      </c>
      <c r="D139" s="268">
        <v>9.4</v>
      </c>
      <c r="E139" s="14">
        <v>958877.21999999986</v>
      </c>
      <c r="F139" s="14">
        <v>10200821.4893617</v>
      </c>
      <c r="G139" s="269">
        <f>Tasaus[[#This Row],[Verotettava tulo (kunnallisvero), €]]*($D$11/100)</f>
        <v>759961.20095744659</v>
      </c>
      <c r="H139" s="14">
        <v>303198.35588406009</v>
      </c>
      <c r="I139" s="15">
        <v>332579.44084999996</v>
      </c>
      <c r="J139" s="15">
        <f>SUM(Tasaus[[#This Row],[Laskennallinen kunnallisvero, €]:[Laskennallinen kiinteistövero, €]])</f>
        <v>1395738.9976915065</v>
      </c>
      <c r="K139" s="15">
        <f>Tasaus[[#This Row],[Laskennallinen verotulo yhteensä, €]]/Tasaus[[#This Row],[Asukasluku 31.12.2023]]</f>
        <v>2046.5381197822676</v>
      </c>
      <c r="L139" s="34">
        <f>$K$11-Tasaus[[#This Row],[Laskennallinen verotulo yhteensä, €/asukas (=tasausraja)]]</f>
        <v>165.13188021773249</v>
      </c>
      <c r="M139" s="369">
        <v>148.61869219595926</v>
      </c>
      <c r="N139" s="370">
        <v>101357.94807764421</v>
      </c>
      <c r="P139" s="116"/>
      <c r="Q139" s="117"/>
      <c r="R139" s="118"/>
    </row>
    <row r="140" spans="1:18" x14ac:dyDescent="0.25">
      <c r="A140" s="266">
        <v>422</v>
      </c>
      <c r="B140" s="13" t="s">
        <v>492</v>
      </c>
      <c r="C140" s="267">
        <v>10228</v>
      </c>
      <c r="D140" s="268">
        <v>8.4</v>
      </c>
      <c r="E140" s="14">
        <v>14398228.619999999</v>
      </c>
      <c r="F140" s="14">
        <v>171407483.57142857</v>
      </c>
      <c r="G140" s="269">
        <f>Tasaus[[#This Row],[Verotettava tulo (kunnallisvero), €]]*($D$11/100)</f>
        <v>12769857.526071427</v>
      </c>
      <c r="H140" s="14">
        <v>4418885.2597958921</v>
      </c>
      <c r="I140" s="15">
        <v>1992156.01015</v>
      </c>
      <c r="J140" s="15">
        <f>SUM(Tasaus[[#This Row],[Laskennallinen kunnallisvero, €]:[Laskennallinen kiinteistövero, €]])</f>
        <v>19180898.796017319</v>
      </c>
      <c r="K140" s="15">
        <f>Tasaus[[#This Row],[Laskennallinen verotulo yhteensä, €]]/Tasaus[[#This Row],[Asukasluku 31.12.2023]]</f>
        <v>1875.3323030912513</v>
      </c>
      <c r="L140" s="34">
        <f>$K$11-Tasaus[[#This Row],[Laskennallinen verotulo yhteensä, €/asukas (=tasausraja)]]</f>
        <v>336.33769690874874</v>
      </c>
      <c r="M140" s="369">
        <v>302.70392721787385</v>
      </c>
      <c r="N140" s="370">
        <v>3096055.7675844138</v>
      </c>
      <c r="P140" s="116"/>
      <c r="Q140" s="117"/>
      <c r="R140" s="118"/>
    </row>
    <row r="141" spans="1:18" x14ac:dyDescent="0.25">
      <c r="A141" s="266">
        <v>423</v>
      </c>
      <c r="B141" s="13" t="s">
        <v>493</v>
      </c>
      <c r="C141" s="267">
        <v>20637</v>
      </c>
      <c r="D141" s="268">
        <v>6.9</v>
      </c>
      <c r="E141" s="14">
        <v>34124480.109999999</v>
      </c>
      <c r="F141" s="14">
        <v>494557682.75362319</v>
      </c>
      <c r="G141" s="269">
        <f>Tasaus[[#This Row],[Verotettava tulo (kunnallisvero), €]]*($D$11/100)</f>
        <v>36844547.365144923</v>
      </c>
      <c r="H141" s="14">
        <v>3630432.2845283183</v>
      </c>
      <c r="I141" s="15">
        <v>3146906.9785000002</v>
      </c>
      <c r="J141" s="15">
        <f>SUM(Tasaus[[#This Row],[Laskennallinen kunnallisvero, €]:[Laskennallinen kiinteistövero, €]])</f>
        <v>43621886.62817324</v>
      </c>
      <c r="K141" s="15">
        <f>Tasaus[[#This Row],[Laskennallinen verotulo yhteensä, €]]/Tasaus[[#This Row],[Asukasluku 31.12.2023]]</f>
        <v>2113.770733545246</v>
      </c>
      <c r="L141" s="34">
        <f>$K$11-Tasaus[[#This Row],[Laskennallinen verotulo yhteensä, €/asukas (=tasausraja)]]</f>
        <v>97.89926645475407</v>
      </c>
      <c r="M141" s="369">
        <v>88.109339809278666</v>
      </c>
      <c r="N141" s="370">
        <v>1818312.4456440839</v>
      </c>
      <c r="P141" s="116"/>
      <c r="Q141" s="117"/>
      <c r="R141" s="118"/>
    </row>
    <row r="142" spans="1:18" x14ac:dyDescent="0.25">
      <c r="A142" s="266">
        <v>425</v>
      </c>
      <c r="B142" s="13" t="s">
        <v>494</v>
      </c>
      <c r="C142" s="267">
        <v>10256</v>
      </c>
      <c r="D142" s="268">
        <v>8.9</v>
      </c>
      <c r="E142" s="14">
        <v>17078211.969999999</v>
      </c>
      <c r="F142" s="14">
        <v>191890022.13483146</v>
      </c>
      <c r="G142" s="269">
        <f>Tasaus[[#This Row],[Verotettava tulo (kunnallisvero), €]]*($D$11/100)</f>
        <v>14295806.649044942</v>
      </c>
      <c r="H142" s="14">
        <v>901538.16685537796</v>
      </c>
      <c r="I142" s="15">
        <v>1073748.3872000002</v>
      </c>
      <c r="J142" s="15">
        <f>SUM(Tasaus[[#This Row],[Laskennallinen kunnallisvero, €]:[Laskennallinen kiinteistövero, €]])</f>
        <v>16271093.20310032</v>
      </c>
      <c r="K142" s="15">
        <f>Tasaus[[#This Row],[Laskennallinen verotulo yhteensä, €]]/Tasaus[[#This Row],[Asukasluku 31.12.2023]]</f>
        <v>1586.4950471041655</v>
      </c>
      <c r="L142" s="34">
        <f>$K$11-Tasaus[[#This Row],[Laskennallinen verotulo yhteensä, €/asukas (=tasausraja)]]</f>
        <v>625.17495289583462</v>
      </c>
      <c r="M142" s="369">
        <v>562.65745760625123</v>
      </c>
      <c r="N142" s="370">
        <v>5770614.8852097122</v>
      </c>
      <c r="P142" s="116"/>
      <c r="Q142" s="117"/>
      <c r="R142" s="118"/>
    </row>
    <row r="143" spans="1:18" x14ac:dyDescent="0.25">
      <c r="A143" s="266">
        <v>426</v>
      </c>
      <c r="B143" s="13" t="s">
        <v>495</v>
      </c>
      <c r="C143" s="267">
        <v>11969</v>
      </c>
      <c r="D143" s="268">
        <v>8.9</v>
      </c>
      <c r="E143" s="14">
        <v>19965358.539999999</v>
      </c>
      <c r="F143" s="14">
        <v>224329871.23595506</v>
      </c>
      <c r="G143" s="269">
        <f>Tasaus[[#This Row],[Verotettava tulo (kunnallisvero), €]]*($D$11/100)</f>
        <v>16712575.407078652</v>
      </c>
      <c r="H143" s="14">
        <v>1330881.7215365591</v>
      </c>
      <c r="I143" s="15">
        <v>1747467.9691000001</v>
      </c>
      <c r="J143" s="15">
        <f>SUM(Tasaus[[#This Row],[Laskennallinen kunnallisvero, €]:[Laskennallinen kiinteistövero, €]])</f>
        <v>19790925.09771521</v>
      </c>
      <c r="K143" s="15">
        <f>Tasaus[[#This Row],[Laskennallinen verotulo yhteensä, €]]/Tasaus[[#This Row],[Asukasluku 31.12.2023]]</f>
        <v>1653.5153394364784</v>
      </c>
      <c r="L143" s="34">
        <f>$K$11-Tasaus[[#This Row],[Laskennallinen verotulo yhteensä, €/asukas (=tasausraja)]]</f>
        <v>558.1546605635217</v>
      </c>
      <c r="M143" s="369">
        <v>502.33919450716957</v>
      </c>
      <c r="N143" s="370">
        <v>6012497.8190563126</v>
      </c>
      <c r="P143" s="116"/>
      <c r="Q143" s="117"/>
      <c r="R143" s="118"/>
    </row>
    <row r="144" spans="1:18" x14ac:dyDescent="0.25">
      <c r="A144" s="266">
        <v>430</v>
      </c>
      <c r="B144" s="13" t="s">
        <v>496</v>
      </c>
      <c r="C144" s="267">
        <v>15420</v>
      </c>
      <c r="D144" s="268">
        <v>8.4</v>
      </c>
      <c r="E144" s="14">
        <v>23226006.199999999</v>
      </c>
      <c r="F144" s="14">
        <v>276500073.80952382</v>
      </c>
      <c r="G144" s="269">
        <f>Tasaus[[#This Row],[Verotettava tulo (kunnallisvero), €]]*($D$11/100)</f>
        <v>20599255.498809524</v>
      </c>
      <c r="H144" s="14">
        <v>3167574.7131615933</v>
      </c>
      <c r="I144" s="15">
        <v>2675307.2556500002</v>
      </c>
      <c r="J144" s="15">
        <f>SUM(Tasaus[[#This Row],[Laskennallinen kunnallisvero, €]:[Laskennallinen kiinteistövero, €]])</f>
        <v>26442137.467621118</v>
      </c>
      <c r="K144" s="15">
        <f>Tasaus[[#This Row],[Laskennallinen verotulo yhteensä, €]]/Tasaus[[#This Row],[Asukasluku 31.12.2023]]</f>
        <v>1714.794907109022</v>
      </c>
      <c r="L144" s="34">
        <f>$K$11-Tasaus[[#This Row],[Laskennallinen verotulo yhteensä, €/asukas (=tasausraja)]]</f>
        <v>496.87509289097807</v>
      </c>
      <c r="M144" s="369">
        <v>447.18758360188025</v>
      </c>
      <c r="N144" s="370">
        <v>6895632.5391409937</v>
      </c>
      <c r="P144" s="116"/>
      <c r="Q144" s="117"/>
      <c r="R144" s="118"/>
    </row>
    <row r="145" spans="1:18" x14ac:dyDescent="0.25">
      <c r="A145" s="266">
        <v>433</v>
      </c>
      <c r="B145" s="13" t="s">
        <v>497</v>
      </c>
      <c r="C145" s="267">
        <v>7692</v>
      </c>
      <c r="D145" s="268">
        <v>8.9</v>
      </c>
      <c r="E145" s="14">
        <v>13566131.82</v>
      </c>
      <c r="F145" s="14">
        <v>152428447.41573033</v>
      </c>
      <c r="G145" s="269">
        <f>Tasaus[[#This Row],[Verotettava tulo (kunnallisvero), €]]*($D$11/100)</f>
        <v>11355919.332471909</v>
      </c>
      <c r="H145" s="14">
        <v>1380404.4588973254</v>
      </c>
      <c r="I145" s="15">
        <v>1489336.1791500002</v>
      </c>
      <c r="J145" s="15">
        <f>SUM(Tasaus[[#This Row],[Laskennallinen kunnallisvero, €]:[Laskennallinen kiinteistövero, €]])</f>
        <v>14225659.970519235</v>
      </c>
      <c r="K145" s="15">
        <f>Tasaus[[#This Row],[Laskennallinen verotulo yhteensä, €]]/Tasaus[[#This Row],[Asukasluku 31.12.2023]]</f>
        <v>1849.4097725584029</v>
      </c>
      <c r="L145" s="34">
        <f>$K$11-Tasaus[[#This Row],[Laskennallinen verotulo yhteensä, €/asukas (=tasausraja)]]</f>
        <v>362.26022744159718</v>
      </c>
      <c r="M145" s="369">
        <v>326.03420469743747</v>
      </c>
      <c r="N145" s="370">
        <v>2507855.102532689</v>
      </c>
      <c r="P145" s="116"/>
      <c r="Q145" s="117"/>
      <c r="R145" s="118"/>
    </row>
    <row r="146" spans="1:18" x14ac:dyDescent="0.25">
      <c r="A146" s="266">
        <v>434</v>
      </c>
      <c r="B146" s="13" t="s">
        <v>498</v>
      </c>
      <c r="C146" s="267">
        <v>14458</v>
      </c>
      <c r="D146" s="268">
        <v>7.6</v>
      </c>
      <c r="E146" s="14">
        <v>22770341.859999999</v>
      </c>
      <c r="F146" s="14">
        <v>299609761.31578946</v>
      </c>
      <c r="G146" s="269">
        <f>Tasaus[[#This Row],[Verotettava tulo (kunnallisvero), €]]*($D$11/100)</f>
        <v>22320927.218026314</v>
      </c>
      <c r="H146" s="14">
        <v>9918369.1853232253</v>
      </c>
      <c r="I146" s="15">
        <v>3644012.8272000002</v>
      </c>
      <c r="J146" s="15">
        <f>SUM(Tasaus[[#This Row],[Laskennallinen kunnallisvero, €]:[Laskennallinen kiinteistövero, €]])</f>
        <v>35883309.230549544</v>
      </c>
      <c r="K146" s="15">
        <f>Tasaus[[#This Row],[Laskennallinen verotulo yhteensä, €]]/Tasaus[[#This Row],[Asukasluku 31.12.2023]]</f>
        <v>2481.8999329471258</v>
      </c>
      <c r="L146" s="34">
        <f>$K$11-Tasaus[[#This Row],[Laskennallinen verotulo yhteensä, €/asukas (=tasausraja)]]</f>
        <v>-270.22993294712569</v>
      </c>
      <c r="M146" s="369">
        <v>-27.02299329471257</v>
      </c>
      <c r="N146" s="370">
        <v>-390698.43705495435</v>
      </c>
      <c r="P146" s="116"/>
      <c r="Q146" s="117"/>
      <c r="R146" s="118"/>
    </row>
    <row r="147" spans="1:18" x14ac:dyDescent="0.25">
      <c r="A147" s="266">
        <v>435</v>
      </c>
      <c r="B147" s="13" t="s">
        <v>499</v>
      </c>
      <c r="C147" s="267">
        <v>702</v>
      </c>
      <c r="D147" s="268">
        <v>6.4</v>
      </c>
      <c r="E147" s="14">
        <v>900694.8</v>
      </c>
      <c r="F147" s="14">
        <v>14073356.25</v>
      </c>
      <c r="G147" s="269">
        <f>Tasaus[[#This Row],[Verotettava tulo (kunnallisvero), €]]*($D$11/100)</f>
        <v>1048465.0406249999</v>
      </c>
      <c r="H147" s="14">
        <v>209027.90386855611</v>
      </c>
      <c r="I147" s="15">
        <v>258692.14419999998</v>
      </c>
      <c r="J147" s="15">
        <f>SUM(Tasaus[[#This Row],[Laskennallinen kunnallisvero, €]:[Laskennallinen kiinteistövero, €]])</f>
        <v>1516185.0886935559</v>
      </c>
      <c r="K147" s="15">
        <f>Tasaus[[#This Row],[Laskennallinen verotulo yhteensä, €]]/Tasaus[[#This Row],[Asukasluku 31.12.2023]]</f>
        <v>2159.8078186517891</v>
      </c>
      <c r="L147" s="34">
        <f>$K$11-Tasaus[[#This Row],[Laskennallinen verotulo yhteensä, €/asukas (=tasausraja)]]</f>
        <v>51.862181348210925</v>
      </c>
      <c r="M147" s="369">
        <v>46.675963213389835</v>
      </c>
      <c r="N147" s="370">
        <v>32766.526175799663</v>
      </c>
      <c r="P147" s="116"/>
      <c r="Q147" s="117"/>
      <c r="R147" s="118"/>
    </row>
    <row r="148" spans="1:18" x14ac:dyDescent="0.25">
      <c r="A148" s="266">
        <v>436</v>
      </c>
      <c r="B148" s="13" t="s">
        <v>500</v>
      </c>
      <c r="C148" s="267">
        <v>2033</v>
      </c>
      <c r="D148" s="268">
        <v>8.9</v>
      </c>
      <c r="E148" s="14">
        <v>3006078.43</v>
      </c>
      <c r="F148" s="14">
        <v>33776162.134831458</v>
      </c>
      <c r="G148" s="269">
        <f>Tasaus[[#This Row],[Verotettava tulo (kunnallisvero), €]]*($D$11/100)</f>
        <v>2516324.0790449437</v>
      </c>
      <c r="H148" s="14">
        <v>150327.40258157966</v>
      </c>
      <c r="I148" s="15">
        <v>176296.95765000003</v>
      </c>
      <c r="J148" s="15">
        <f>SUM(Tasaus[[#This Row],[Laskennallinen kunnallisvero, €]:[Laskennallinen kiinteistövero, €]])</f>
        <v>2842948.4392765234</v>
      </c>
      <c r="K148" s="15">
        <f>Tasaus[[#This Row],[Laskennallinen verotulo yhteensä, €]]/Tasaus[[#This Row],[Asukasluku 31.12.2023]]</f>
        <v>1398.4006095801885</v>
      </c>
      <c r="L148" s="34">
        <f>$K$11-Tasaus[[#This Row],[Laskennallinen verotulo yhteensä, €/asukas (=tasausraja)]]</f>
        <v>813.26939041981154</v>
      </c>
      <c r="M148" s="369">
        <v>731.94245137783037</v>
      </c>
      <c r="N148" s="370">
        <v>1488039.0036511291</v>
      </c>
      <c r="P148" s="116"/>
      <c r="Q148" s="117"/>
      <c r="R148" s="118"/>
    </row>
    <row r="149" spans="1:18" x14ac:dyDescent="0.25">
      <c r="A149" s="266">
        <v>440</v>
      </c>
      <c r="B149" s="13" t="s">
        <v>501</v>
      </c>
      <c r="C149" s="267">
        <v>5843</v>
      </c>
      <c r="D149" s="268">
        <v>8.3000000000000007</v>
      </c>
      <c r="E149" s="14">
        <v>8960719.0299999993</v>
      </c>
      <c r="F149" s="14">
        <v>107960470.24096383</v>
      </c>
      <c r="G149" s="269">
        <f>Tasaus[[#This Row],[Verotettava tulo (kunnallisvero), €]]*($D$11/100)</f>
        <v>8043055.0329518048</v>
      </c>
      <c r="H149" s="14">
        <v>430486.54928096099</v>
      </c>
      <c r="I149" s="15">
        <v>842183.93959999993</v>
      </c>
      <c r="J149" s="15">
        <f>SUM(Tasaus[[#This Row],[Laskennallinen kunnallisvero, €]:[Laskennallinen kiinteistövero, €]])</f>
        <v>9315725.521832766</v>
      </c>
      <c r="K149" s="15">
        <f>Tasaus[[#This Row],[Laskennallinen verotulo yhteensä, €]]/Tasaus[[#This Row],[Asukasluku 31.12.2023]]</f>
        <v>1594.3394697642934</v>
      </c>
      <c r="L149" s="34">
        <f>$K$11-Tasaus[[#This Row],[Laskennallinen verotulo yhteensä, €/asukas (=tasausraja)]]</f>
        <v>617.33053023570665</v>
      </c>
      <c r="M149" s="369">
        <v>555.59747721213603</v>
      </c>
      <c r="N149" s="370">
        <v>3246356.0593505106</v>
      </c>
      <c r="P149" s="116"/>
      <c r="Q149" s="117"/>
      <c r="R149" s="118"/>
    </row>
    <row r="150" spans="1:18" x14ac:dyDescent="0.25">
      <c r="A150" s="266">
        <v>441</v>
      </c>
      <c r="B150" s="13" t="s">
        <v>502</v>
      </c>
      <c r="C150" s="267">
        <v>4396</v>
      </c>
      <c r="D150" s="268">
        <v>8.8000000000000007</v>
      </c>
      <c r="E150" s="14">
        <v>7014827.3300000001</v>
      </c>
      <c r="F150" s="14">
        <v>79713946.931818172</v>
      </c>
      <c r="G150" s="269">
        <f>Tasaus[[#This Row],[Verotettava tulo (kunnallisvero), €]]*($D$11/100)</f>
        <v>5938689.046420454</v>
      </c>
      <c r="H150" s="14">
        <v>1242223.7482792253</v>
      </c>
      <c r="I150" s="15">
        <v>1019229.7921000001</v>
      </c>
      <c r="J150" s="15">
        <f>SUM(Tasaus[[#This Row],[Laskennallinen kunnallisvero, €]:[Laskennallinen kiinteistövero, €]])</f>
        <v>8200142.5867996793</v>
      </c>
      <c r="K150" s="15">
        <f>Tasaus[[#This Row],[Laskennallinen verotulo yhteensä, €]]/Tasaus[[#This Row],[Asukasluku 31.12.2023]]</f>
        <v>1865.3645556869153</v>
      </c>
      <c r="L150" s="34">
        <f>$K$11-Tasaus[[#This Row],[Laskennallinen verotulo yhteensä, €/asukas (=tasausraja)]]</f>
        <v>346.30544431308476</v>
      </c>
      <c r="M150" s="369">
        <v>311.6748998817763</v>
      </c>
      <c r="N150" s="370">
        <v>1370122.8598802886</v>
      </c>
      <c r="P150" s="116"/>
      <c r="Q150" s="117"/>
      <c r="R150" s="118"/>
    </row>
    <row r="151" spans="1:18" x14ac:dyDescent="0.25">
      <c r="A151" s="266">
        <v>444</v>
      </c>
      <c r="B151" s="13" t="s">
        <v>503</v>
      </c>
      <c r="C151" s="267">
        <v>45645</v>
      </c>
      <c r="D151" s="268">
        <v>7.9</v>
      </c>
      <c r="E151" s="14">
        <v>82806926.780000001</v>
      </c>
      <c r="F151" s="14">
        <v>1048188946.5822785</v>
      </c>
      <c r="G151" s="269">
        <f>Tasaus[[#This Row],[Verotettava tulo (kunnallisvero), €]]*($D$11/100)</f>
        <v>78090076.520379737</v>
      </c>
      <c r="H151" s="14">
        <v>8462851.2130364273</v>
      </c>
      <c r="I151" s="15">
        <v>8782116.7896000016</v>
      </c>
      <c r="J151" s="15">
        <f>SUM(Tasaus[[#This Row],[Laskennallinen kunnallisvero, €]:[Laskennallinen kiinteistövero, €]])</f>
        <v>95335044.52301617</v>
      </c>
      <c r="K151" s="15">
        <f>Tasaus[[#This Row],[Laskennallinen verotulo yhteensä, €]]/Tasaus[[#This Row],[Asukasluku 31.12.2023]]</f>
        <v>2088.6196631178918</v>
      </c>
      <c r="L151" s="34">
        <f>$K$11-Tasaus[[#This Row],[Laskennallinen verotulo yhteensä, €/asukas (=tasausraja)]]</f>
        <v>123.05033688210824</v>
      </c>
      <c r="M151" s="369">
        <v>110.74530319389741</v>
      </c>
      <c r="N151" s="370">
        <v>5054969.3642854476</v>
      </c>
      <c r="P151" s="116"/>
      <c r="Q151" s="117"/>
      <c r="R151" s="118"/>
    </row>
    <row r="152" spans="1:18" x14ac:dyDescent="0.25">
      <c r="A152" s="266">
        <v>445</v>
      </c>
      <c r="B152" s="13" t="s">
        <v>152</v>
      </c>
      <c r="C152" s="267">
        <v>14999</v>
      </c>
      <c r="D152" s="268">
        <v>7.9</v>
      </c>
      <c r="E152" s="14">
        <v>27810256.039999995</v>
      </c>
      <c r="F152" s="14">
        <v>352028557.46835434</v>
      </c>
      <c r="G152" s="269">
        <f>Tasaus[[#This Row],[Verotettava tulo (kunnallisvero), €]]*($D$11/100)</f>
        <v>26226127.531392399</v>
      </c>
      <c r="H152" s="14">
        <v>2170524.6135117658</v>
      </c>
      <c r="I152" s="15">
        <v>4693003.8012499996</v>
      </c>
      <c r="J152" s="15">
        <f>SUM(Tasaus[[#This Row],[Laskennallinen kunnallisvero, €]:[Laskennallinen kiinteistövero, €]])</f>
        <v>33089655.946154166</v>
      </c>
      <c r="K152" s="15">
        <f>Tasaus[[#This Row],[Laskennallinen verotulo yhteensä, €]]/Tasaus[[#This Row],[Asukasluku 31.12.2023]]</f>
        <v>2206.1241380194792</v>
      </c>
      <c r="L152" s="34">
        <f>$K$11-Tasaus[[#This Row],[Laskennallinen verotulo yhteensä, €/asukas (=tasausraja)]]</f>
        <v>5.54586198052084</v>
      </c>
      <c r="M152" s="369">
        <v>4.9912757824687564</v>
      </c>
      <c r="N152" s="370">
        <v>74864.145461248874</v>
      </c>
      <c r="P152" s="116"/>
      <c r="Q152" s="117"/>
      <c r="R152" s="118"/>
    </row>
    <row r="153" spans="1:18" x14ac:dyDescent="0.25">
      <c r="A153" s="266">
        <v>475</v>
      </c>
      <c r="B153" s="13" t="s">
        <v>504</v>
      </c>
      <c r="C153" s="267">
        <v>5456</v>
      </c>
      <c r="D153" s="268">
        <v>8.9</v>
      </c>
      <c r="E153" s="14">
        <v>9558880.4600000009</v>
      </c>
      <c r="F153" s="14">
        <v>107403151.23595506</v>
      </c>
      <c r="G153" s="269">
        <f>Tasaus[[#This Row],[Verotettava tulo (kunnallisvero), €]]*($D$11/100)</f>
        <v>8001534.767078652</v>
      </c>
      <c r="H153" s="14">
        <v>1101211.2550347457</v>
      </c>
      <c r="I153" s="15">
        <v>1035440.7444</v>
      </c>
      <c r="J153" s="15">
        <f>SUM(Tasaus[[#This Row],[Laskennallinen kunnallisvero, €]:[Laskennallinen kiinteistövero, €]])</f>
        <v>10138186.766513398</v>
      </c>
      <c r="K153" s="15">
        <f>Tasaus[[#This Row],[Laskennallinen verotulo yhteensä, €]]/Tasaus[[#This Row],[Asukasluku 31.12.2023]]</f>
        <v>1858.1720613111067</v>
      </c>
      <c r="L153" s="34">
        <f>$K$11-Tasaus[[#This Row],[Laskennallinen verotulo yhteensä, €/asukas (=tasausraja)]]</f>
        <v>353.49793868889333</v>
      </c>
      <c r="M153" s="369">
        <v>318.14814482000401</v>
      </c>
      <c r="N153" s="370">
        <v>1735816.2781379418</v>
      </c>
      <c r="P153" s="116"/>
      <c r="Q153" s="117"/>
      <c r="R153" s="118"/>
    </row>
    <row r="154" spans="1:18" x14ac:dyDescent="0.25">
      <c r="A154" s="266">
        <v>480</v>
      </c>
      <c r="B154" s="13" t="s">
        <v>505</v>
      </c>
      <c r="C154" s="267">
        <v>1930</v>
      </c>
      <c r="D154" s="268">
        <v>8.5</v>
      </c>
      <c r="E154" s="14">
        <v>2847137.75</v>
      </c>
      <c r="F154" s="14">
        <v>33495738.235294119</v>
      </c>
      <c r="G154" s="269">
        <f>Tasaus[[#This Row],[Verotettava tulo (kunnallisvero), €]]*($D$11/100)</f>
        <v>2495432.4985294119</v>
      </c>
      <c r="H154" s="14">
        <v>229813.01408263671</v>
      </c>
      <c r="I154" s="15">
        <v>242393.60175</v>
      </c>
      <c r="J154" s="15">
        <f>SUM(Tasaus[[#This Row],[Laskennallinen kunnallisvero, €]:[Laskennallinen kiinteistövero, €]])</f>
        <v>2967639.1143620485</v>
      </c>
      <c r="K154" s="15">
        <f>Tasaus[[#This Row],[Laskennallinen verotulo yhteensä, €]]/Tasaus[[#This Row],[Asukasluku 31.12.2023]]</f>
        <v>1537.6368468197143</v>
      </c>
      <c r="L154" s="34">
        <f>$K$11-Tasaus[[#This Row],[Laskennallinen verotulo yhteensä, €/asukas (=tasausraja)]]</f>
        <v>674.03315318028581</v>
      </c>
      <c r="M154" s="369">
        <v>606.6298378622572</v>
      </c>
      <c r="N154" s="370">
        <v>1170795.5870741564</v>
      </c>
      <c r="P154" s="116"/>
      <c r="Q154" s="117"/>
      <c r="R154" s="118"/>
    </row>
    <row r="155" spans="1:18" x14ac:dyDescent="0.25">
      <c r="A155" s="266">
        <v>481</v>
      </c>
      <c r="B155" s="13" t="s">
        <v>506</v>
      </c>
      <c r="C155" s="267">
        <v>9619</v>
      </c>
      <c r="D155" s="268">
        <v>8.1</v>
      </c>
      <c r="E155" s="14">
        <v>19405048.73</v>
      </c>
      <c r="F155" s="14">
        <v>239568502.83950618</v>
      </c>
      <c r="G155" s="269">
        <f>Tasaus[[#This Row],[Verotettava tulo (kunnallisvero), €]]*($D$11/100)</f>
        <v>17847853.46154321</v>
      </c>
      <c r="H155" s="14">
        <v>1323439.0997402482</v>
      </c>
      <c r="I155" s="15">
        <v>1493333.51165</v>
      </c>
      <c r="J155" s="15">
        <f>SUM(Tasaus[[#This Row],[Laskennallinen kunnallisvero, €]:[Laskennallinen kiinteistövero, €]])</f>
        <v>20664626.072933458</v>
      </c>
      <c r="K155" s="15">
        <f>Tasaus[[#This Row],[Laskennallinen verotulo yhteensä, €]]/Tasaus[[#This Row],[Asukasluku 31.12.2023]]</f>
        <v>2148.313345767071</v>
      </c>
      <c r="L155" s="34">
        <f>$K$11-Tasaus[[#This Row],[Laskennallinen verotulo yhteensä, €/asukas (=tasausraja)]]</f>
        <v>63.356654232929031</v>
      </c>
      <c r="M155" s="369">
        <v>57.02098880963613</v>
      </c>
      <c r="N155" s="370">
        <v>548484.89135988988</v>
      </c>
      <c r="P155" s="116"/>
      <c r="Q155" s="117"/>
      <c r="R155" s="118"/>
    </row>
    <row r="156" spans="1:18" x14ac:dyDescent="0.25">
      <c r="A156" s="266">
        <v>483</v>
      </c>
      <c r="B156" s="13" t="s">
        <v>507</v>
      </c>
      <c r="C156" s="267">
        <v>1055</v>
      </c>
      <c r="D156" s="268">
        <v>10</v>
      </c>
      <c r="E156" s="14">
        <v>1399517.03</v>
      </c>
      <c r="F156" s="14">
        <v>13995170.300000001</v>
      </c>
      <c r="G156" s="269">
        <f>Tasaus[[#This Row],[Verotettava tulo (kunnallisvero), €]]*($D$11/100)</f>
        <v>1042640.18735</v>
      </c>
      <c r="H156" s="14">
        <v>117951.15258942866</v>
      </c>
      <c r="I156" s="15">
        <v>109051.31335</v>
      </c>
      <c r="J156" s="15">
        <f>SUM(Tasaus[[#This Row],[Laskennallinen kunnallisvero, €]:[Laskennallinen kiinteistövero, €]])</f>
        <v>1269642.6532894287</v>
      </c>
      <c r="K156" s="15">
        <f>Tasaus[[#This Row],[Laskennallinen verotulo yhteensä, €]]/Tasaus[[#This Row],[Asukasluku 31.12.2023]]</f>
        <v>1203.4527519331077</v>
      </c>
      <c r="L156" s="34">
        <f>$K$11-Tasaus[[#This Row],[Laskennallinen verotulo yhteensä, €/asukas (=tasausraja)]]</f>
        <v>1008.2172480668924</v>
      </c>
      <c r="M156" s="369">
        <v>907.39552326020316</v>
      </c>
      <c r="N156" s="370">
        <v>957302.27703951439</v>
      </c>
      <c r="P156" s="116"/>
      <c r="Q156" s="117"/>
      <c r="R156" s="118"/>
    </row>
    <row r="157" spans="1:18" x14ac:dyDescent="0.25">
      <c r="A157" s="266">
        <v>484</v>
      </c>
      <c r="B157" s="13" t="s">
        <v>508</v>
      </c>
      <c r="C157" s="267">
        <v>2966</v>
      </c>
      <c r="D157" s="268">
        <v>7.9</v>
      </c>
      <c r="E157" s="14">
        <v>3910111.83</v>
      </c>
      <c r="F157" s="14">
        <v>49495086.455696203</v>
      </c>
      <c r="G157" s="269">
        <f>Tasaus[[#This Row],[Verotettava tulo (kunnallisvero), €]]*($D$11/100)</f>
        <v>3687383.9409493669</v>
      </c>
      <c r="H157" s="14">
        <v>2526776.6347304815</v>
      </c>
      <c r="I157" s="15">
        <v>698526.03780000005</v>
      </c>
      <c r="J157" s="15">
        <f>SUM(Tasaus[[#This Row],[Laskennallinen kunnallisvero, €]:[Laskennallinen kiinteistövero, €]])</f>
        <v>6912686.613479848</v>
      </c>
      <c r="K157" s="15">
        <f>Tasaus[[#This Row],[Laskennallinen verotulo yhteensä, €]]/Tasaus[[#This Row],[Asukasluku 31.12.2023]]</f>
        <v>2330.6428231557143</v>
      </c>
      <c r="L157" s="34">
        <f>$K$11-Tasaus[[#This Row],[Laskennallinen verotulo yhteensä, €/asukas (=tasausraja)]]</f>
        <v>-118.9728231557142</v>
      </c>
      <c r="M157" s="369">
        <v>-11.89728231557142</v>
      </c>
      <c r="N157" s="370">
        <v>-35287.339347984831</v>
      </c>
      <c r="P157" s="116"/>
      <c r="Q157" s="117"/>
      <c r="R157" s="118"/>
    </row>
    <row r="158" spans="1:18" x14ac:dyDescent="0.25">
      <c r="A158" s="266">
        <v>489</v>
      </c>
      <c r="B158" s="13" t="s">
        <v>509</v>
      </c>
      <c r="C158" s="267">
        <v>1752</v>
      </c>
      <c r="D158" s="268">
        <v>8.9</v>
      </c>
      <c r="E158" s="14">
        <v>2322362.0099999993</v>
      </c>
      <c r="F158" s="14">
        <v>26093955.168539319</v>
      </c>
      <c r="G158" s="269">
        <f>Tasaus[[#This Row],[Verotettava tulo (kunnallisvero), €]]*($D$11/100)</f>
        <v>1943999.6600561792</v>
      </c>
      <c r="H158" s="14">
        <v>463477.426800696</v>
      </c>
      <c r="I158" s="15">
        <v>292812.33230000001</v>
      </c>
      <c r="J158" s="15">
        <f>SUM(Tasaus[[#This Row],[Laskennallinen kunnallisvero, €]:[Laskennallinen kiinteistövero, €]])</f>
        <v>2700289.419156875</v>
      </c>
      <c r="K158" s="15">
        <f>Tasaus[[#This Row],[Laskennallinen verotulo yhteensä, €]]/Tasaus[[#This Row],[Asukasluku 31.12.2023]]</f>
        <v>1541.2610839936501</v>
      </c>
      <c r="L158" s="34">
        <f>$K$11-Tasaus[[#This Row],[Laskennallinen verotulo yhteensä, €/asukas (=tasausraja)]]</f>
        <v>670.40891600634995</v>
      </c>
      <c r="M158" s="369">
        <v>603.368024405715</v>
      </c>
      <c r="N158" s="370">
        <v>1057100.7787588127</v>
      </c>
      <c r="P158" s="116"/>
      <c r="Q158" s="117"/>
      <c r="R158" s="118"/>
    </row>
    <row r="159" spans="1:18" x14ac:dyDescent="0.25">
      <c r="A159" s="266">
        <v>491</v>
      </c>
      <c r="B159" s="13" t="s">
        <v>510</v>
      </c>
      <c r="C159" s="267">
        <v>51919</v>
      </c>
      <c r="D159" s="268">
        <v>9.4</v>
      </c>
      <c r="E159" s="14">
        <v>98915602.459999993</v>
      </c>
      <c r="F159" s="14">
        <v>1052293643.1914893</v>
      </c>
      <c r="G159" s="269">
        <f>Tasaus[[#This Row],[Verotettava tulo (kunnallisvero), €]]*($D$11/100)</f>
        <v>78395876.417765945</v>
      </c>
      <c r="H159" s="14">
        <v>13229937.343951259</v>
      </c>
      <c r="I159" s="15">
        <v>10194483.460200001</v>
      </c>
      <c r="J159" s="15">
        <f>SUM(Tasaus[[#This Row],[Laskennallinen kunnallisvero, €]:[Laskennallinen kiinteistövero, €]])</f>
        <v>101820297.2219172</v>
      </c>
      <c r="K159" s="15">
        <f>Tasaus[[#This Row],[Laskennallinen verotulo yhteensä, €]]/Tasaus[[#This Row],[Asukasluku 31.12.2023]]</f>
        <v>1961.1374876618809</v>
      </c>
      <c r="L159" s="34">
        <f>$K$11-Tasaus[[#This Row],[Laskennallinen verotulo yhteensä, €/asukas (=tasausraja)]]</f>
        <v>250.5325123381192</v>
      </c>
      <c r="M159" s="369">
        <v>225.47926110430728</v>
      </c>
      <c r="N159" s="370">
        <v>11706657.757274529</v>
      </c>
      <c r="P159" s="116"/>
      <c r="Q159" s="117"/>
      <c r="R159" s="118"/>
    </row>
    <row r="160" spans="1:18" x14ac:dyDescent="0.25">
      <c r="A160" s="266">
        <v>494</v>
      </c>
      <c r="B160" s="13" t="s">
        <v>511</v>
      </c>
      <c r="C160" s="267">
        <v>8827</v>
      </c>
      <c r="D160" s="268">
        <v>9.4</v>
      </c>
      <c r="E160" s="14">
        <v>14762056.59</v>
      </c>
      <c r="F160" s="14">
        <v>157043155.21276596</v>
      </c>
      <c r="G160" s="269">
        <f>Tasaus[[#This Row],[Verotettava tulo (kunnallisvero), €]]*($D$11/100)</f>
        <v>11699715.063351063</v>
      </c>
      <c r="H160" s="14">
        <v>727247.95829405414</v>
      </c>
      <c r="I160" s="15">
        <v>1013121.21195</v>
      </c>
      <c r="J160" s="15">
        <f>SUM(Tasaus[[#This Row],[Laskennallinen kunnallisvero, €]:[Laskennallinen kiinteistövero, €]])</f>
        <v>13440084.233595118</v>
      </c>
      <c r="K160" s="15">
        <f>Tasaus[[#This Row],[Laskennallinen verotulo yhteensä, €]]/Tasaus[[#This Row],[Asukasluku 31.12.2023]]</f>
        <v>1522.6106529506194</v>
      </c>
      <c r="L160" s="34">
        <f>$K$11-Tasaus[[#This Row],[Laskennallinen verotulo yhteensä, €/asukas (=tasausraja)]]</f>
        <v>689.05934704938068</v>
      </c>
      <c r="M160" s="369">
        <v>620.15341234444259</v>
      </c>
      <c r="N160" s="370">
        <v>5474094.170764395</v>
      </c>
      <c r="P160" s="116"/>
      <c r="Q160" s="117"/>
      <c r="R160" s="118"/>
    </row>
    <row r="161" spans="1:18" x14ac:dyDescent="0.25">
      <c r="A161" s="266">
        <v>495</v>
      </c>
      <c r="B161" s="13" t="s">
        <v>512</v>
      </c>
      <c r="C161" s="267">
        <v>1430</v>
      </c>
      <c r="D161" s="268">
        <v>9.8000000000000007</v>
      </c>
      <c r="E161" s="14">
        <v>1976147.5199999998</v>
      </c>
      <c r="F161" s="14">
        <v>20164770.612244893</v>
      </c>
      <c r="G161" s="269">
        <f>Tasaus[[#This Row],[Verotettava tulo (kunnallisvero), €]]*($D$11/100)</f>
        <v>1502275.4106122444</v>
      </c>
      <c r="H161" s="14">
        <v>926886.71655481262</v>
      </c>
      <c r="I161" s="15">
        <v>286092.50245000003</v>
      </c>
      <c r="J161" s="15">
        <f>SUM(Tasaus[[#This Row],[Laskennallinen kunnallisvero, €]:[Laskennallinen kiinteistövero, €]])</f>
        <v>2715254.6296170573</v>
      </c>
      <c r="K161" s="15">
        <f>Tasaus[[#This Row],[Laskennallinen verotulo yhteensä, €]]/Tasaus[[#This Row],[Asukasluku 31.12.2023]]</f>
        <v>1898.7794612706693</v>
      </c>
      <c r="L161" s="34">
        <f>$K$11-Tasaus[[#This Row],[Laskennallinen verotulo yhteensä, €/asukas (=tasausraja)]]</f>
        <v>312.89053872933073</v>
      </c>
      <c r="M161" s="369">
        <v>281.60148485639769</v>
      </c>
      <c r="N161" s="370">
        <v>402690.12334464869</v>
      </c>
      <c r="P161" s="116"/>
      <c r="Q161" s="117"/>
      <c r="R161" s="118"/>
    </row>
    <row r="162" spans="1:18" x14ac:dyDescent="0.25">
      <c r="A162" s="266">
        <v>498</v>
      </c>
      <c r="B162" s="13" t="s">
        <v>513</v>
      </c>
      <c r="C162" s="267">
        <v>2325</v>
      </c>
      <c r="D162" s="268">
        <v>8.9</v>
      </c>
      <c r="E162" s="14">
        <v>4123810.4700000007</v>
      </c>
      <c r="F162" s="14">
        <v>46334949.101123601</v>
      </c>
      <c r="G162" s="269">
        <f>Tasaus[[#This Row],[Verotettava tulo (kunnallisvero), €]]*($D$11/100)</f>
        <v>3451953.7080337079</v>
      </c>
      <c r="H162" s="14">
        <v>675889.87726430118</v>
      </c>
      <c r="I162" s="15">
        <v>677327.30689999997</v>
      </c>
      <c r="J162" s="15">
        <f>SUM(Tasaus[[#This Row],[Laskennallinen kunnallisvero, €]:[Laskennallinen kiinteistövero, €]])</f>
        <v>4805170.8921980094</v>
      </c>
      <c r="K162" s="15">
        <f>Tasaus[[#This Row],[Laskennallinen verotulo yhteensä, €]]/Tasaus[[#This Row],[Asukasluku 31.12.2023]]</f>
        <v>2066.7401686873159</v>
      </c>
      <c r="L162" s="34">
        <f>$K$11-Tasaus[[#This Row],[Laskennallinen verotulo yhteensä, €/asukas (=tasausraja)]]</f>
        <v>144.9298313126842</v>
      </c>
      <c r="M162" s="369">
        <v>130.4368481814158</v>
      </c>
      <c r="N162" s="370">
        <v>303265.67202179175</v>
      </c>
      <c r="P162" s="116"/>
      <c r="Q162" s="117"/>
      <c r="R162" s="118"/>
    </row>
    <row r="163" spans="1:18" x14ac:dyDescent="0.25">
      <c r="A163" s="242">
        <v>499</v>
      </c>
      <c r="B163" s="36" t="s">
        <v>514</v>
      </c>
      <c r="C163" s="267">
        <v>19763</v>
      </c>
      <c r="D163" s="268">
        <v>8.4</v>
      </c>
      <c r="E163" s="14">
        <v>38002276.479999997</v>
      </c>
      <c r="F163" s="14">
        <v>452408053.33333325</v>
      </c>
      <c r="G163" s="269">
        <f>Tasaus[[#This Row],[Verotettava tulo (kunnallisvero), €]]*($D$11/100)</f>
        <v>33704399.973333329</v>
      </c>
      <c r="H163" s="14">
        <v>2566749.7297573648</v>
      </c>
      <c r="I163" s="15">
        <v>3034249.5639500003</v>
      </c>
      <c r="J163" s="15">
        <f>SUM(Tasaus[[#This Row],[Laskennallinen kunnallisvero, €]:[Laskennallinen kiinteistövero, €]])</f>
        <v>39305399.2670407</v>
      </c>
      <c r="K163" s="15">
        <f>Tasaus[[#This Row],[Laskennallinen verotulo yhteensä, €]]/Tasaus[[#This Row],[Asukasluku 31.12.2023]]</f>
        <v>1988.8376899782775</v>
      </c>
      <c r="L163" s="34">
        <f>$K$11-Tasaus[[#This Row],[Laskennallinen verotulo yhteensä, €/asukas (=tasausraja)]]</f>
        <v>222.83231002172261</v>
      </c>
      <c r="M163" s="369">
        <v>200.54907901955036</v>
      </c>
      <c r="N163" s="370">
        <v>3963451.4486633739</v>
      </c>
      <c r="P163" s="116"/>
      <c r="Q163" s="117"/>
      <c r="R163" s="118"/>
    </row>
    <row r="164" spans="1:18" x14ac:dyDescent="0.25">
      <c r="A164" s="266">
        <v>500</v>
      </c>
      <c r="B164" s="13" t="s">
        <v>515</v>
      </c>
      <c r="C164" s="267">
        <v>10551</v>
      </c>
      <c r="D164" s="268">
        <v>6.9</v>
      </c>
      <c r="E164" s="14">
        <v>16831696.539999999</v>
      </c>
      <c r="F164" s="14">
        <v>243937631.01449275</v>
      </c>
      <c r="G164" s="269">
        <f>Tasaus[[#This Row],[Verotettava tulo (kunnallisvero), €]]*($D$11/100)</f>
        <v>18173353.510579709</v>
      </c>
      <c r="H164" s="14">
        <v>2488464.7940898929</v>
      </c>
      <c r="I164" s="15">
        <v>1489843.7322499999</v>
      </c>
      <c r="J164" s="15">
        <f>SUM(Tasaus[[#This Row],[Laskennallinen kunnallisvero, €]:[Laskennallinen kiinteistövero, €]])</f>
        <v>22151662.036919605</v>
      </c>
      <c r="K164" s="15">
        <f>Tasaus[[#This Row],[Laskennallinen verotulo yhteensä, €]]/Tasaus[[#This Row],[Asukasluku 31.12.2023]]</f>
        <v>2099.4846021154017</v>
      </c>
      <c r="L164" s="34">
        <f>$K$11-Tasaus[[#This Row],[Laskennallinen verotulo yhteensä, €/asukas (=tasausraja)]]</f>
        <v>112.18539788459839</v>
      </c>
      <c r="M164" s="369">
        <v>100.96685809613855</v>
      </c>
      <c r="N164" s="370">
        <v>1065301.3197723578</v>
      </c>
      <c r="P164" s="116"/>
      <c r="Q164" s="117"/>
      <c r="R164" s="118"/>
    </row>
    <row r="165" spans="1:18" x14ac:dyDescent="0.25">
      <c r="A165" s="266">
        <v>503</v>
      </c>
      <c r="B165" s="13" t="s">
        <v>516</v>
      </c>
      <c r="C165" s="267">
        <v>7515</v>
      </c>
      <c r="D165" s="268">
        <v>9.1</v>
      </c>
      <c r="E165" s="14">
        <v>13511122.919999998</v>
      </c>
      <c r="F165" s="14">
        <v>148473878.24175823</v>
      </c>
      <c r="G165" s="269">
        <f>Tasaus[[#This Row],[Verotettava tulo (kunnallisvero), €]]*($D$11/100)</f>
        <v>11061303.929010987</v>
      </c>
      <c r="H165" s="14">
        <v>1032944.2078499006</v>
      </c>
      <c r="I165" s="15">
        <v>1091331.5287000001</v>
      </c>
      <c r="J165" s="15">
        <f>SUM(Tasaus[[#This Row],[Laskennallinen kunnallisvero, €]:[Laskennallinen kiinteistövero, €]])</f>
        <v>13185579.665560888</v>
      </c>
      <c r="K165" s="15">
        <f>Tasaus[[#This Row],[Laskennallinen verotulo yhteensä, €]]/Tasaus[[#This Row],[Asukasluku 31.12.2023]]</f>
        <v>1754.5681524365787</v>
      </c>
      <c r="L165" s="34">
        <f>$K$11-Tasaus[[#This Row],[Laskennallinen verotulo yhteensä, €/asukas (=tasausraja)]]</f>
        <v>457.10184756342142</v>
      </c>
      <c r="M165" s="369">
        <v>411.39166280707929</v>
      </c>
      <c r="N165" s="370">
        <v>3091608.3459952008</v>
      </c>
      <c r="P165" s="116"/>
      <c r="Q165" s="117"/>
      <c r="R165" s="118"/>
    </row>
    <row r="166" spans="1:18" x14ac:dyDescent="0.25">
      <c r="A166" s="266">
        <v>504</v>
      </c>
      <c r="B166" s="13" t="s">
        <v>517</v>
      </c>
      <c r="C166" s="267">
        <v>1715</v>
      </c>
      <c r="D166" s="268">
        <v>9.9</v>
      </c>
      <c r="E166" s="14">
        <v>2814638.7999999993</v>
      </c>
      <c r="F166" s="14">
        <v>28430694.949494943</v>
      </c>
      <c r="G166" s="269">
        <f>Tasaus[[#This Row],[Verotettava tulo (kunnallisvero), €]]*($D$11/100)</f>
        <v>2118086.7737373733</v>
      </c>
      <c r="H166" s="14">
        <v>353064.39243091695</v>
      </c>
      <c r="I166" s="15">
        <v>231002.29495000001</v>
      </c>
      <c r="J166" s="15">
        <f>SUM(Tasaus[[#This Row],[Laskennallinen kunnallisvero, €]:[Laskennallinen kiinteistövero, €]])</f>
        <v>2702153.4611182902</v>
      </c>
      <c r="K166" s="15">
        <f>Tasaus[[#This Row],[Laskennallinen verotulo yhteensä, €]]/Tasaus[[#This Row],[Asukasluku 31.12.2023]]</f>
        <v>1575.5996857832597</v>
      </c>
      <c r="L166" s="34">
        <f>$K$11-Tasaus[[#This Row],[Laskennallinen verotulo yhteensä, €/asukas (=tasausraja)]]</f>
        <v>636.07031421674037</v>
      </c>
      <c r="M166" s="369">
        <v>572.46328279506633</v>
      </c>
      <c r="N166" s="370">
        <v>981774.52999353874</v>
      </c>
      <c r="P166" s="116"/>
      <c r="Q166" s="117"/>
      <c r="R166" s="118"/>
    </row>
    <row r="167" spans="1:18" x14ac:dyDescent="0.25">
      <c r="A167" s="266">
        <v>505</v>
      </c>
      <c r="B167" s="13" t="s">
        <v>518</v>
      </c>
      <c r="C167" s="267">
        <v>20957</v>
      </c>
      <c r="D167" s="268">
        <v>8.3000000000000007</v>
      </c>
      <c r="E167" s="14">
        <v>38997312.700000003</v>
      </c>
      <c r="F167" s="14">
        <v>469847140.96385545</v>
      </c>
      <c r="G167" s="269">
        <f>Tasaus[[#This Row],[Verotettava tulo (kunnallisvero), €]]*($D$11/100)</f>
        <v>35003612.001807228</v>
      </c>
      <c r="H167" s="14">
        <v>3177948.0992785473</v>
      </c>
      <c r="I167" s="15">
        <v>4076881.9455999997</v>
      </c>
      <c r="J167" s="15">
        <f>SUM(Tasaus[[#This Row],[Laskennallinen kunnallisvero, €]:[Laskennallinen kiinteistövero, €]])</f>
        <v>42258442.046685778</v>
      </c>
      <c r="K167" s="15">
        <f>Tasaus[[#This Row],[Laskennallinen verotulo yhteensä, €]]/Tasaus[[#This Row],[Asukasluku 31.12.2023]]</f>
        <v>2016.4356561857985</v>
      </c>
      <c r="L167" s="34">
        <f>$K$11-Tasaus[[#This Row],[Laskennallinen verotulo yhteensä, €/asukas (=tasausraja)]]</f>
        <v>195.23434381420157</v>
      </c>
      <c r="M167" s="369">
        <v>175.71090943278142</v>
      </c>
      <c r="N167" s="370">
        <v>3682373.5289828004</v>
      </c>
      <c r="P167" s="116"/>
      <c r="Q167" s="117"/>
      <c r="R167" s="118"/>
    </row>
    <row r="168" spans="1:18" x14ac:dyDescent="0.25">
      <c r="A168" s="266">
        <v>507</v>
      </c>
      <c r="B168" s="13" t="s">
        <v>519</v>
      </c>
      <c r="C168" s="267">
        <v>7099</v>
      </c>
      <c r="D168" s="268">
        <v>8.1</v>
      </c>
      <c r="E168" s="14">
        <v>10200161.15</v>
      </c>
      <c r="F168" s="14">
        <v>122961708.83895132</v>
      </c>
      <c r="G168" s="269">
        <f>Tasaus[[#This Row],[Verotettava tulo (kunnallisvero), €]]*($D$11/100)</f>
        <v>9160647.3085018732</v>
      </c>
      <c r="H168" s="14">
        <v>2499913.0377600472</v>
      </c>
      <c r="I168" s="15">
        <v>1923220.5677500002</v>
      </c>
      <c r="J168" s="15">
        <f>SUM(Tasaus[[#This Row],[Laskennallinen kunnallisvero, €]:[Laskennallinen kiinteistövero, €]])</f>
        <v>13583780.91401192</v>
      </c>
      <c r="K168" s="15">
        <f>Tasaus[[#This Row],[Laskennallinen verotulo yhteensä, €]]/Tasaus[[#This Row],[Asukasluku 31.12.2023]]</f>
        <v>1913.4780833937061</v>
      </c>
      <c r="L168" s="34">
        <f>$K$11-Tasaus[[#This Row],[Laskennallinen verotulo yhteensä, €/asukas (=tasausraja)]]</f>
        <v>298.19191660629394</v>
      </c>
      <c r="M168" s="369">
        <v>268.37272494566457</v>
      </c>
      <c r="N168" s="370">
        <v>1905177.9743892727</v>
      </c>
      <c r="P168" s="116"/>
      <c r="Q168" s="117"/>
      <c r="R168" s="118"/>
    </row>
    <row r="169" spans="1:18" x14ac:dyDescent="0.25">
      <c r="A169" s="266">
        <v>508</v>
      </c>
      <c r="B169" s="13" t="s">
        <v>520</v>
      </c>
      <c r="C169" s="267">
        <v>9271</v>
      </c>
      <c r="D169" s="268">
        <v>9.9</v>
      </c>
      <c r="E169" s="14">
        <v>17919543.850000001</v>
      </c>
      <c r="F169" s="14">
        <v>181005493.43434346</v>
      </c>
      <c r="G169" s="269">
        <f>Tasaus[[#This Row],[Verotettava tulo (kunnallisvero), €]]*($D$11/100)</f>
        <v>13484909.260858586</v>
      </c>
      <c r="H169" s="14">
        <v>5442684.4652662752</v>
      </c>
      <c r="I169" s="15">
        <v>1641603.8921000003</v>
      </c>
      <c r="J169" s="15">
        <f>SUM(Tasaus[[#This Row],[Laskennallinen kunnallisvero, €]:[Laskennallinen kiinteistövero, €]])</f>
        <v>20569197.618224859</v>
      </c>
      <c r="K169" s="15">
        <f>Tasaus[[#This Row],[Laskennallinen verotulo yhteensä, €]]/Tasaus[[#This Row],[Asukasluku 31.12.2023]]</f>
        <v>2218.660081784582</v>
      </c>
      <c r="L169" s="34">
        <f>$K$11-Tasaus[[#This Row],[Laskennallinen verotulo yhteensä, €/asukas (=tasausraja)]]</f>
        <v>-6.9900817845818892</v>
      </c>
      <c r="M169" s="369">
        <v>-0.69900817845818897</v>
      </c>
      <c r="N169" s="370">
        <v>-6480.5048224858701</v>
      </c>
      <c r="P169" s="116"/>
      <c r="Q169" s="117"/>
      <c r="R169" s="118"/>
    </row>
    <row r="170" spans="1:18" x14ac:dyDescent="0.25">
      <c r="A170" s="266">
        <v>529</v>
      </c>
      <c r="B170" s="13" t="s">
        <v>521</v>
      </c>
      <c r="C170" s="267">
        <v>19999</v>
      </c>
      <c r="D170" s="268">
        <v>6.4</v>
      </c>
      <c r="E170" s="14">
        <v>34008693.619999997</v>
      </c>
      <c r="F170" s="14">
        <v>531385837.81249988</v>
      </c>
      <c r="G170" s="269">
        <f>Tasaus[[#This Row],[Verotettava tulo (kunnallisvero), €]]*($D$11/100)</f>
        <v>39588244.917031236</v>
      </c>
      <c r="H170" s="14">
        <v>6266917.2318475898</v>
      </c>
      <c r="I170" s="15">
        <v>4537123.4618000006</v>
      </c>
      <c r="J170" s="15">
        <f>SUM(Tasaus[[#This Row],[Laskennallinen kunnallisvero, €]:[Laskennallinen kiinteistövero, €]])</f>
        <v>50392285.610678829</v>
      </c>
      <c r="K170" s="15">
        <f>Tasaus[[#This Row],[Laskennallinen verotulo yhteensä, €]]/Tasaus[[#This Row],[Asukasluku 31.12.2023]]</f>
        <v>2519.740267547319</v>
      </c>
      <c r="L170" s="34">
        <f>$K$11-Tasaus[[#This Row],[Laskennallinen verotulo yhteensä, €/asukas (=tasausraja)]]</f>
        <v>-308.07026754731896</v>
      </c>
      <c r="M170" s="369">
        <v>-30.807026754731897</v>
      </c>
      <c r="N170" s="370">
        <v>-616109.72806788317</v>
      </c>
      <c r="P170" s="116"/>
      <c r="Q170" s="117"/>
      <c r="R170" s="118"/>
    </row>
    <row r="171" spans="1:18" x14ac:dyDescent="0.25">
      <c r="A171" s="266">
        <v>531</v>
      </c>
      <c r="B171" s="13" t="s">
        <v>522</v>
      </c>
      <c r="C171" s="267">
        <v>4966</v>
      </c>
      <c r="D171" s="268">
        <v>9.1</v>
      </c>
      <c r="E171" s="14">
        <v>8715757.4999999981</v>
      </c>
      <c r="F171" s="14">
        <v>95777554.945054919</v>
      </c>
      <c r="G171" s="269">
        <f>Tasaus[[#This Row],[Verotettava tulo (kunnallisvero), €]]*($D$11/100)</f>
        <v>7135427.8434065916</v>
      </c>
      <c r="H171" s="14">
        <v>676269.42326800909</v>
      </c>
      <c r="I171" s="15">
        <v>622756.39139999996</v>
      </c>
      <c r="J171" s="15">
        <f>SUM(Tasaus[[#This Row],[Laskennallinen kunnallisvero, €]:[Laskennallinen kiinteistövero, €]])</f>
        <v>8434453.6580746006</v>
      </c>
      <c r="K171" s="15">
        <f>Tasaus[[#This Row],[Laskennallinen verotulo yhteensä, €]]/Tasaus[[#This Row],[Asukasluku 31.12.2023]]</f>
        <v>1698.4401244612566</v>
      </c>
      <c r="L171" s="34">
        <f>$K$11-Tasaus[[#This Row],[Laskennallinen verotulo yhteensä, €/asukas (=tasausraja)]]</f>
        <v>513.2298755387435</v>
      </c>
      <c r="M171" s="369">
        <v>461.90688798486917</v>
      </c>
      <c r="N171" s="370">
        <v>2293829.6057328605</v>
      </c>
      <c r="P171" s="116"/>
      <c r="Q171" s="117"/>
      <c r="R171" s="118"/>
    </row>
    <row r="172" spans="1:18" x14ac:dyDescent="0.25">
      <c r="A172" s="266">
        <v>535</v>
      </c>
      <c r="B172" s="13" t="s">
        <v>523</v>
      </c>
      <c r="C172" s="267">
        <v>10454</v>
      </c>
      <c r="D172" s="268">
        <v>9.9</v>
      </c>
      <c r="E172" s="14">
        <v>17302836.019999996</v>
      </c>
      <c r="F172" s="14">
        <v>174776121.41414136</v>
      </c>
      <c r="G172" s="269">
        <f>Tasaus[[#This Row],[Verotettava tulo (kunnallisvero), €]]*($D$11/100)</f>
        <v>13020821.04535353</v>
      </c>
      <c r="H172" s="14">
        <v>1487915.1339044983</v>
      </c>
      <c r="I172" s="15">
        <v>1399200.0528000002</v>
      </c>
      <c r="J172" s="15">
        <f>SUM(Tasaus[[#This Row],[Laskennallinen kunnallisvero, €]:[Laskennallinen kiinteistövero, €]])</f>
        <v>15907936.232058028</v>
      </c>
      <c r="K172" s="15">
        <f>Tasaus[[#This Row],[Laskennallinen verotulo yhteensä, €]]/Tasaus[[#This Row],[Asukasluku 31.12.2023]]</f>
        <v>1521.7080765312826</v>
      </c>
      <c r="L172" s="34">
        <f>$K$11-Tasaus[[#This Row],[Laskennallinen verotulo yhteensä, €/asukas (=tasausraja)]]</f>
        <v>689.96192346871749</v>
      </c>
      <c r="M172" s="369">
        <v>620.96573112184581</v>
      </c>
      <c r="N172" s="370">
        <v>6491575.7531477762</v>
      </c>
      <c r="P172" s="116"/>
      <c r="Q172" s="117"/>
      <c r="R172" s="118"/>
    </row>
    <row r="173" spans="1:18" x14ac:dyDescent="0.25">
      <c r="A173" s="266">
        <v>536</v>
      </c>
      <c r="B173" s="13" t="s">
        <v>524</v>
      </c>
      <c r="C173" s="267">
        <v>35647</v>
      </c>
      <c r="D173" s="268">
        <v>8.4</v>
      </c>
      <c r="E173" s="14">
        <v>69014078.849999994</v>
      </c>
      <c r="F173" s="14">
        <v>821596176.78571415</v>
      </c>
      <c r="G173" s="269">
        <f>Tasaus[[#This Row],[Verotettava tulo (kunnallisvero), €]]*($D$11/100)</f>
        <v>61208915.170535699</v>
      </c>
      <c r="H173" s="14">
        <v>5142036.4563814197</v>
      </c>
      <c r="I173" s="15">
        <v>5566267.7311999993</v>
      </c>
      <c r="J173" s="15">
        <f>SUM(Tasaus[[#This Row],[Laskennallinen kunnallisvero, €]:[Laskennallinen kiinteistövero, €]])</f>
        <v>71917219.358117118</v>
      </c>
      <c r="K173" s="15">
        <f>Tasaus[[#This Row],[Laskennallinen verotulo yhteensä, €]]/Tasaus[[#This Row],[Asukasluku 31.12.2023]]</f>
        <v>2017.4830801502824</v>
      </c>
      <c r="L173" s="34">
        <f>$K$11-Tasaus[[#This Row],[Laskennallinen verotulo yhteensä, €/asukas (=tasausraja)]]</f>
        <v>194.1869198497177</v>
      </c>
      <c r="M173" s="369">
        <v>174.76822786474594</v>
      </c>
      <c r="N173" s="370">
        <v>6229963.0186945982</v>
      </c>
      <c r="P173" s="116"/>
      <c r="Q173" s="117"/>
      <c r="R173" s="118"/>
    </row>
    <row r="174" spans="1:18" x14ac:dyDescent="0.25">
      <c r="A174" s="266">
        <v>538</v>
      </c>
      <c r="B174" s="13" t="s">
        <v>525</v>
      </c>
      <c r="C174" s="267">
        <v>4695</v>
      </c>
      <c r="D174" s="268">
        <v>9.1</v>
      </c>
      <c r="E174" s="14">
        <v>9204774.3000000007</v>
      </c>
      <c r="F174" s="14">
        <v>101151365.93406595</v>
      </c>
      <c r="G174" s="269">
        <f>Tasaus[[#This Row],[Verotettava tulo (kunnallisvero), €]]*($D$11/100)</f>
        <v>7535776.7620879132</v>
      </c>
      <c r="H174" s="14">
        <v>272984.36797363951</v>
      </c>
      <c r="I174" s="15">
        <v>532063.45360000001</v>
      </c>
      <c r="J174" s="15">
        <f>SUM(Tasaus[[#This Row],[Laskennallinen kunnallisvero, €]:[Laskennallinen kiinteistövero, €]])</f>
        <v>8340824.5836615525</v>
      </c>
      <c r="K174" s="15">
        <f>Tasaus[[#This Row],[Laskennallinen verotulo yhteensä, €]]/Tasaus[[#This Row],[Asukasluku 31.12.2023]]</f>
        <v>1776.5334576488929</v>
      </c>
      <c r="L174" s="34">
        <f>$K$11-Tasaus[[#This Row],[Laskennallinen verotulo yhteensä, €/asukas (=tasausraja)]]</f>
        <v>435.13654235110721</v>
      </c>
      <c r="M174" s="369">
        <v>391.62288811599649</v>
      </c>
      <c r="N174" s="370">
        <v>1838669.4597046035</v>
      </c>
      <c r="P174" s="116"/>
      <c r="Q174" s="117"/>
      <c r="R174" s="118"/>
    </row>
    <row r="175" spans="1:18" x14ac:dyDescent="0.25">
      <c r="A175" s="266">
        <v>541</v>
      </c>
      <c r="B175" s="13" t="s">
        <v>526</v>
      </c>
      <c r="C175" s="267">
        <v>9130</v>
      </c>
      <c r="D175" s="268">
        <v>8.9</v>
      </c>
      <c r="E175" s="14">
        <v>13084517.84</v>
      </c>
      <c r="F175" s="14">
        <v>147017054.38202247</v>
      </c>
      <c r="G175" s="269">
        <f>Tasaus[[#This Row],[Verotettava tulo (kunnallisvero), €]]*($D$11/100)</f>
        <v>10952770.551460674</v>
      </c>
      <c r="H175" s="14">
        <v>2868479.2182101784</v>
      </c>
      <c r="I175" s="15">
        <v>1322781.1088500002</v>
      </c>
      <c r="J175" s="15">
        <f>SUM(Tasaus[[#This Row],[Laskennallinen kunnallisvero, €]:[Laskennallinen kiinteistövero, €]])</f>
        <v>15144030.878520852</v>
      </c>
      <c r="K175" s="15">
        <f>Tasaus[[#This Row],[Laskennallinen verotulo yhteensä, €]]/Tasaus[[#This Row],[Asukasluku 31.12.2023]]</f>
        <v>1658.7109395970265</v>
      </c>
      <c r="L175" s="34">
        <f>$K$11-Tasaus[[#This Row],[Laskennallinen verotulo yhteensä, €/asukas (=tasausraja)]]</f>
        <v>552.95906040297359</v>
      </c>
      <c r="M175" s="369">
        <v>497.66315436267627</v>
      </c>
      <c r="N175" s="370">
        <v>4543664.5993312346</v>
      </c>
      <c r="P175" s="116"/>
      <c r="Q175" s="117"/>
      <c r="R175" s="118"/>
    </row>
    <row r="176" spans="1:18" x14ac:dyDescent="0.25">
      <c r="A176" s="266">
        <v>543</v>
      </c>
      <c r="B176" s="13" t="s">
        <v>527</v>
      </c>
      <c r="C176" s="267">
        <v>44785</v>
      </c>
      <c r="D176" s="268">
        <v>7.5</v>
      </c>
      <c r="E176" s="14">
        <v>86617447.739999995</v>
      </c>
      <c r="F176" s="14">
        <v>1154899303.2</v>
      </c>
      <c r="G176" s="269">
        <f>Tasaus[[#This Row],[Verotettava tulo (kunnallisvero), €]]*($D$11/100)</f>
        <v>86039998.088400006</v>
      </c>
      <c r="H176" s="14">
        <v>6936684.0108877001</v>
      </c>
      <c r="I176" s="15">
        <v>7472804.2309999997</v>
      </c>
      <c r="J176" s="15">
        <f>SUM(Tasaus[[#This Row],[Laskennallinen kunnallisvero, €]:[Laskennallinen kiinteistövero, €]])</f>
        <v>100449486.33028771</v>
      </c>
      <c r="K176" s="15">
        <f>Tasaus[[#This Row],[Laskennallinen verotulo yhteensä, €]]/Tasaus[[#This Row],[Asukasluku 31.12.2023]]</f>
        <v>2242.9270141852789</v>
      </c>
      <c r="L176" s="34">
        <f>$K$11-Tasaus[[#This Row],[Laskennallinen verotulo yhteensä, €/asukas (=tasausraja)]]</f>
        <v>-31.257014185278877</v>
      </c>
      <c r="M176" s="369">
        <v>-3.1257014185278877</v>
      </c>
      <c r="N176" s="370">
        <v>-139984.53802877147</v>
      </c>
      <c r="P176" s="116"/>
      <c r="Q176" s="117"/>
      <c r="R176" s="118"/>
    </row>
    <row r="177" spans="1:18" x14ac:dyDescent="0.25">
      <c r="A177" s="266">
        <v>545</v>
      </c>
      <c r="B177" s="13" t="s">
        <v>528</v>
      </c>
      <c r="C177" s="267">
        <v>9621</v>
      </c>
      <c r="D177" s="268">
        <v>8.4</v>
      </c>
      <c r="E177" s="14">
        <v>14261332.059999999</v>
      </c>
      <c r="F177" s="14">
        <v>169777762.61904758</v>
      </c>
      <c r="G177" s="269">
        <f>Tasaus[[#This Row],[Verotettava tulo (kunnallisvero), €]]*($D$11/100)</f>
        <v>12648443.315119045</v>
      </c>
      <c r="H177" s="14">
        <v>2551401.1193952942</v>
      </c>
      <c r="I177" s="15">
        <v>2543971.3264500001</v>
      </c>
      <c r="J177" s="15">
        <f>SUM(Tasaus[[#This Row],[Laskennallinen kunnallisvero, €]:[Laskennallinen kiinteistövero, €]])</f>
        <v>17743815.760964341</v>
      </c>
      <c r="K177" s="15">
        <f>Tasaus[[#This Row],[Laskennallinen verotulo yhteensä, €]]/Tasaus[[#This Row],[Asukasluku 31.12.2023]]</f>
        <v>1844.2797797489181</v>
      </c>
      <c r="L177" s="34">
        <f>$K$11-Tasaus[[#This Row],[Laskennallinen verotulo yhteensä, €/asukas (=tasausraja)]]</f>
        <v>367.39022025108193</v>
      </c>
      <c r="M177" s="369">
        <v>330.65119822597376</v>
      </c>
      <c r="N177" s="370">
        <v>3181195.1781320935</v>
      </c>
      <c r="P177" s="116"/>
      <c r="Q177" s="117"/>
      <c r="R177" s="118"/>
    </row>
    <row r="178" spans="1:18" x14ac:dyDescent="0.25">
      <c r="A178" s="266">
        <v>560</v>
      </c>
      <c r="B178" s="13" t="s">
        <v>529</v>
      </c>
      <c r="C178" s="267">
        <v>15669</v>
      </c>
      <c r="D178" s="268">
        <v>8.6999999999999993</v>
      </c>
      <c r="E178" s="14">
        <v>25964651.519999996</v>
      </c>
      <c r="F178" s="14">
        <v>298444270.34482753</v>
      </c>
      <c r="G178" s="269">
        <f>Tasaus[[#This Row],[Verotettava tulo (kunnallisvero), €]]*($D$11/100)</f>
        <v>22234098.140689649</v>
      </c>
      <c r="H178" s="14">
        <v>2253374.5570365079</v>
      </c>
      <c r="I178" s="15">
        <v>2381792.9455000004</v>
      </c>
      <c r="J178" s="15">
        <f>SUM(Tasaus[[#This Row],[Laskennallinen kunnallisvero, €]:[Laskennallinen kiinteistövero, €]])</f>
        <v>26869265.643226158</v>
      </c>
      <c r="K178" s="15">
        <f>Tasaus[[#This Row],[Laskennallinen verotulo yhteensä, €]]/Tasaus[[#This Row],[Asukasluku 31.12.2023]]</f>
        <v>1714.8041127848719</v>
      </c>
      <c r="L178" s="34">
        <f>$K$11-Tasaus[[#This Row],[Laskennallinen verotulo yhteensä, €/asukas (=tasausraja)]]</f>
        <v>496.86588721512817</v>
      </c>
      <c r="M178" s="369">
        <v>447.17929849361536</v>
      </c>
      <c r="N178" s="370">
        <v>7006852.4280964592</v>
      </c>
      <c r="P178" s="116"/>
      <c r="Q178" s="117"/>
      <c r="R178" s="118"/>
    </row>
    <row r="179" spans="1:18" x14ac:dyDescent="0.25">
      <c r="A179" s="266">
        <v>561</v>
      </c>
      <c r="B179" s="13" t="s">
        <v>530</v>
      </c>
      <c r="C179" s="267">
        <v>1315</v>
      </c>
      <c r="D179" s="268">
        <v>8.4</v>
      </c>
      <c r="E179" s="14">
        <v>1894047</v>
      </c>
      <c r="F179" s="14">
        <v>22548178.571428571</v>
      </c>
      <c r="G179" s="269">
        <f>Tasaus[[#This Row],[Verotettava tulo (kunnallisvero), €]]*($D$11/100)</f>
        <v>1679839.3035714284</v>
      </c>
      <c r="H179" s="14">
        <v>362893.37922942115</v>
      </c>
      <c r="I179" s="15">
        <v>270868.09180000005</v>
      </c>
      <c r="J179" s="15">
        <f>SUM(Tasaus[[#This Row],[Laskennallinen kunnallisvero, €]:[Laskennallinen kiinteistövero, €]])</f>
        <v>2313600.7746008495</v>
      </c>
      <c r="K179" s="15">
        <f>Tasaus[[#This Row],[Laskennallinen verotulo yhteensä, €]]/Tasaus[[#This Row],[Asukasluku 31.12.2023]]</f>
        <v>1759.3922240310642</v>
      </c>
      <c r="L179" s="34">
        <f>$K$11-Tasaus[[#This Row],[Laskennallinen verotulo yhteensä, €/asukas (=tasausraja)]]</f>
        <v>452.27777596893588</v>
      </c>
      <c r="M179" s="369">
        <v>407.0499983720423</v>
      </c>
      <c r="N179" s="370">
        <v>535270.74785923562</v>
      </c>
      <c r="P179" s="116"/>
      <c r="Q179" s="117"/>
      <c r="R179" s="118"/>
    </row>
    <row r="180" spans="1:18" x14ac:dyDescent="0.25">
      <c r="A180" s="266">
        <v>562</v>
      </c>
      <c r="B180" s="13" t="s">
        <v>180</v>
      </c>
      <c r="C180" s="267">
        <v>8839</v>
      </c>
      <c r="D180" s="268">
        <v>9.4</v>
      </c>
      <c r="E180" s="14">
        <v>15902252.18</v>
      </c>
      <c r="F180" s="14">
        <v>169172895.53191489</v>
      </c>
      <c r="G180" s="269">
        <f>Tasaus[[#This Row],[Verotettava tulo (kunnallisvero), €]]*($D$11/100)</f>
        <v>12603380.717127658</v>
      </c>
      <c r="H180" s="14">
        <v>1480131.6526117444</v>
      </c>
      <c r="I180" s="15">
        <v>1587653.7915500002</v>
      </c>
      <c r="J180" s="15">
        <f>SUM(Tasaus[[#This Row],[Laskennallinen kunnallisvero, €]:[Laskennallinen kiinteistövero, €]])</f>
        <v>15671166.161289401</v>
      </c>
      <c r="K180" s="15">
        <f>Tasaus[[#This Row],[Laskennallinen verotulo yhteensä, €]]/Tasaus[[#This Row],[Asukasluku 31.12.2023]]</f>
        <v>1772.9569138238942</v>
      </c>
      <c r="L180" s="34">
        <f>$K$11-Tasaus[[#This Row],[Laskennallinen verotulo yhteensä, €/asukas (=tasausraja)]]</f>
        <v>438.71308617610589</v>
      </c>
      <c r="M180" s="369">
        <v>394.84177755849532</v>
      </c>
      <c r="N180" s="370">
        <v>3490006.4718395402</v>
      </c>
      <c r="P180" s="116"/>
      <c r="Q180" s="117"/>
      <c r="R180" s="118"/>
    </row>
    <row r="181" spans="1:18" x14ac:dyDescent="0.25">
      <c r="A181" s="266">
        <v>563</v>
      </c>
      <c r="B181" s="13" t="s">
        <v>531</v>
      </c>
      <c r="C181" s="267">
        <v>6978</v>
      </c>
      <c r="D181" s="268">
        <v>10</v>
      </c>
      <c r="E181" s="14">
        <v>12265770.32</v>
      </c>
      <c r="F181" s="14">
        <v>122657703.2</v>
      </c>
      <c r="G181" s="269">
        <f>Tasaus[[#This Row],[Verotettava tulo (kunnallisvero), €]]*($D$11/100)</f>
        <v>9137998.8883999996</v>
      </c>
      <c r="H181" s="14">
        <v>1582143.4414173535</v>
      </c>
      <c r="I181" s="15">
        <v>1005825.3741</v>
      </c>
      <c r="J181" s="15">
        <f>SUM(Tasaus[[#This Row],[Laskennallinen kunnallisvero, €]:[Laskennallinen kiinteistövero, €]])</f>
        <v>11725967.703917352</v>
      </c>
      <c r="K181" s="15">
        <f>Tasaus[[#This Row],[Laskennallinen verotulo yhteensä, €]]/Tasaus[[#This Row],[Asukasluku 31.12.2023]]</f>
        <v>1680.41956204032</v>
      </c>
      <c r="L181" s="34">
        <f>$K$11-Tasaus[[#This Row],[Laskennallinen verotulo yhteensä, €/asukas (=tasausraja)]]</f>
        <v>531.25043795968008</v>
      </c>
      <c r="M181" s="369">
        <v>478.12539416371209</v>
      </c>
      <c r="N181" s="370">
        <v>3336359.0004743831</v>
      </c>
      <c r="P181" s="116"/>
      <c r="Q181" s="117"/>
      <c r="R181" s="118"/>
    </row>
    <row r="182" spans="1:18" x14ac:dyDescent="0.25">
      <c r="A182" s="266">
        <v>564</v>
      </c>
      <c r="B182" s="13" t="s">
        <v>532</v>
      </c>
      <c r="C182" s="267">
        <v>214633</v>
      </c>
      <c r="D182" s="268">
        <v>7.9</v>
      </c>
      <c r="E182" s="14">
        <v>372694439.49000001</v>
      </c>
      <c r="F182" s="14">
        <v>4717651132.7848101</v>
      </c>
      <c r="G182" s="269">
        <f>Tasaus[[#This Row],[Verotettava tulo (kunnallisvero), €]]*($D$11/100)</f>
        <v>351465009.39246833</v>
      </c>
      <c r="H182" s="14">
        <v>42045507.346963376</v>
      </c>
      <c r="I182" s="15">
        <v>36892490.801849999</v>
      </c>
      <c r="J182" s="15">
        <f>SUM(Tasaus[[#This Row],[Laskennallinen kunnallisvero, €]:[Laskennallinen kiinteistövero, €]])</f>
        <v>430403007.54128176</v>
      </c>
      <c r="K182" s="15">
        <f>Tasaus[[#This Row],[Laskennallinen verotulo yhteensä, €]]/Tasaus[[#This Row],[Asukasluku 31.12.2023]]</f>
        <v>2005.2974497923515</v>
      </c>
      <c r="L182" s="34">
        <f>$K$11-Tasaus[[#This Row],[Laskennallinen verotulo yhteensä, €/asukas (=tasausraja)]]</f>
        <v>206.3725502076486</v>
      </c>
      <c r="M182" s="369">
        <v>185.73529518688375</v>
      </c>
      <c r="N182" s="370">
        <v>39864923.611846417</v>
      </c>
      <c r="P182" s="116"/>
      <c r="Q182" s="117"/>
      <c r="R182" s="118"/>
    </row>
    <row r="183" spans="1:18" x14ac:dyDescent="0.25">
      <c r="A183" s="266">
        <v>576</v>
      </c>
      <c r="B183" s="13" t="s">
        <v>533</v>
      </c>
      <c r="C183" s="267">
        <v>2726</v>
      </c>
      <c r="D183" s="268">
        <v>8.4</v>
      </c>
      <c r="E183" s="14">
        <v>3703455.3</v>
      </c>
      <c r="F183" s="14">
        <v>44088753.571428567</v>
      </c>
      <c r="G183" s="269">
        <f>Tasaus[[#This Row],[Verotettava tulo (kunnallisvero), €]]*($D$11/100)</f>
        <v>3284612.1410714281</v>
      </c>
      <c r="H183" s="14">
        <v>789571.74723442667</v>
      </c>
      <c r="I183" s="15">
        <v>895280.53250000009</v>
      </c>
      <c r="J183" s="15">
        <f>SUM(Tasaus[[#This Row],[Laskennallinen kunnallisvero, €]:[Laskennallinen kiinteistövero, €]])</f>
        <v>4969464.4208058547</v>
      </c>
      <c r="K183" s="15">
        <f>Tasaus[[#This Row],[Laskennallinen verotulo yhteensä, €]]/Tasaus[[#This Row],[Asukasluku 31.12.2023]]</f>
        <v>1822.9876818803575</v>
      </c>
      <c r="L183" s="34">
        <f>$K$11-Tasaus[[#This Row],[Laskennallinen verotulo yhteensä, €/asukas (=tasausraja)]]</f>
        <v>388.68231811964256</v>
      </c>
      <c r="M183" s="369">
        <v>349.81408630767834</v>
      </c>
      <c r="N183" s="370">
        <v>953593.1992747311</v>
      </c>
      <c r="P183" s="116"/>
      <c r="Q183" s="117"/>
      <c r="R183" s="118"/>
    </row>
    <row r="184" spans="1:18" x14ac:dyDescent="0.25">
      <c r="A184" s="266">
        <v>577</v>
      </c>
      <c r="B184" s="13" t="s">
        <v>534</v>
      </c>
      <c r="C184" s="267">
        <v>11236</v>
      </c>
      <c r="D184" s="268">
        <v>8.1999999999999993</v>
      </c>
      <c r="E184" s="14">
        <v>20866859.810000002</v>
      </c>
      <c r="F184" s="14">
        <v>254473900.12195128</v>
      </c>
      <c r="G184" s="269">
        <f>Tasaus[[#This Row],[Verotettava tulo (kunnallisvero), €]]*($D$11/100)</f>
        <v>18958305.559085369</v>
      </c>
      <c r="H184" s="14">
        <v>1209209.1709172018</v>
      </c>
      <c r="I184" s="15">
        <v>1483125.9900500004</v>
      </c>
      <c r="J184" s="15">
        <f>SUM(Tasaus[[#This Row],[Laskennallinen kunnallisvero, €]:[Laskennallinen kiinteistövero, €]])</f>
        <v>21650640.72005257</v>
      </c>
      <c r="K184" s="15">
        <f>Tasaus[[#This Row],[Laskennallinen verotulo yhteensä, €]]/Tasaus[[#This Row],[Asukasluku 31.12.2023]]</f>
        <v>1926.8993164874128</v>
      </c>
      <c r="L184" s="34">
        <f>$K$11-Tasaus[[#This Row],[Laskennallinen verotulo yhteensä, €/asukas (=tasausraja)]]</f>
        <v>284.77068351258731</v>
      </c>
      <c r="M184" s="369">
        <v>256.2936151613286</v>
      </c>
      <c r="N184" s="370">
        <v>2879715.0599526884</v>
      </c>
      <c r="P184" s="116"/>
      <c r="Q184" s="117"/>
      <c r="R184" s="118"/>
    </row>
    <row r="185" spans="1:18" x14ac:dyDescent="0.25">
      <c r="A185" s="266">
        <v>578</v>
      </c>
      <c r="B185" s="13" t="s">
        <v>535</v>
      </c>
      <c r="C185" s="267">
        <v>3037</v>
      </c>
      <c r="D185" s="268">
        <v>9.4</v>
      </c>
      <c r="E185" s="14">
        <v>4535601.8</v>
      </c>
      <c r="F185" s="14">
        <v>48251082.978723399</v>
      </c>
      <c r="G185" s="269">
        <f>Tasaus[[#This Row],[Verotettava tulo (kunnallisvero), €]]*($D$11/100)</f>
        <v>3594705.681914893</v>
      </c>
      <c r="H185" s="14">
        <v>417625.20251435629</v>
      </c>
      <c r="I185" s="15">
        <v>536404.28269999998</v>
      </c>
      <c r="J185" s="15">
        <f>SUM(Tasaus[[#This Row],[Laskennallinen kunnallisvero, €]:[Laskennallinen kiinteistövero, €]])</f>
        <v>4548735.1671292493</v>
      </c>
      <c r="K185" s="15">
        <f>Tasaus[[#This Row],[Laskennallinen verotulo yhteensä, €]]/Tasaus[[#This Row],[Asukasluku 31.12.2023]]</f>
        <v>1497.7725278660682</v>
      </c>
      <c r="L185" s="34">
        <f>$K$11-Tasaus[[#This Row],[Laskennallinen verotulo yhteensä, €/asukas (=tasausraja)]]</f>
        <v>713.89747213393184</v>
      </c>
      <c r="M185" s="369">
        <v>642.50772492053864</v>
      </c>
      <c r="N185" s="370">
        <v>1951295.9605836759</v>
      </c>
      <c r="P185" s="116"/>
      <c r="Q185" s="117"/>
      <c r="R185" s="118"/>
    </row>
    <row r="186" spans="1:18" x14ac:dyDescent="0.25">
      <c r="A186" s="266">
        <v>580</v>
      </c>
      <c r="B186" s="13" t="s">
        <v>536</v>
      </c>
      <c r="C186" s="267">
        <v>4366</v>
      </c>
      <c r="D186" s="268">
        <v>9.5</v>
      </c>
      <c r="E186" s="14">
        <v>6771266.1100000003</v>
      </c>
      <c r="F186" s="14">
        <v>71276485.368421048</v>
      </c>
      <c r="G186" s="269">
        <f>Tasaus[[#This Row],[Verotettava tulo (kunnallisvero), €]]*($D$11/100)</f>
        <v>5310098.1599473674</v>
      </c>
      <c r="H186" s="14">
        <v>986871.19165047619</v>
      </c>
      <c r="I186" s="15">
        <v>804497.26630000013</v>
      </c>
      <c r="J186" s="15">
        <f>SUM(Tasaus[[#This Row],[Laskennallinen kunnallisvero, €]:[Laskennallinen kiinteistövero, €]])</f>
        <v>7101466.6178978439</v>
      </c>
      <c r="K186" s="15">
        <f>Tasaus[[#This Row],[Laskennallinen verotulo yhteensä, €]]/Tasaus[[#This Row],[Asukasluku 31.12.2023]]</f>
        <v>1626.5383916394512</v>
      </c>
      <c r="L186" s="34">
        <f>$K$11-Tasaus[[#This Row],[Laskennallinen verotulo yhteensä, €/asukas (=tasausraja)]]</f>
        <v>585.13160836054885</v>
      </c>
      <c r="M186" s="369">
        <v>526.61844752449394</v>
      </c>
      <c r="N186" s="370">
        <v>2299216.1418919405</v>
      </c>
      <c r="P186" s="116"/>
      <c r="Q186" s="117"/>
      <c r="R186" s="118"/>
    </row>
    <row r="187" spans="1:18" x14ac:dyDescent="0.25">
      <c r="A187" s="266">
        <v>581</v>
      </c>
      <c r="B187" s="13" t="s">
        <v>537</v>
      </c>
      <c r="C187" s="267">
        <v>6123</v>
      </c>
      <c r="D187" s="268">
        <v>9.4</v>
      </c>
      <c r="E187" s="14">
        <v>9789123.2200000007</v>
      </c>
      <c r="F187" s="14">
        <v>104139608.72340426</v>
      </c>
      <c r="G187" s="269">
        <f>Tasaus[[#This Row],[Verotettava tulo (kunnallisvero), €]]*($D$11/100)</f>
        <v>7758400.8498936165</v>
      </c>
      <c r="H187" s="14">
        <v>1972512.0826645072</v>
      </c>
      <c r="I187" s="15">
        <v>1133447.4245000002</v>
      </c>
      <c r="J187" s="15">
        <f>SUM(Tasaus[[#This Row],[Laskennallinen kunnallisvero, €]:[Laskennallinen kiinteistövero, €]])</f>
        <v>10864360.357058123</v>
      </c>
      <c r="K187" s="15">
        <f>Tasaus[[#This Row],[Laskennallinen verotulo yhteensä, €]]/Tasaus[[#This Row],[Asukasluku 31.12.2023]]</f>
        <v>1774.3524999278332</v>
      </c>
      <c r="L187" s="34">
        <f>$K$11-Tasaus[[#This Row],[Laskennallinen verotulo yhteensä, €/asukas (=tasausraja)]]</f>
        <v>437.31750007216692</v>
      </c>
      <c r="M187" s="369">
        <v>393.58575006495022</v>
      </c>
      <c r="N187" s="370">
        <v>2409925.5476476904</v>
      </c>
      <c r="P187" s="116"/>
      <c r="Q187" s="117"/>
      <c r="R187" s="118"/>
    </row>
    <row r="188" spans="1:18" x14ac:dyDescent="0.25">
      <c r="A188" s="266">
        <v>583</v>
      </c>
      <c r="B188" s="13" t="s">
        <v>538</v>
      </c>
      <c r="C188" s="267">
        <v>912</v>
      </c>
      <c r="D188" s="268">
        <v>9.1</v>
      </c>
      <c r="E188" s="14">
        <v>1522162.09</v>
      </c>
      <c r="F188" s="14">
        <v>16727055.934065934</v>
      </c>
      <c r="G188" s="269">
        <f>Tasaus[[#This Row],[Verotettava tulo (kunnallisvero), €]]*($D$11/100)</f>
        <v>1246165.6670879121</v>
      </c>
      <c r="H188" s="14">
        <v>247118.60406896821</v>
      </c>
      <c r="I188" s="15">
        <v>503350.89810000005</v>
      </c>
      <c r="J188" s="15">
        <f>SUM(Tasaus[[#This Row],[Laskennallinen kunnallisvero, €]:[Laskennallinen kiinteistövero, €]])</f>
        <v>1996635.1692568804</v>
      </c>
      <c r="K188" s="15">
        <f>Tasaus[[#This Row],[Laskennallinen verotulo yhteensä, €]]/Tasaus[[#This Row],[Asukasluku 31.12.2023]]</f>
        <v>2189.2929487465794</v>
      </c>
      <c r="L188" s="34">
        <f>$K$11-Tasaus[[#This Row],[Laskennallinen verotulo yhteensä, €/asukas (=tasausraja)]]</f>
        <v>22.377051253420632</v>
      </c>
      <c r="M188" s="369">
        <v>20.139346128078568</v>
      </c>
      <c r="N188" s="370">
        <v>18367.083668807652</v>
      </c>
      <c r="P188" s="116"/>
      <c r="Q188" s="117"/>
      <c r="R188" s="118"/>
    </row>
    <row r="189" spans="1:18" x14ac:dyDescent="0.25">
      <c r="A189" s="266">
        <v>584</v>
      </c>
      <c r="B189" s="13" t="s">
        <v>539</v>
      </c>
      <c r="C189" s="267">
        <v>2578</v>
      </c>
      <c r="D189" s="268">
        <v>9.3000000000000007</v>
      </c>
      <c r="E189" s="14">
        <v>3418775.03</v>
      </c>
      <c r="F189" s="14">
        <v>36761021.827956989</v>
      </c>
      <c r="G189" s="269">
        <f>Tasaus[[#This Row],[Verotettava tulo (kunnallisvero), €]]*($D$11/100)</f>
        <v>2738696.1261827955</v>
      </c>
      <c r="H189" s="14">
        <v>628047.91180700739</v>
      </c>
      <c r="I189" s="15">
        <v>342067.21759999997</v>
      </c>
      <c r="J189" s="15">
        <f>SUM(Tasaus[[#This Row],[Laskennallinen kunnallisvero, €]:[Laskennallinen kiinteistövero, €]])</f>
        <v>3708811.2555898027</v>
      </c>
      <c r="K189" s="15">
        <f>Tasaus[[#This Row],[Laskennallinen verotulo yhteensä, €]]/Tasaus[[#This Row],[Asukasluku 31.12.2023]]</f>
        <v>1438.6389664816923</v>
      </c>
      <c r="L189" s="34">
        <f>$K$11-Tasaus[[#This Row],[Laskennallinen verotulo yhteensä, €/asukas (=tasausraja)]]</f>
        <v>773.03103351830782</v>
      </c>
      <c r="M189" s="369">
        <v>695.72793016647711</v>
      </c>
      <c r="N189" s="370">
        <v>1793586.6039691779</v>
      </c>
      <c r="P189" s="116"/>
      <c r="Q189" s="117"/>
      <c r="R189" s="118"/>
    </row>
    <row r="190" spans="1:18" x14ac:dyDescent="0.25">
      <c r="A190" s="266">
        <v>592</v>
      </c>
      <c r="B190" s="13" t="s">
        <v>540</v>
      </c>
      <c r="C190" s="267">
        <v>3596</v>
      </c>
      <c r="D190" s="268">
        <v>9.9</v>
      </c>
      <c r="E190" s="14">
        <v>6133262.5</v>
      </c>
      <c r="F190" s="14">
        <v>61952146.464646466</v>
      </c>
      <c r="G190" s="269">
        <f>Tasaus[[#This Row],[Verotettava tulo (kunnallisvero), €]]*($D$11/100)</f>
        <v>4615434.9116161615</v>
      </c>
      <c r="H190" s="14">
        <v>562439.77781067311</v>
      </c>
      <c r="I190" s="15">
        <v>516732.46290000004</v>
      </c>
      <c r="J190" s="15">
        <f>SUM(Tasaus[[#This Row],[Laskennallinen kunnallisvero, €]:[Laskennallinen kiinteistövero, €]])</f>
        <v>5694607.1523268344</v>
      </c>
      <c r="K190" s="15">
        <f>Tasaus[[#This Row],[Laskennallinen verotulo yhteensä, €]]/Tasaus[[#This Row],[Asukasluku 31.12.2023]]</f>
        <v>1583.5948699462831</v>
      </c>
      <c r="L190" s="34">
        <f>$K$11-Tasaus[[#This Row],[Laskennallinen verotulo yhteensä, €/asukas (=tasausraja)]]</f>
        <v>628.07513005371698</v>
      </c>
      <c r="M190" s="369">
        <v>565.2676170483453</v>
      </c>
      <c r="N190" s="370">
        <v>2032702.3509058496</v>
      </c>
      <c r="P190" s="116"/>
      <c r="Q190" s="117"/>
      <c r="R190" s="118"/>
    </row>
    <row r="191" spans="1:18" x14ac:dyDescent="0.25">
      <c r="A191" s="266">
        <v>593</v>
      </c>
      <c r="B191" s="13" t="s">
        <v>541</v>
      </c>
      <c r="C191" s="267">
        <v>17050</v>
      </c>
      <c r="D191" s="268">
        <v>9.4</v>
      </c>
      <c r="E191" s="14">
        <v>30814281.18</v>
      </c>
      <c r="F191" s="14">
        <v>327811501.91489363</v>
      </c>
      <c r="G191" s="269">
        <f>Tasaus[[#This Row],[Verotettava tulo (kunnallisvero), €]]*($D$11/100)</f>
        <v>24421956.892659575</v>
      </c>
      <c r="H191" s="14">
        <v>3229565.1359380111</v>
      </c>
      <c r="I191" s="15">
        <v>2623482.4681500001</v>
      </c>
      <c r="J191" s="15">
        <f>SUM(Tasaus[[#This Row],[Laskennallinen kunnallisvero, €]:[Laskennallinen kiinteistövero, €]])</f>
        <v>30275004.496747587</v>
      </c>
      <c r="K191" s="15">
        <f>Tasaus[[#This Row],[Laskennallinen verotulo yhteensä, €]]/Tasaus[[#This Row],[Asukasluku 31.12.2023]]</f>
        <v>1775.6600877857823</v>
      </c>
      <c r="L191" s="34">
        <f>$K$11-Tasaus[[#This Row],[Laskennallinen verotulo yhteensä, €/asukas (=tasausraja)]]</f>
        <v>436.00991221421782</v>
      </c>
      <c r="M191" s="369">
        <v>392.40892099279603</v>
      </c>
      <c r="N191" s="370">
        <v>6690572.1029271726</v>
      </c>
      <c r="P191" s="116"/>
      <c r="Q191" s="117"/>
      <c r="R191" s="118"/>
    </row>
    <row r="192" spans="1:18" x14ac:dyDescent="0.25">
      <c r="A192" s="266">
        <v>595</v>
      </c>
      <c r="B192" s="13" t="s">
        <v>542</v>
      </c>
      <c r="C192" s="267">
        <v>4073</v>
      </c>
      <c r="D192" s="268">
        <v>9.1</v>
      </c>
      <c r="E192" s="14">
        <v>5138758.91</v>
      </c>
      <c r="F192" s="14">
        <v>56469878.131868131</v>
      </c>
      <c r="G192" s="269">
        <f>Tasaus[[#This Row],[Verotettava tulo (kunnallisvero), €]]*($D$11/100)</f>
        <v>4207005.9208241757</v>
      </c>
      <c r="H192" s="14">
        <v>1219765.7080212529</v>
      </c>
      <c r="I192" s="15">
        <v>686119.32125000004</v>
      </c>
      <c r="J192" s="15">
        <f>SUM(Tasaus[[#This Row],[Laskennallinen kunnallisvero, €]:[Laskennallinen kiinteistövero, €]])</f>
        <v>6112890.9500954291</v>
      </c>
      <c r="K192" s="15">
        <f>Tasaus[[#This Row],[Laskennallinen verotulo yhteensä, €]]/Tasaus[[#This Row],[Asukasluku 31.12.2023]]</f>
        <v>1500.8325436031007</v>
      </c>
      <c r="L192" s="34">
        <f>$K$11-Tasaus[[#This Row],[Laskennallinen verotulo yhteensä, €/asukas (=tasausraja)]]</f>
        <v>710.83745639689937</v>
      </c>
      <c r="M192" s="369">
        <v>639.75371075720943</v>
      </c>
      <c r="N192" s="370">
        <v>2605716.863914114</v>
      </c>
      <c r="P192" s="116"/>
      <c r="Q192" s="117"/>
      <c r="R192" s="118"/>
    </row>
    <row r="193" spans="1:18" x14ac:dyDescent="0.25">
      <c r="A193" s="266">
        <v>598</v>
      </c>
      <c r="B193" s="13" t="s">
        <v>543</v>
      </c>
      <c r="C193" s="267">
        <v>19475</v>
      </c>
      <c r="D193" s="268">
        <v>9</v>
      </c>
      <c r="E193" s="14">
        <v>37967659.18</v>
      </c>
      <c r="F193" s="14">
        <v>421862879.77777779</v>
      </c>
      <c r="G193" s="269">
        <f>Tasaus[[#This Row],[Verotettava tulo (kunnallisvero), €]]*($D$11/100)</f>
        <v>31428784.543444443</v>
      </c>
      <c r="H193" s="14">
        <v>7707782.4281124491</v>
      </c>
      <c r="I193" s="15">
        <v>3403732.6839999994</v>
      </c>
      <c r="J193" s="15">
        <f>SUM(Tasaus[[#This Row],[Laskennallinen kunnallisvero, €]:[Laskennallinen kiinteistövero, €]])</f>
        <v>42540299.655556895</v>
      </c>
      <c r="K193" s="15">
        <f>Tasaus[[#This Row],[Laskennallinen verotulo yhteensä, €]]/Tasaus[[#This Row],[Asukasluku 31.12.2023]]</f>
        <v>2184.3542826986854</v>
      </c>
      <c r="L193" s="34">
        <f>$K$11-Tasaus[[#This Row],[Laskennallinen verotulo yhteensä, €/asukas (=tasausraja)]]</f>
        <v>27.315717301314635</v>
      </c>
      <c r="M193" s="369">
        <v>24.584145571183171</v>
      </c>
      <c r="N193" s="370">
        <v>478776.23499879224</v>
      </c>
      <c r="P193" s="116"/>
      <c r="Q193" s="117"/>
      <c r="R193" s="118"/>
    </row>
    <row r="194" spans="1:18" x14ac:dyDescent="0.25">
      <c r="A194" s="266">
        <v>599</v>
      </c>
      <c r="B194" s="13" t="s">
        <v>544</v>
      </c>
      <c r="C194" s="267">
        <v>11225</v>
      </c>
      <c r="D194" s="268">
        <v>9</v>
      </c>
      <c r="E194" s="14">
        <v>18127755.059999999</v>
      </c>
      <c r="F194" s="14">
        <v>201419500.66666663</v>
      </c>
      <c r="G194" s="269">
        <f>Tasaus[[#This Row],[Verotettava tulo (kunnallisvero), €]]*($D$11/100)</f>
        <v>15005752.799666664</v>
      </c>
      <c r="H194" s="14">
        <v>2380422.9637937839</v>
      </c>
      <c r="I194" s="15">
        <v>1543845.3130000001</v>
      </c>
      <c r="J194" s="15">
        <f>SUM(Tasaus[[#This Row],[Laskennallinen kunnallisvero, €]:[Laskennallinen kiinteistövero, €]])</f>
        <v>18930021.076460447</v>
      </c>
      <c r="K194" s="15">
        <f>Tasaus[[#This Row],[Laskennallinen verotulo yhteensä, €]]/Tasaus[[#This Row],[Asukasluku 31.12.2023]]</f>
        <v>1686.4161315332246</v>
      </c>
      <c r="L194" s="34">
        <f>$K$11-Tasaus[[#This Row],[Laskennallinen verotulo yhteensä, €/asukas (=tasausraja)]]</f>
        <v>525.25386846677543</v>
      </c>
      <c r="M194" s="369">
        <v>472.72848162009791</v>
      </c>
      <c r="N194" s="370">
        <v>5306377.2061855989</v>
      </c>
      <c r="P194" s="116"/>
      <c r="Q194" s="117"/>
      <c r="R194" s="118"/>
    </row>
    <row r="195" spans="1:18" x14ac:dyDescent="0.25">
      <c r="A195" s="266">
        <v>601</v>
      </c>
      <c r="B195" s="13" t="s">
        <v>545</v>
      </c>
      <c r="C195" s="267">
        <v>3739</v>
      </c>
      <c r="D195" s="268">
        <v>8.4</v>
      </c>
      <c r="E195" s="14">
        <v>4767430.42</v>
      </c>
      <c r="F195" s="14">
        <v>56755124.047619045</v>
      </c>
      <c r="G195" s="269">
        <f>Tasaus[[#This Row],[Verotettava tulo (kunnallisvero), €]]*($D$11/100)</f>
        <v>4228256.741547619</v>
      </c>
      <c r="H195" s="14">
        <v>1727090.4570088116</v>
      </c>
      <c r="I195" s="15">
        <v>559305.97094999999</v>
      </c>
      <c r="J195" s="15">
        <f>SUM(Tasaus[[#This Row],[Laskennallinen kunnallisvero, €]:[Laskennallinen kiinteistövero, €]])</f>
        <v>6514653.1695064306</v>
      </c>
      <c r="K195" s="15">
        <f>Tasaus[[#This Row],[Laskennallinen verotulo yhteensä, €]]/Tasaus[[#This Row],[Asukasluku 31.12.2023]]</f>
        <v>1742.3517436497541</v>
      </c>
      <c r="L195" s="34">
        <f>$K$11-Tasaus[[#This Row],[Laskennallinen verotulo yhteensä, €/asukas (=tasausraja)]]</f>
        <v>469.31825635024597</v>
      </c>
      <c r="M195" s="369">
        <v>422.38643071522137</v>
      </c>
      <c r="N195" s="370">
        <v>1579302.8644442128</v>
      </c>
      <c r="P195" s="116"/>
      <c r="Q195" s="117"/>
      <c r="R195" s="118"/>
    </row>
    <row r="196" spans="1:18" x14ac:dyDescent="0.25">
      <c r="A196" s="266">
        <v>604</v>
      </c>
      <c r="B196" s="13" t="s">
        <v>546</v>
      </c>
      <c r="C196" s="267">
        <v>20763</v>
      </c>
      <c r="D196" s="268">
        <v>7.9</v>
      </c>
      <c r="E196" s="14">
        <v>44819244.25</v>
      </c>
      <c r="F196" s="14">
        <v>567332205.69620252</v>
      </c>
      <c r="G196" s="269">
        <f>Tasaus[[#This Row],[Verotettava tulo (kunnallisvero), €]]*($D$11/100)</f>
        <v>42266249.324367084</v>
      </c>
      <c r="H196" s="14">
        <v>5560840.3775225347</v>
      </c>
      <c r="I196" s="15">
        <v>3758818.0551499999</v>
      </c>
      <c r="J196" s="15">
        <f>SUM(Tasaus[[#This Row],[Laskennallinen kunnallisvero, €]:[Laskennallinen kiinteistövero, €]])</f>
        <v>51585907.757039621</v>
      </c>
      <c r="K196" s="15">
        <f>Tasaus[[#This Row],[Laskennallinen verotulo yhteensä, €]]/Tasaus[[#This Row],[Asukasluku 31.12.2023]]</f>
        <v>2484.5112824273765</v>
      </c>
      <c r="L196" s="34">
        <f>$K$11-Tasaus[[#This Row],[Laskennallinen verotulo yhteensä, €/asukas (=tasausraja)]]</f>
        <v>-272.84128242737643</v>
      </c>
      <c r="M196" s="369">
        <v>-27.284128242737644</v>
      </c>
      <c r="N196" s="370">
        <v>-566500.35470396176</v>
      </c>
      <c r="P196" s="116"/>
      <c r="Q196" s="117"/>
      <c r="R196" s="118"/>
    </row>
    <row r="197" spans="1:18" x14ac:dyDescent="0.25">
      <c r="A197" s="266">
        <v>607</v>
      </c>
      <c r="B197" s="13" t="s">
        <v>547</v>
      </c>
      <c r="C197" s="267">
        <v>4064</v>
      </c>
      <c r="D197" s="268">
        <v>8.5</v>
      </c>
      <c r="E197" s="14">
        <v>5069569.72</v>
      </c>
      <c r="F197" s="14">
        <v>59641996.705882356</v>
      </c>
      <c r="G197" s="269">
        <f>Tasaus[[#This Row],[Verotettava tulo (kunnallisvero), €]]*($D$11/100)</f>
        <v>4443328.7545882352</v>
      </c>
      <c r="H197" s="14">
        <v>966659.40850352123</v>
      </c>
      <c r="I197" s="15">
        <v>565328.49400000006</v>
      </c>
      <c r="J197" s="15">
        <f>SUM(Tasaus[[#This Row],[Laskennallinen kunnallisvero, €]:[Laskennallinen kiinteistövero, €]])</f>
        <v>5975316.6570917564</v>
      </c>
      <c r="K197" s="15">
        <f>Tasaus[[#This Row],[Laskennallinen verotulo yhteensä, €]]/Tasaus[[#This Row],[Asukasluku 31.12.2023]]</f>
        <v>1470.3042955442313</v>
      </c>
      <c r="L197" s="34">
        <f>$K$11-Tasaus[[#This Row],[Laskennallinen verotulo yhteensä, €/asukas (=tasausraja)]]</f>
        <v>741.36570445576876</v>
      </c>
      <c r="M197" s="369">
        <v>667.22913401019196</v>
      </c>
      <c r="N197" s="370">
        <v>2711619.20061742</v>
      </c>
      <c r="P197" s="116"/>
      <c r="Q197" s="117"/>
      <c r="R197" s="118"/>
    </row>
    <row r="198" spans="1:18" x14ac:dyDescent="0.25">
      <c r="A198" s="266">
        <v>608</v>
      </c>
      <c r="B198" s="13" t="s">
        <v>548</v>
      </c>
      <c r="C198" s="267">
        <v>1943</v>
      </c>
      <c r="D198" s="268">
        <v>9.9</v>
      </c>
      <c r="E198" s="14">
        <v>3061888.01</v>
      </c>
      <c r="F198" s="14">
        <v>30928161.717171717</v>
      </c>
      <c r="G198" s="269">
        <f>Tasaus[[#This Row],[Verotettava tulo (kunnallisvero), €]]*($D$11/100)</f>
        <v>2304148.047929293</v>
      </c>
      <c r="H198" s="14">
        <v>390721.17640119453</v>
      </c>
      <c r="I198" s="15">
        <v>330947.92300000007</v>
      </c>
      <c r="J198" s="15">
        <f>SUM(Tasaus[[#This Row],[Laskennallinen kunnallisvero, €]:[Laskennallinen kiinteistövero, €]])</f>
        <v>3025817.1473304876</v>
      </c>
      <c r="K198" s="15">
        <f>Tasaus[[#This Row],[Laskennallinen verotulo yhteensä, €]]/Tasaus[[#This Row],[Asukasluku 31.12.2023]]</f>
        <v>1557.2913779364321</v>
      </c>
      <c r="L198" s="34">
        <f>$K$11-Tasaus[[#This Row],[Laskennallinen verotulo yhteensä, €/asukas (=tasausraja)]]</f>
        <v>654.37862206356795</v>
      </c>
      <c r="M198" s="369">
        <v>588.94075985721122</v>
      </c>
      <c r="N198" s="370">
        <v>1144311.8964025613</v>
      </c>
      <c r="P198" s="116"/>
      <c r="Q198" s="117"/>
      <c r="R198" s="118"/>
    </row>
    <row r="199" spans="1:18" x14ac:dyDescent="0.25">
      <c r="A199" s="266">
        <v>609</v>
      </c>
      <c r="B199" s="13" t="s">
        <v>549</v>
      </c>
      <c r="C199" s="267">
        <v>83106</v>
      </c>
      <c r="D199" s="268">
        <v>8.4</v>
      </c>
      <c r="E199" s="14">
        <v>142304251.99000001</v>
      </c>
      <c r="F199" s="14">
        <v>1694098237.9761903</v>
      </c>
      <c r="G199" s="269">
        <f>Tasaus[[#This Row],[Verotettava tulo (kunnallisvero), €]]*($D$11/100)</f>
        <v>126210318.72922617</v>
      </c>
      <c r="H199" s="14">
        <v>16700127.152907651</v>
      </c>
      <c r="I199" s="15">
        <v>15262660.146950001</v>
      </c>
      <c r="J199" s="15">
        <f>SUM(Tasaus[[#This Row],[Laskennallinen kunnallisvero, €]:[Laskennallinen kiinteistövero, €]])</f>
        <v>158173106.02908382</v>
      </c>
      <c r="K199" s="15">
        <f>Tasaus[[#This Row],[Laskennallinen verotulo yhteensä, €]]/Tasaus[[#This Row],[Asukasluku 31.12.2023]]</f>
        <v>1903.2693912483312</v>
      </c>
      <c r="L199" s="34">
        <f>$K$11-Tasaus[[#This Row],[Laskennallinen verotulo yhteensä, €/asukas (=tasausraja)]]</f>
        <v>308.40060875166887</v>
      </c>
      <c r="M199" s="369">
        <v>277.56054787650197</v>
      </c>
      <c r="N199" s="370">
        <v>23066946.891824573</v>
      </c>
      <c r="P199" s="116"/>
      <c r="Q199" s="117"/>
      <c r="R199" s="118"/>
    </row>
    <row r="200" spans="1:18" x14ac:dyDescent="0.25">
      <c r="A200" s="266">
        <v>611</v>
      </c>
      <c r="B200" s="13" t="s">
        <v>550</v>
      </c>
      <c r="C200" s="267">
        <v>4973</v>
      </c>
      <c r="D200" s="268">
        <v>7.9</v>
      </c>
      <c r="E200" s="14">
        <v>8901665.7400000002</v>
      </c>
      <c r="F200" s="14">
        <v>112679313.16455695</v>
      </c>
      <c r="G200" s="269">
        <f>Tasaus[[#This Row],[Verotettava tulo (kunnallisvero), €]]*($D$11/100)</f>
        <v>8394608.8307594918</v>
      </c>
      <c r="H200" s="14">
        <v>428592.47879689204</v>
      </c>
      <c r="I200" s="15">
        <v>747720.29924999992</v>
      </c>
      <c r="J200" s="15">
        <f>SUM(Tasaus[[#This Row],[Laskennallinen kunnallisvero, €]:[Laskennallinen kiinteistövero, €]])</f>
        <v>9570921.6088063829</v>
      </c>
      <c r="K200" s="15">
        <f>Tasaus[[#This Row],[Laskennallinen verotulo yhteensä, €]]/Tasaus[[#This Row],[Asukasluku 31.12.2023]]</f>
        <v>1924.5770377652086</v>
      </c>
      <c r="L200" s="34">
        <f>$K$11-Tasaus[[#This Row],[Laskennallinen verotulo yhteensä, €/asukas (=tasausraja)]]</f>
        <v>287.09296223479146</v>
      </c>
      <c r="M200" s="369">
        <v>258.3836660113123</v>
      </c>
      <c r="N200" s="370">
        <v>1284941.9710742561</v>
      </c>
      <c r="P200" s="116"/>
      <c r="Q200" s="117"/>
      <c r="R200" s="118"/>
    </row>
    <row r="201" spans="1:18" x14ac:dyDescent="0.25">
      <c r="A201" s="266">
        <v>614</v>
      </c>
      <c r="B201" s="13" t="s">
        <v>551</v>
      </c>
      <c r="C201" s="267">
        <v>2923</v>
      </c>
      <c r="D201" s="268">
        <v>9.1</v>
      </c>
      <c r="E201" s="14">
        <v>4087430.65</v>
      </c>
      <c r="F201" s="14">
        <v>44916820.329670332</v>
      </c>
      <c r="G201" s="269">
        <f>Tasaus[[#This Row],[Verotettava tulo (kunnallisvero), €]]*($D$11/100)</f>
        <v>3346303.1145604397</v>
      </c>
      <c r="H201" s="14">
        <v>612433.3752733767</v>
      </c>
      <c r="I201" s="15">
        <v>708402.65485000017</v>
      </c>
      <c r="J201" s="15">
        <f>SUM(Tasaus[[#This Row],[Laskennallinen kunnallisvero, €]:[Laskennallinen kiinteistövero, €]])</f>
        <v>4667139.1446838165</v>
      </c>
      <c r="K201" s="15">
        <f>Tasaus[[#This Row],[Laskennallinen verotulo yhteensä, €]]/Tasaus[[#This Row],[Asukasluku 31.12.2023]]</f>
        <v>1596.6948835729786</v>
      </c>
      <c r="L201" s="34">
        <f>$K$11-Tasaus[[#This Row],[Laskennallinen verotulo yhteensä, €/asukas (=tasausraja)]]</f>
        <v>614.97511642702148</v>
      </c>
      <c r="M201" s="369">
        <v>553.4776047843194</v>
      </c>
      <c r="N201" s="370">
        <v>1617815.0387845656</v>
      </c>
      <c r="P201" s="116"/>
      <c r="Q201" s="117"/>
      <c r="R201" s="118"/>
    </row>
    <row r="202" spans="1:18" x14ac:dyDescent="0.25">
      <c r="A202" s="266">
        <v>615</v>
      </c>
      <c r="B202" s="13" t="s">
        <v>552</v>
      </c>
      <c r="C202" s="267">
        <v>7479</v>
      </c>
      <c r="D202" s="268">
        <v>9</v>
      </c>
      <c r="E202" s="14">
        <v>9646329.6400000006</v>
      </c>
      <c r="F202" s="14">
        <v>107181440.44444445</v>
      </c>
      <c r="G202" s="269">
        <f>Tasaus[[#This Row],[Verotettava tulo (kunnallisvero), €]]*($D$11/100)</f>
        <v>7985017.3131111106</v>
      </c>
      <c r="H202" s="14">
        <v>2234576.574040188</v>
      </c>
      <c r="I202" s="15">
        <v>1693075.5620500001</v>
      </c>
      <c r="J202" s="15">
        <f>SUM(Tasaus[[#This Row],[Laskennallinen kunnallisvero, €]:[Laskennallinen kiinteistövero, €]])</f>
        <v>11912669.449201299</v>
      </c>
      <c r="K202" s="15">
        <f>Tasaus[[#This Row],[Laskennallinen verotulo yhteensä, €]]/Tasaus[[#This Row],[Asukasluku 31.12.2023]]</f>
        <v>1592.8158108304985</v>
      </c>
      <c r="L202" s="34">
        <f>$K$11-Tasaus[[#This Row],[Laskennallinen verotulo yhteensä, €/asukas (=tasausraja)]]</f>
        <v>618.85418916950152</v>
      </c>
      <c r="M202" s="369">
        <v>556.96877025255139</v>
      </c>
      <c r="N202" s="370">
        <v>4165569.432718832</v>
      </c>
      <c r="P202" s="116"/>
      <c r="Q202" s="117"/>
      <c r="R202" s="118"/>
    </row>
    <row r="203" spans="1:18" x14ac:dyDescent="0.25">
      <c r="A203" s="266">
        <v>616</v>
      </c>
      <c r="B203" s="13" t="s">
        <v>553</v>
      </c>
      <c r="C203" s="267">
        <v>1781</v>
      </c>
      <c r="D203" s="268">
        <v>8.9</v>
      </c>
      <c r="E203" s="14">
        <v>3118774.5999999996</v>
      </c>
      <c r="F203" s="14">
        <v>35042411.235955045</v>
      </c>
      <c r="G203" s="269">
        <f>Tasaus[[#This Row],[Verotettava tulo (kunnallisvero), €]]*($D$11/100)</f>
        <v>2610659.6370786508</v>
      </c>
      <c r="H203" s="14">
        <v>203809.05918579808</v>
      </c>
      <c r="I203" s="15">
        <v>221086.39385000002</v>
      </c>
      <c r="J203" s="15">
        <f>SUM(Tasaus[[#This Row],[Laskennallinen kunnallisvero, €]:[Laskennallinen kiinteistövero, €]])</f>
        <v>3035555.0901144492</v>
      </c>
      <c r="K203" s="15">
        <f>Tasaus[[#This Row],[Laskennallinen verotulo yhteensä, €]]/Tasaus[[#This Row],[Asukasluku 31.12.2023]]</f>
        <v>1704.4104941686969</v>
      </c>
      <c r="L203" s="34">
        <f>$K$11-Tasaus[[#This Row],[Laskennallinen verotulo yhteensä, €/asukas (=tasausraja)]]</f>
        <v>507.25950583130316</v>
      </c>
      <c r="M203" s="369">
        <v>456.53355524817283</v>
      </c>
      <c r="N203" s="370">
        <v>813086.26189699583</v>
      </c>
      <c r="P203" s="116"/>
      <c r="Q203" s="117"/>
      <c r="R203" s="118"/>
    </row>
    <row r="204" spans="1:18" x14ac:dyDescent="0.25">
      <c r="A204" s="266">
        <v>619</v>
      </c>
      <c r="B204" s="13" t="s">
        <v>554</v>
      </c>
      <c r="C204" s="267">
        <v>2650</v>
      </c>
      <c r="D204" s="268">
        <v>9</v>
      </c>
      <c r="E204" s="14">
        <v>3718698.83</v>
      </c>
      <c r="F204" s="14">
        <v>41318875.888888888</v>
      </c>
      <c r="G204" s="269">
        <f>Tasaus[[#This Row],[Verotettava tulo (kunnallisvero), €]]*($D$11/100)</f>
        <v>3078256.2537222221</v>
      </c>
      <c r="H204" s="14">
        <v>434684.90663694497</v>
      </c>
      <c r="I204" s="15">
        <v>372193.41900000005</v>
      </c>
      <c r="J204" s="15">
        <f>SUM(Tasaus[[#This Row],[Laskennallinen kunnallisvero, €]:[Laskennallinen kiinteistövero, €]])</f>
        <v>3885134.5793591673</v>
      </c>
      <c r="K204" s="15">
        <f>Tasaus[[#This Row],[Laskennallinen verotulo yhteensä, €]]/Tasaus[[#This Row],[Asukasluku 31.12.2023]]</f>
        <v>1466.0885205128934</v>
      </c>
      <c r="L204" s="34">
        <f>$K$11-Tasaus[[#This Row],[Laskennallinen verotulo yhteensä, €/asukas (=tasausraja)]]</f>
        <v>745.58147948710666</v>
      </c>
      <c r="M204" s="369">
        <v>671.02333153839606</v>
      </c>
      <c r="N204" s="370">
        <v>1778211.8285767497</v>
      </c>
      <c r="P204" s="116"/>
      <c r="Q204" s="117"/>
      <c r="R204" s="118"/>
    </row>
    <row r="205" spans="1:18" x14ac:dyDescent="0.25">
      <c r="A205" s="266">
        <v>620</v>
      </c>
      <c r="B205" s="13" t="s">
        <v>555</v>
      </c>
      <c r="C205" s="267">
        <v>2359</v>
      </c>
      <c r="D205" s="268">
        <v>8.9</v>
      </c>
      <c r="E205" s="14">
        <v>3132714.57</v>
      </c>
      <c r="F205" s="14">
        <v>35199040.112359546</v>
      </c>
      <c r="G205" s="269">
        <f>Tasaus[[#This Row],[Verotettava tulo (kunnallisvero), €]]*($D$11/100)</f>
        <v>2622328.488370786</v>
      </c>
      <c r="H205" s="14">
        <v>878732.64508620533</v>
      </c>
      <c r="I205" s="15">
        <v>498610.60094999999</v>
      </c>
      <c r="J205" s="15">
        <f>SUM(Tasaus[[#This Row],[Laskennallinen kunnallisvero, €]:[Laskennallinen kiinteistövero, €]])</f>
        <v>3999671.7344069909</v>
      </c>
      <c r="K205" s="15">
        <f>Tasaus[[#This Row],[Laskennallinen verotulo yhteensä, €]]/Tasaus[[#This Row],[Asukasluku 31.12.2023]]</f>
        <v>1695.4945885574357</v>
      </c>
      <c r="L205" s="34">
        <f>$K$11-Tasaus[[#This Row],[Laskennallinen verotulo yhteensä, €/asukas (=tasausraja)]]</f>
        <v>516.17541144256438</v>
      </c>
      <c r="M205" s="369">
        <v>464.55787029830793</v>
      </c>
      <c r="N205" s="370">
        <v>1095892.0160337084</v>
      </c>
      <c r="P205" s="116"/>
      <c r="Q205" s="117"/>
      <c r="R205" s="118"/>
    </row>
    <row r="206" spans="1:18" x14ac:dyDescent="0.25">
      <c r="A206" s="266">
        <v>623</v>
      </c>
      <c r="B206" s="13" t="s">
        <v>556</v>
      </c>
      <c r="C206" s="267">
        <v>2108</v>
      </c>
      <c r="D206" s="268">
        <v>6.6</v>
      </c>
      <c r="E206" s="14">
        <v>2685944.78</v>
      </c>
      <c r="F206" s="14">
        <v>40696133.030303031</v>
      </c>
      <c r="G206" s="269">
        <f>Tasaus[[#This Row],[Verotettava tulo (kunnallisvero), €]]*($D$11/100)</f>
        <v>3031861.9107575756</v>
      </c>
      <c r="H206" s="14">
        <v>1030992.107604934</v>
      </c>
      <c r="I206" s="15">
        <v>1192513.9306500002</v>
      </c>
      <c r="J206" s="15">
        <f>SUM(Tasaus[[#This Row],[Laskennallinen kunnallisvero, €]:[Laskennallinen kiinteistövero, €]])</f>
        <v>5255367.9490125095</v>
      </c>
      <c r="K206" s="15">
        <f>Tasaus[[#This Row],[Laskennallinen verotulo yhteensä, €]]/Tasaus[[#This Row],[Asukasluku 31.12.2023]]</f>
        <v>2493.0587993417976</v>
      </c>
      <c r="L206" s="34">
        <f>$K$11-Tasaus[[#This Row],[Laskennallinen verotulo yhteensä, €/asukas (=tasausraja)]]</f>
        <v>-281.38879934179749</v>
      </c>
      <c r="M206" s="369">
        <v>-28.138879934179752</v>
      </c>
      <c r="N206" s="370">
        <v>-59316.75890125092</v>
      </c>
      <c r="P206" s="116"/>
      <c r="Q206" s="117"/>
      <c r="R206" s="118"/>
    </row>
    <row r="207" spans="1:18" x14ac:dyDescent="0.25">
      <c r="A207" s="266">
        <v>624</v>
      </c>
      <c r="B207" s="13" t="s">
        <v>207</v>
      </c>
      <c r="C207" s="267">
        <v>5065</v>
      </c>
      <c r="D207" s="268">
        <v>8.1</v>
      </c>
      <c r="E207" s="14">
        <v>9215493.4900000002</v>
      </c>
      <c r="F207" s="14">
        <v>113771524.56790124</v>
      </c>
      <c r="G207" s="269">
        <f>Tasaus[[#This Row],[Verotettava tulo (kunnallisvero), €]]*($D$11/100)</f>
        <v>8475978.5803086422</v>
      </c>
      <c r="H207" s="14">
        <v>973874.09358135157</v>
      </c>
      <c r="I207" s="15">
        <v>886204.4304500001</v>
      </c>
      <c r="J207" s="15">
        <f>SUM(Tasaus[[#This Row],[Laskennallinen kunnallisvero, €]:[Laskennallinen kiinteistövero, €]])</f>
        <v>10336057.104339994</v>
      </c>
      <c r="K207" s="15">
        <f>Tasaus[[#This Row],[Laskennallinen verotulo yhteensä, €]]/Tasaus[[#This Row],[Asukasluku 31.12.2023]]</f>
        <v>2040.6825477472842</v>
      </c>
      <c r="L207" s="34">
        <f>$K$11-Tasaus[[#This Row],[Laskennallinen verotulo yhteensä, €/asukas (=tasausraja)]]</f>
        <v>170.98745225271591</v>
      </c>
      <c r="M207" s="369">
        <v>153.88870702744433</v>
      </c>
      <c r="N207" s="370">
        <v>779446.30109400547</v>
      </c>
      <c r="P207" s="116"/>
      <c r="Q207" s="117"/>
      <c r="R207" s="118"/>
    </row>
    <row r="208" spans="1:18" x14ac:dyDescent="0.25">
      <c r="A208" s="266">
        <v>625</v>
      </c>
      <c r="B208" s="13" t="s">
        <v>557</v>
      </c>
      <c r="C208" s="267">
        <v>2980</v>
      </c>
      <c r="D208" s="268">
        <v>7.9</v>
      </c>
      <c r="E208" s="14">
        <v>4574610.07</v>
      </c>
      <c r="F208" s="14">
        <v>57906456.582278475</v>
      </c>
      <c r="G208" s="269">
        <f>Tasaus[[#This Row],[Verotettava tulo (kunnallisvero), €]]*($D$11/100)</f>
        <v>4314031.0153797464</v>
      </c>
      <c r="H208" s="14">
        <v>493042.80579201598</v>
      </c>
      <c r="I208" s="15">
        <v>1031889.1208499999</v>
      </c>
      <c r="J208" s="15">
        <f>SUM(Tasaus[[#This Row],[Laskennallinen kunnallisvero, €]:[Laskennallinen kiinteistövero, €]])</f>
        <v>5838962.942021762</v>
      </c>
      <c r="K208" s="15">
        <f>Tasaus[[#This Row],[Laskennallinen verotulo yhteensä, €]]/Tasaus[[#This Row],[Asukasluku 31.12.2023]]</f>
        <v>1959.3835375911954</v>
      </c>
      <c r="L208" s="34">
        <f>$K$11-Tasaus[[#This Row],[Laskennallinen verotulo yhteensä, €/asukas (=tasausraja)]]</f>
        <v>252.28646240880471</v>
      </c>
      <c r="M208" s="369">
        <v>227.05781616792424</v>
      </c>
      <c r="N208" s="370">
        <v>676632.2921804142</v>
      </c>
      <c r="P208" s="116"/>
      <c r="Q208" s="117"/>
      <c r="R208" s="118"/>
    </row>
    <row r="209" spans="1:18" x14ac:dyDescent="0.25">
      <c r="A209" s="266">
        <v>626</v>
      </c>
      <c r="B209" s="13" t="s">
        <v>209</v>
      </c>
      <c r="C209" s="267">
        <v>4756</v>
      </c>
      <c r="D209" s="268">
        <v>9.1</v>
      </c>
      <c r="E209" s="14">
        <v>6988514.9299999988</v>
      </c>
      <c r="F209" s="14">
        <v>76796867.362637356</v>
      </c>
      <c r="G209" s="269">
        <f>Tasaus[[#This Row],[Verotettava tulo (kunnallisvero), €]]*($D$11/100)</f>
        <v>5721366.6185164824</v>
      </c>
      <c r="H209" s="14">
        <v>1191489.3564814609</v>
      </c>
      <c r="I209" s="15">
        <v>766967.62375000003</v>
      </c>
      <c r="J209" s="15">
        <f>SUM(Tasaus[[#This Row],[Laskennallinen kunnallisvero, €]:[Laskennallinen kiinteistövero, €]])</f>
        <v>7679823.5987479435</v>
      </c>
      <c r="K209" s="15">
        <f>Tasaus[[#This Row],[Laskennallinen verotulo yhteensä, €]]/Tasaus[[#This Row],[Asukasluku 31.12.2023]]</f>
        <v>1614.765264665253</v>
      </c>
      <c r="L209" s="34">
        <f>$K$11-Tasaus[[#This Row],[Laskennallinen verotulo yhteensä, €/asukas (=tasausraja)]]</f>
        <v>596.9047353347471</v>
      </c>
      <c r="M209" s="369">
        <v>537.21426180127241</v>
      </c>
      <c r="N209" s="370">
        <v>2554991.0291268518</v>
      </c>
      <c r="P209" s="116"/>
      <c r="Q209" s="117"/>
      <c r="R209" s="118"/>
    </row>
    <row r="210" spans="1:18" x14ac:dyDescent="0.25">
      <c r="A210" s="266">
        <v>630</v>
      </c>
      <c r="B210" s="13" t="s">
        <v>558</v>
      </c>
      <c r="C210" s="267">
        <v>1646</v>
      </c>
      <c r="D210" s="268">
        <v>8</v>
      </c>
      <c r="E210" s="14">
        <v>2113970.88</v>
      </c>
      <c r="F210" s="14">
        <v>26424636</v>
      </c>
      <c r="G210" s="269">
        <f>Tasaus[[#This Row],[Verotettava tulo (kunnallisvero), €]]*($D$11/100)</f>
        <v>1968635.382</v>
      </c>
      <c r="H210" s="14">
        <v>607360.38917882042</v>
      </c>
      <c r="I210" s="15">
        <v>293623.73874999996</v>
      </c>
      <c r="J210" s="15">
        <f>SUM(Tasaus[[#This Row],[Laskennallinen kunnallisvero, €]:[Laskennallinen kiinteistövero, €]])</f>
        <v>2869619.5099288202</v>
      </c>
      <c r="K210" s="15">
        <f>Tasaus[[#This Row],[Laskennallinen verotulo yhteensä, €]]/Tasaus[[#This Row],[Asukasluku 31.12.2023]]</f>
        <v>1743.3897387173877</v>
      </c>
      <c r="L210" s="34">
        <f>$K$11-Tasaus[[#This Row],[Laskennallinen verotulo yhteensä, €/asukas (=tasausraja)]]</f>
        <v>468.2802612826124</v>
      </c>
      <c r="M210" s="369">
        <v>421.45223515435117</v>
      </c>
      <c r="N210" s="370">
        <v>693710.37906406203</v>
      </c>
      <c r="P210" s="116"/>
      <c r="Q210" s="117"/>
      <c r="R210" s="118"/>
    </row>
    <row r="211" spans="1:18" x14ac:dyDescent="0.25">
      <c r="A211" s="266">
        <v>631</v>
      </c>
      <c r="B211" s="13" t="s">
        <v>559</v>
      </c>
      <c r="C211" s="267">
        <v>1930</v>
      </c>
      <c r="D211" s="268">
        <v>9.1</v>
      </c>
      <c r="E211" s="14">
        <v>3604365.07</v>
      </c>
      <c r="F211" s="14">
        <v>39608407.362637363</v>
      </c>
      <c r="G211" s="269">
        <f>Tasaus[[#This Row],[Verotettava tulo (kunnallisvero), €]]*($D$11/100)</f>
        <v>2950826.3485164833</v>
      </c>
      <c r="H211" s="14">
        <v>193950.09905734082</v>
      </c>
      <c r="I211" s="15">
        <v>329065.04015000002</v>
      </c>
      <c r="J211" s="15">
        <f>SUM(Tasaus[[#This Row],[Laskennallinen kunnallisvero, €]:[Laskennallinen kiinteistövero, €]])</f>
        <v>3473841.4877238246</v>
      </c>
      <c r="K211" s="15">
        <f>Tasaus[[#This Row],[Laskennallinen verotulo yhteensä, €]]/Tasaus[[#This Row],[Asukasluku 31.12.2023]]</f>
        <v>1799.9178692869557</v>
      </c>
      <c r="L211" s="34">
        <f>$K$11-Tasaus[[#This Row],[Laskennallinen verotulo yhteensä, €/asukas (=tasausraja)]]</f>
        <v>411.75213071304438</v>
      </c>
      <c r="M211" s="369">
        <v>370.57691764173995</v>
      </c>
      <c r="N211" s="370">
        <v>715213.45104855811</v>
      </c>
      <c r="P211" s="116"/>
      <c r="Q211" s="117"/>
      <c r="R211" s="118"/>
    </row>
    <row r="212" spans="1:18" x14ac:dyDescent="0.25">
      <c r="A212" s="266">
        <v>635</v>
      </c>
      <c r="B212" s="13" t="s">
        <v>560</v>
      </c>
      <c r="C212" s="267">
        <v>6337</v>
      </c>
      <c r="D212" s="268">
        <v>8.9</v>
      </c>
      <c r="E212" s="14">
        <v>10749327.960000001</v>
      </c>
      <c r="F212" s="14">
        <v>120778965.84269662</v>
      </c>
      <c r="G212" s="269">
        <f>Tasaus[[#This Row],[Verotettava tulo (kunnallisvero), €]]*($D$11/100)</f>
        <v>8998032.9552808981</v>
      </c>
      <c r="H212" s="14">
        <v>1062310.2293443233</v>
      </c>
      <c r="I212" s="15">
        <v>1534622.4972000001</v>
      </c>
      <c r="J212" s="15">
        <f>SUM(Tasaus[[#This Row],[Laskennallinen kunnallisvero, €]:[Laskennallinen kiinteistövero, €]])</f>
        <v>11594965.681825221</v>
      </c>
      <c r="K212" s="15">
        <f>Tasaus[[#This Row],[Laskennallinen verotulo yhteensä, €]]/Tasaus[[#This Row],[Asukasluku 31.12.2023]]</f>
        <v>1829.7247407014709</v>
      </c>
      <c r="L212" s="34">
        <f>$K$11-Tasaus[[#This Row],[Laskennallinen verotulo yhteensä, €/asukas (=tasausraja)]]</f>
        <v>381.94525929852921</v>
      </c>
      <c r="M212" s="369">
        <v>343.75073336867632</v>
      </c>
      <c r="N212" s="370">
        <v>2178348.3973573018</v>
      </c>
      <c r="P212" s="116"/>
      <c r="Q212" s="117"/>
      <c r="R212" s="118"/>
    </row>
    <row r="213" spans="1:18" x14ac:dyDescent="0.25">
      <c r="A213" s="266">
        <v>636</v>
      </c>
      <c r="B213" s="13" t="s">
        <v>561</v>
      </c>
      <c r="C213" s="267">
        <v>8130</v>
      </c>
      <c r="D213" s="268">
        <v>8.6</v>
      </c>
      <c r="E213" s="14">
        <v>12231581.630000001</v>
      </c>
      <c r="F213" s="14">
        <v>142227693.37209302</v>
      </c>
      <c r="G213" s="269">
        <f>Tasaus[[#This Row],[Verotettava tulo (kunnallisvero), €]]*($D$11/100)</f>
        <v>10595963.15622093</v>
      </c>
      <c r="H213" s="14">
        <v>2432449.6940504555</v>
      </c>
      <c r="I213" s="15">
        <v>1193290.0637500004</v>
      </c>
      <c r="J213" s="15">
        <f>SUM(Tasaus[[#This Row],[Laskennallinen kunnallisvero, €]:[Laskennallinen kiinteistövero, €]])</f>
        <v>14221702.914021386</v>
      </c>
      <c r="K213" s="15">
        <f>Tasaus[[#This Row],[Laskennallinen verotulo yhteensä, €]]/Tasaus[[#This Row],[Asukasluku 31.12.2023]]</f>
        <v>1749.2869512941434</v>
      </c>
      <c r="L213" s="34">
        <f>$K$11-Tasaus[[#This Row],[Laskennallinen verotulo yhteensä, €/asukas (=tasausraja)]]</f>
        <v>462.38304870585671</v>
      </c>
      <c r="M213" s="369">
        <v>416.14474383527107</v>
      </c>
      <c r="N213" s="370">
        <v>3383256.767380754</v>
      </c>
      <c r="P213" s="116"/>
      <c r="Q213" s="117"/>
      <c r="R213" s="118"/>
    </row>
    <row r="214" spans="1:18" x14ac:dyDescent="0.25">
      <c r="A214" s="266">
        <v>638</v>
      </c>
      <c r="B214" s="13" t="s">
        <v>562</v>
      </c>
      <c r="C214" s="267">
        <v>51289</v>
      </c>
      <c r="D214" s="268">
        <v>7.1</v>
      </c>
      <c r="E214" s="14">
        <v>91729099.920000017</v>
      </c>
      <c r="F214" s="14">
        <v>1291959153.8028173</v>
      </c>
      <c r="G214" s="269">
        <f>Tasaus[[#This Row],[Verotettava tulo (kunnallisvero), €]]*($D$11/100)</f>
        <v>96250956.958309889</v>
      </c>
      <c r="H214" s="14">
        <v>31453250.572522134</v>
      </c>
      <c r="I214" s="15">
        <v>9440749.9215500019</v>
      </c>
      <c r="J214" s="15">
        <f>SUM(Tasaus[[#This Row],[Laskennallinen kunnallisvero, €]:[Laskennallinen kiinteistövero, €]])</f>
        <v>137144957.45238203</v>
      </c>
      <c r="K214" s="15">
        <f>Tasaus[[#This Row],[Laskennallinen verotulo yhteensä, €]]/Tasaus[[#This Row],[Asukasluku 31.12.2023]]</f>
        <v>2673.9643481522749</v>
      </c>
      <c r="L214" s="34">
        <f>$K$11-Tasaus[[#This Row],[Laskennallinen verotulo yhteensä, €/asukas (=tasausraja)]]</f>
        <v>-462.29434815227478</v>
      </c>
      <c r="M214" s="369">
        <v>-46.229434815227478</v>
      </c>
      <c r="N214" s="370">
        <v>-2371061.4822382019</v>
      </c>
      <c r="P214" s="116"/>
      <c r="Q214" s="117"/>
      <c r="R214" s="118"/>
    </row>
    <row r="215" spans="1:18" x14ac:dyDescent="0.25">
      <c r="A215" s="266">
        <v>678</v>
      </c>
      <c r="B215" s="13" t="s">
        <v>563</v>
      </c>
      <c r="C215" s="267">
        <v>23797</v>
      </c>
      <c r="D215" s="268">
        <v>8.8000000000000007</v>
      </c>
      <c r="E215" s="14">
        <v>41665677.019999996</v>
      </c>
      <c r="F215" s="14">
        <v>473473602.49999988</v>
      </c>
      <c r="G215" s="269">
        <f>Tasaus[[#This Row],[Verotettava tulo (kunnallisvero), €]]*($D$11/100)</f>
        <v>35273783.386249989</v>
      </c>
      <c r="H215" s="14">
        <v>14972162.067160267</v>
      </c>
      <c r="I215" s="15">
        <v>3547829.0195500003</v>
      </c>
      <c r="J215" s="15">
        <f>SUM(Tasaus[[#This Row],[Laskennallinen kunnallisvero, €]:[Laskennallinen kiinteistövero, €]])</f>
        <v>53793774.472960256</v>
      </c>
      <c r="K215" s="15">
        <f>Tasaus[[#This Row],[Laskennallinen verotulo yhteensä, €]]/Tasaus[[#This Row],[Asukasluku 31.12.2023]]</f>
        <v>2260.5275653637123</v>
      </c>
      <c r="L215" s="34">
        <f>$K$11-Tasaus[[#This Row],[Laskennallinen verotulo yhteensä, €/asukas (=tasausraja)]]</f>
        <v>-48.857565363712183</v>
      </c>
      <c r="M215" s="369">
        <v>-4.8857565363712183</v>
      </c>
      <c r="N215" s="370">
        <v>-116266.34829602588</v>
      </c>
      <c r="P215" s="116"/>
      <c r="Q215" s="117"/>
      <c r="R215" s="118"/>
    </row>
    <row r="216" spans="1:18" x14ac:dyDescent="0.25">
      <c r="A216" s="266">
        <v>680</v>
      </c>
      <c r="B216" s="13" t="s">
        <v>564</v>
      </c>
      <c r="C216" s="267">
        <v>25331</v>
      </c>
      <c r="D216" s="268">
        <v>7.6</v>
      </c>
      <c r="E216" s="14">
        <v>46600270.329999991</v>
      </c>
      <c r="F216" s="14">
        <v>613161451.71052623</v>
      </c>
      <c r="G216" s="269">
        <f>Tasaus[[#This Row],[Verotettava tulo (kunnallisvero), €]]*($D$11/100)</f>
        <v>45680528.1524342</v>
      </c>
      <c r="H216" s="14">
        <v>5018434.4597781068</v>
      </c>
      <c r="I216" s="15">
        <v>4602484.1251000008</v>
      </c>
      <c r="J216" s="15">
        <f>SUM(Tasaus[[#This Row],[Laskennallinen kunnallisvero, €]:[Laskennallinen kiinteistövero, €]])</f>
        <v>55301446.737312309</v>
      </c>
      <c r="K216" s="15">
        <f>Tasaus[[#This Row],[Laskennallinen verotulo yhteensä, €]]/Tasaus[[#This Row],[Asukasluku 31.12.2023]]</f>
        <v>2183.1529247685567</v>
      </c>
      <c r="L216" s="34">
        <f>$K$11-Tasaus[[#This Row],[Laskennallinen verotulo yhteensä, €/asukas (=tasausraja)]]</f>
        <v>28.517075231443414</v>
      </c>
      <c r="M216" s="369">
        <v>25.665367708299073</v>
      </c>
      <c r="N216" s="370">
        <v>650129.4294189238</v>
      </c>
      <c r="P216" s="116"/>
      <c r="Q216" s="117"/>
      <c r="R216" s="118"/>
    </row>
    <row r="217" spans="1:18" x14ac:dyDescent="0.25">
      <c r="A217" s="266">
        <v>681</v>
      </c>
      <c r="B217" s="13" t="s">
        <v>565</v>
      </c>
      <c r="C217" s="267">
        <v>3297</v>
      </c>
      <c r="D217" s="268">
        <v>9.4</v>
      </c>
      <c r="E217" s="14">
        <v>5249830.3099999996</v>
      </c>
      <c r="F217" s="14">
        <v>55849258.61702127</v>
      </c>
      <c r="G217" s="269">
        <f>Tasaus[[#This Row],[Verotettava tulo (kunnallisvero), €]]*($D$11/100)</f>
        <v>4160769.7669680845</v>
      </c>
      <c r="H217" s="14">
        <v>965821.72363675153</v>
      </c>
      <c r="I217" s="15">
        <v>813281.81354999996</v>
      </c>
      <c r="J217" s="15">
        <f>SUM(Tasaus[[#This Row],[Laskennallinen kunnallisvero, €]:[Laskennallinen kiinteistövero, €]])</f>
        <v>5939873.3041548366</v>
      </c>
      <c r="K217" s="15">
        <f>Tasaus[[#This Row],[Laskennallinen verotulo yhteensä, €]]/Tasaus[[#This Row],[Asukasluku 31.12.2023]]</f>
        <v>1801.5994249787191</v>
      </c>
      <c r="L217" s="34">
        <f>$K$11-Tasaus[[#This Row],[Laskennallinen verotulo yhteensä, €/asukas (=tasausraja)]]</f>
        <v>410.070575021281</v>
      </c>
      <c r="M217" s="369">
        <v>369.06351751915292</v>
      </c>
      <c r="N217" s="370">
        <v>1216802.4172606473</v>
      </c>
      <c r="P217" s="116"/>
      <c r="Q217" s="117"/>
      <c r="R217" s="118"/>
    </row>
    <row r="218" spans="1:18" x14ac:dyDescent="0.25">
      <c r="A218" s="266">
        <v>683</v>
      </c>
      <c r="B218" s="13" t="s">
        <v>566</v>
      </c>
      <c r="C218" s="267">
        <v>3599</v>
      </c>
      <c r="D218" s="268">
        <v>7.1</v>
      </c>
      <c r="E218" s="14">
        <v>3749852.48</v>
      </c>
      <c r="F218" s="14">
        <v>52814823.661971837</v>
      </c>
      <c r="G218" s="269">
        <f>Tasaus[[#This Row],[Verotettava tulo (kunnallisvero), €]]*($D$11/100)</f>
        <v>3934704.3628169019</v>
      </c>
      <c r="H218" s="14">
        <v>535257.27855062182</v>
      </c>
      <c r="I218" s="15">
        <v>626152.1111000001</v>
      </c>
      <c r="J218" s="15">
        <f>SUM(Tasaus[[#This Row],[Laskennallinen kunnallisvero, €]:[Laskennallinen kiinteistövero, €]])</f>
        <v>5096113.7524675243</v>
      </c>
      <c r="K218" s="15">
        <f>Tasaus[[#This Row],[Laskennallinen verotulo yhteensä, €]]/Tasaus[[#This Row],[Asukasluku 31.12.2023]]</f>
        <v>1415.9804813746941</v>
      </c>
      <c r="L218" s="34">
        <f>$K$11-Tasaus[[#This Row],[Laskennallinen verotulo yhteensä, €/asukas (=tasausraja)]]</f>
        <v>795.68951862530594</v>
      </c>
      <c r="M218" s="369">
        <v>716.12056676277541</v>
      </c>
      <c r="N218" s="370">
        <v>2577317.9197792285</v>
      </c>
      <c r="P218" s="116"/>
      <c r="Q218" s="117"/>
      <c r="R218" s="118"/>
    </row>
    <row r="219" spans="1:18" x14ac:dyDescent="0.25">
      <c r="A219" s="266">
        <v>684</v>
      </c>
      <c r="B219" s="13" t="s">
        <v>567</v>
      </c>
      <c r="C219" s="267">
        <v>38832</v>
      </c>
      <c r="D219" s="268">
        <v>7.9</v>
      </c>
      <c r="E219" s="14">
        <v>70227803.98999998</v>
      </c>
      <c r="F219" s="14">
        <v>888959544.17721486</v>
      </c>
      <c r="G219" s="269">
        <f>Tasaus[[#This Row],[Verotettava tulo (kunnallisvero), €]]*($D$11/100)</f>
        <v>66227486.041202508</v>
      </c>
      <c r="H219" s="14">
        <v>16986388.834732767</v>
      </c>
      <c r="I219" s="15">
        <v>6311829.1627500011</v>
      </c>
      <c r="J219" s="15">
        <f>SUM(Tasaus[[#This Row],[Laskennallinen kunnallisvero, €]:[Laskennallinen kiinteistövero, €]])</f>
        <v>89525704.038685277</v>
      </c>
      <c r="K219" s="15">
        <f>Tasaus[[#This Row],[Laskennallinen verotulo yhteensä, €]]/Tasaus[[#This Row],[Asukasluku 31.12.2023]]</f>
        <v>2305.4620941152984</v>
      </c>
      <c r="L219" s="34">
        <f>$K$11-Tasaus[[#This Row],[Laskennallinen verotulo yhteensä, €/asukas (=tasausraja)]]</f>
        <v>-93.792094115298369</v>
      </c>
      <c r="M219" s="369">
        <v>-9.3792094115298372</v>
      </c>
      <c r="N219" s="370">
        <v>-364213.45986852661</v>
      </c>
      <c r="P219" s="116"/>
      <c r="Q219" s="117"/>
      <c r="R219" s="118"/>
    </row>
    <row r="220" spans="1:18" x14ac:dyDescent="0.25">
      <c r="A220" s="266">
        <v>686</v>
      </c>
      <c r="B220" s="13" t="s">
        <v>568</v>
      </c>
      <c r="C220" s="267">
        <v>2933</v>
      </c>
      <c r="D220" s="268">
        <v>9.9</v>
      </c>
      <c r="E220" s="14">
        <v>4635809.17</v>
      </c>
      <c r="F220" s="14">
        <v>46826355.252525248</v>
      </c>
      <c r="G220" s="269">
        <f>Tasaus[[#This Row],[Verotettava tulo (kunnallisvero), €]]*($D$11/100)</f>
        <v>3488563.4663131307</v>
      </c>
      <c r="H220" s="14">
        <v>599262.3621851058</v>
      </c>
      <c r="I220" s="15">
        <v>612121.55675000011</v>
      </c>
      <c r="J220" s="15">
        <f>SUM(Tasaus[[#This Row],[Laskennallinen kunnallisvero, €]:[Laskennallinen kiinteistövero, €]])</f>
        <v>4699947.3852482364</v>
      </c>
      <c r="K220" s="15">
        <f>Tasaus[[#This Row],[Laskennallinen verotulo yhteensä, €]]/Tasaus[[#This Row],[Asukasluku 31.12.2023]]</f>
        <v>1602.436885526163</v>
      </c>
      <c r="L220" s="34">
        <f>$K$11-Tasaus[[#This Row],[Laskennallinen verotulo yhteensä, €/asukas (=tasausraja)]]</f>
        <v>609.23311447383708</v>
      </c>
      <c r="M220" s="369">
        <v>548.30980302645344</v>
      </c>
      <c r="N220" s="370">
        <v>1608192.6522765879</v>
      </c>
      <c r="P220" s="116"/>
      <c r="Q220" s="117"/>
      <c r="R220" s="118"/>
    </row>
    <row r="221" spans="1:18" x14ac:dyDescent="0.25">
      <c r="A221" s="266">
        <v>687</v>
      </c>
      <c r="B221" s="13" t="s">
        <v>569</v>
      </c>
      <c r="C221" s="267">
        <v>1424</v>
      </c>
      <c r="D221" s="268">
        <v>9.4</v>
      </c>
      <c r="E221" s="14">
        <v>1696868.8999999997</v>
      </c>
      <c r="F221" s="14">
        <v>18051796.808510635</v>
      </c>
      <c r="G221" s="269">
        <f>Tasaus[[#This Row],[Verotettava tulo (kunnallisvero), €]]*($D$11/100)</f>
        <v>1344858.8622340423</v>
      </c>
      <c r="H221" s="14">
        <v>1091504.2527186086</v>
      </c>
      <c r="I221" s="15">
        <v>227953.18115000002</v>
      </c>
      <c r="J221" s="15">
        <f>SUM(Tasaus[[#This Row],[Laskennallinen kunnallisvero, €]:[Laskennallinen kiinteistövero, €]])</f>
        <v>2664316.2961026509</v>
      </c>
      <c r="K221" s="15">
        <f>Tasaus[[#This Row],[Laskennallinen verotulo yhteensä, €]]/Tasaus[[#This Row],[Asukasluku 31.12.2023]]</f>
        <v>1871.0086349035471</v>
      </c>
      <c r="L221" s="34">
        <f>$K$11-Tasaus[[#This Row],[Laskennallinen verotulo yhteensä, €/asukas (=tasausraja)]]</f>
        <v>340.66136509645298</v>
      </c>
      <c r="M221" s="369">
        <v>306.59522858680771</v>
      </c>
      <c r="N221" s="370">
        <v>436591.60550761415</v>
      </c>
      <c r="P221" s="116"/>
      <c r="Q221" s="117"/>
      <c r="R221" s="118"/>
    </row>
    <row r="222" spans="1:18" x14ac:dyDescent="0.25">
      <c r="A222" s="266">
        <v>689</v>
      </c>
      <c r="B222" s="13" t="s">
        <v>570</v>
      </c>
      <c r="C222" s="267">
        <v>3032</v>
      </c>
      <c r="D222" s="268">
        <v>8.3000000000000007</v>
      </c>
      <c r="E222" s="14">
        <v>5019107.67</v>
      </c>
      <c r="F222" s="14">
        <v>60471176.746987946</v>
      </c>
      <c r="G222" s="269">
        <f>Tasaus[[#This Row],[Verotettava tulo (kunnallisvero), €]]*($D$11/100)</f>
        <v>4505102.6676506018</v>
      </c>
      <c r="H222" s="14">
        <v>1149862.3261372258</v>
      </c>
      <c r="I222" s="15">
        <v>494630.63939999999</v>
      </c>
      <c r="J222" s="15">
        <f>SUM(Tasaus[[#This Row],[Laskennallinen kunnallisvero, €]:[Laskennallinen kiinteistövero, €]])</f>
        <v>6149595.6331878277</v>
      </c>
      <c r="K222" s="15">
        <f>Tasaus[[#This Row],[Laskennallinen verotulo yhteensä, €]]/Tasaus[[#This Row],[Asukasluku 31.12.2023]]</f>
        <v>2028.2307497321331</v>
      </c>
      <c r="L222" s="34">
        <f>$K$11-Tasaus[[#This Row],[Laskennallinen verotulo yhteensä, €/asukas (=tasausraja)]]</f>
        <v>183.43925026786701</v>
      </c>
      <c r="M222" s="369">
        <v>165.0953252410803</v>
      </c>
      <c r="N222" s="370">
        <v>500569.02613095549</v>
      </c>
      <c r="P222" s="116"/>
      <c r="Q222" s="117"/>
      <c r="R222" s="118"/>
    </row>
    <row r="223" spans="1:18" x14ac:dyDescent="0.25">
      <c r="A223" s="266">
        <v>691</v>
      </c>
      <c r="B223" s="13" t="s">
        <v>571</v>
      </c>
      <c r="C223" s="267">
        <v>2598</v>
      </c>
      <c r="D223" s="268">
        <v>9.9</v>
      </c>
      <c r="E223" s="14">
        <v>4007007.1800000006</v>
      </c>
      <c r="F223" s="14">
        <v>40474820.000000007</v>
      </c>
      <c r="G223" s="269">
        <f>Tasaus[[#This Row],[Verotettava tulo (kunnallisvero), €]]*($D$11/100)</f>
        <v>3015374.0900000003</v>
      </c>
      <c r="H223" s="14">
        <v>328060.71028948872</v>
      </c>
      <c r="I223" s="15">
        <v>363946.99165000004</v>
      </c>
      <c r="J223" s="15">
        <f>SUM(Tasaus[[#This Row],[Laskennallinen kunnallisvero, €]:[Laskennallinen kiinteistövero, €]])</f>
        <v>3707381.7919394891</v>
      </c>
      <c r="K223" s="15">
        <f>Tasaus[[#This Row],[Laskennallinen verotulo yhteensä, €]]/Tasaus[[#This Row],[Asukasluku 31.12.2023]]</f>
        <v>1427.0137767280557</v>
      </c>
      <c r="L223" s="34">
        <f>$K$11-Tasaus[[#This Row],[Laskennallinen verotulo yhteensä, €/asukas (=tasausraja)]]</f>
        <v>784.65622327194433</v>
      </c>
      <c r="M223" s="369">
        <v>706.19060094474992</v>
      </c>
      <c r="N223" s="370">
        <v>1834683.1812544602</v>
      </c>
      <c r="P223" s="116"/>
      <c r="Q223" s="117"/>
      <c r="R223" s="118"/>
    </row>
    <row r="224" spans="1:18" x14ac:dyDescent="0.25">
      <c r="A224" s="266">
        <v>694</v>
      </c>
      <c r="B224" s="13" t="s">
        <v>572</v>
      </c>
      <c r="C224" s="267">
        <v>28483</v>
      </c>
      <c r="D224" s="268">
        <v>7.9</v>
      </c>
      <c r="E224" s="14">
        <v>50299170.390000001</v>
      </c>
      <c r="F224" s="14">
        <v>636698359.36708856</v>
      </c>
      <c r="G224" s="269">
        <f>Tasaus[[#This Row],[Verotettava tulo (kunnallisvero), €]]*($D$11/100)</f>
        <v>47434027.772848092</v>
      </c>
      <c r="H224" s="14">
        <v>11869142.936175726</v>
      </c>
      <c r="I224" s="15">
        <v>4586125.1215499993</v>
      </c>
      <c r="J224" s="15">
        <f>SUM(Tasaus[[#This Row],[Laskennallinen kunnallisvero, €]:[Laskennallinen kiinteistövero, €]])</f>
        <v>63889295.83057382</v>
      </c>
      <c r="K224" s="15">
        <f>Tasaus[[#This Row],[Laskennallinen verotulo yhteensä, €]]/Tasaus[[#This Row],[Asukasluku 31.12.2023]]</f>
        <v>2243.0676484420119</v>
      </c>
      <c r="L224" s="34">
        <f>$K$11-Tasaus[[#This Row],[Laskennallinen verotulo yhteensä, €/asukas (=tasausraja)]]</f>
        <v>-31.397648442011814</v>
      </c>
      <c r="M224" s="369">
        <v>-3.1397648442011814</v>
      </c>
      <c r="N224" s="370">
        <v>-89429.922057382253</v>
      </c>
      <c r="P224" s="116"/>
      <c r="Q224" s="117"/>
      <c r="R224" s="118"/>
    </row>
    <row r="225" spans="1:18" x14ac:dyDescent="0.25">
      <c r="A225" s="266">
        <v>697</v>
      </c>
      <c r="B225" s="13" t="s">
        <v>573</v>
      </c>
      <c r="C225" s="267">
        <v>1164</v>
      </c>
      <c r="D225" s="268">
        <v>9.3000000000000007</v>
      </c>
      <c r="E225" s="14">
        <v>1747221.5299999998</v>
      </c>
      <c r="F225" s="14">
        <v>18787328.279569887</v>
      </c>
      <c r="G225" s="269">
        <f>Tasaus[[#This Row],[Verotettava tulo (kunnallisvero), €]]*($D$11/100)</f>
        <v>1399655.9568279565</v>
      </c>
      <c r="H225" s="14">
        <v>340692.20343860443</v>
      </c>
      <c r="I225" s="15">
        <v>206023.98620000001</v>
      </c>
      <c r="J225" s="15">
        <f>SUM(Tasaus[[#This Row],[Laskennallinen kunnallisvero, €]:[Laskennallinen kiinteistövero, €]])</f>
        <v>1946372.1464665609</v>
      </c>
      <c r="K225" s="15">
        <f>Tasaus[[#This Row],[Laskennallinen verotulo yhteensä, €]]/Tasaus[[#This Row],[Asukasluku 31.12.2023]]</f>
        <v>1672.1410193011691</v>
      </c>
      <c r="L225" s="34">
        <f>$K$11-Tasaus[[#This Row],[Laskennallinen verotulo yhteensä, €/asukas (=tasausraja)]]</f>
        <v>539.52898069883099</v>
      </c>
      <c r="M225" s="369">
        <v>485.57608262894792</v>
      </c>
      <c r="N225" s="370">
        <v>565210.56018009537</v>
      </c>
      <c r="P225" s="116"/>
      <c r="Q225" s="117"/>
      <c r="R225" s="118"/>
    </row>
    <row r="226" spans="1:18" x14ac:dyDescent="0.25">
      <c r="A226" s="266">
        <v>698</v>
      </c>
      <c r="B226" s="13" t="s">
        <v>574</v>
      </c>
      <c r="C226" s="267">
        <v>65286</v>
      </c>
      <c r="D226" s="268">
        <v>8.9</v>
      </c>
      <c r="E226" s="14">
        <v>123103530.84999999</v>
      </c>
      <c r="F226" s="14">
        <v>1383185739.8876405</v>
      </c>
      <c r="G226" s="269">
        <f>Tasaus[[#This Row],[Verotettava tulo (kunnallisvero), €]]*($D$11/100)</f>
        <v>103047337.62162921</v>
      </c>
      <c r="H226" s="14">
        <v>10513817.441271804</v>
      </c>
      <c r="I226" s="15">
        <v>10953128.027999999</v>
      </c>
      <c r="J226" s="15">
        <f>SUM(Tasaus[[#This Row],[Laskennallinen kunnallisvero, €]:[Laskennallinen kiinteistövero, €]])</f>
        <v>124514283.09090102</v>
      </c>
      <c r="K226" s="15">
        <f>Tasaus[[#This Row],[Laskennallinen verotulo yhteensä, €]]/Tasaus[[#This Row],[Asukasluku 31.12.2023]]</f>
        <v>1907.2126197178725</v>
      </c>
      <c r="L226" s="34">
        <f>$K$11-Tasaus[[#This Row],[Laskennallinen verotulo yhteensä, €/asukas (=tasausraja)]]</f>
        <v>304.45738028212759</v>
      </c>
      <c r="M226" s="369">
        <v>274.01164225391483</v>
      </c>
      <c r="N226" s="370">
        <v>17889124.076189082</v>
      </c>
      <c r="P226" s="116"/>
      <c r="Q226" s="117"/>
      <c r="R226" s="118"/>
    </row>
    <row r="227" spans="1:18" x14ac:dyDescent="0.25">
      <c r="A227" s="266">
        <v>700</v>
      </c>
      <c r="B227" s="13" t="s">
        <v>575</v>
      </c>
      <c r="C227" s="267">
        <v>4758</v>
      </c>
      <c r="D227" s="268">
        <v>8.6</v>
      </c>
      <c r="E227" s="14">
        <v>8564373.4399999995</v>
      </c>
      <c r="F227" s="14">
        <v>99585737.674418613</v>
      </c>
      <c r="G227" s="269">
        <f>Tasaus[[#This Row],[Verotettava tulo (kunnallisvero), €]]*($D$11/100)</f>
        <v>7419137.4567441866</v>
      </c>
      <c r="H227" s="14">
        <v>1290886.3207757575</v>
      </c>
      <c r="I227" s="15">
        <v>1172324.2748999998</v>
      </c>
      <c r="J227" s="15">
        <f>SUM(Tasaus[[#This Row],[Laskennallinen kunnallisvero, €]:[Laskennallinen kiinteistövero, €]])</f>
        <v>9882348.0524199456</v>
      </c>
      <c r="K227" s="15">
        <f>Tasaus[[#This Row],[Laskennallinen verotulo yhteensä, €]]/Tasaus[[#This Row],[Asukasluku 31.12.2023]]</f>
        <v>2076.9962279150791</v>
      </c>
      <c r="L227" s="34">
        <f>$K$11-Tasaus[[#This Row],[Laskennallinen verotulo yhteensä, €/asukas (=tasausraja)]]</f>
        <v>134.67377208492098</v>
      </c>
      <c r="M227" s="369">
        <v>121.20639487642889</v>
      </c>
      <c r="N227" s="370">
        <v>576700.02682204871</v>
      </c>
      <c r="P227" s="116"/>
      <c r="Q227" s="117"/>
      <c r="R227" s="118"/>
    </row>
    <row r="228" spans="1:18" x14ac:dyDescent="0.25">
      <c r="A228" s="266">
        <v>702</v>
      </c>
      <c r="B228" s="13" t="s">
        <v>576</v>
      </c>
      <c r="C228" s="267">
        <v>4124</v>
      </c>
      <c r="D228" s="268">
        <v>9.4</v>
      </c>
      <c r="E228" s="14">
        <v>6916909.1599999992</v>
      </c>
      <c r="F228" s="14">
        <v>73584139.999999985</v>
      </c>
      <c r="G228" s="269">
        <f>Tasaus[[#This Row],[Verotettava tulo (kunnallisvero), €]]*($D$11/100)</f>
        <v>5482018.4299999988</v>
      </c>
      <c r="H228" s="14">
        <v>1341961.3978064186</v>
      </c>
      <c r="I228" s="15">
        <v>1034927.33075</v>
      </c>
      <c r="J228" s="15">
        <f>SUM(Tasaus[[#This Row],[Laskennallinen kunnallisvero, €]:[Laskennallinen kiinteistövero, €]])</f>
        <v>7858907.1585564166</v>
      </c>
      <c r="K228" s="15">
        <f>Tasaus[[#This Row],[Laskennallinen verotulo yhteensä, €]]/Tasaus[[#This Row],[Asukasluku 31.12.2023]]</f>
        <v>1905.6515903386073</v>
      </c>
      <c r="L228" s="34">
        <f>$K$11-Tasaus[[#This Row],[Laskennallinen verotulo yhteensä, €/asukas (=tasausraja)]]</f>
        <v>306.01840966139275</v>
      </c>
      <c r="M228" s="369">
        <v>275.41656869525349</v>
      </c>
      <c r="N228" s="370">
        <v>1135817.9292992253</v>
      </c>
      <c r="P228" s="116"/>
      <c r="Q228" s="117"/>
      <c r="R228" s="118"/>
    </row>
    <row r="229" spans="1:18" x14ac:dyDescent="0.25">
      <c r="A229" s="266">
        <v>704</v>
      </c>
      <c r="B229" s="13" t="s">
        <v>577</v>
      </c>
      <c r="C229" s="267">
        <v>6436</v>
      </c>
      <c r="D229" s="268">
        <v>7.1</v>
      </c>
      <c r="E229" s="14">
        <v>10586766.040000001</v>
      </c>
      <c r="F229" s="14">
        <v>149109380.84507045</v>
      </c>
      <c r="G229" s="269">
        <f>Tasaus[[#This Row],[Verotettava tulo (kunnallisvero), €]]*($D$11/100)</f>
        <v>11108648.872957747</v>
      </c>
      <c r="H229" s="14">
        <v>745190.13301479584</v>
      </c>
      <c r="I229" s="15">
        <v>848423.36005000013</v>
      </c>
      <c r="J229" s="15">
        <f>SUM(Tasaus[[#This Row],[Laskennallinen kunnallisvero, €]:[Laskennallinen kiinteistövero, €]])</f>
        <v>12702262.366022544</v>
      </c>
      <c r="K229" s="15">
        <f>Tasaus[[#This Row],[Laskennallinen verotulo yhteensä, €]]/Tasaus[[#This Row],[Asukasluku 31.12.2023]]</f>
        <v>1973.6268436952369</v>
      </c>
      <c r="L229" s="34">
        <f>$K$11-Tasaus[[#This Row],[Laskennallinen verotulo yhteensä, €/asukas (=tasausraja)]]</f>
        <v>238.04315630476322</v>
      </c>
      <c r="M229" s="369">
        <v>214.23884067428691</v>
      </c>
      <c r="N229" s="370">
        <v>1378841.1785797104</v>
      </c>
      <c r="P229" s="116"/>
      <c r="Q229" s="117"/>
      <c r="R229" s="118"/>
    </row>
    <row r="230" spans="1:18" x14ac:dyDescent="0.25">
      <c r="A230" s="266">
        <v>707</v>
      </c>
      <c r="B230" s="13" t="s">
        <v>578</v>
      </c>
      <c r="C230" s="267">
        <v>1902</v>
      </c>
      <c r="D230" s="268">
        <v>8.9</v>
      </c>
      <c r="E230" s="14">
        <v>2162394.38</v>
      </c>
      <c r="F230" s="14">
        <v>24296566.067415729</v>
      </c>
      <c r="G230" s="269">
        <f>Tasaus[[#This Row],[Verotettava tulo (kunnallisvero), €]]*($D$11/100)</f>
        <v>1810094.1720224717</v>
      </c>
      <c r="H230" s="14">
        <v>389317.13500914891</v>
      </c>
      <c r="I230" s="15">
        <v>392123.10414999997</v>
      </c>
      <c r="J230" s="15">
        <f>SUM(Tasaus[[#This Row],[Laskennallinen kunnallisvero, €]:[Laskennallinen kiinteistövero, €]])</f>
        <v>2591534.4111816208</v>
      </c>
      <c r="K230" s="15">
        <f>Tasaus[[#This Row],[Laskennallinen verotulo yhteensä, €]]/Tasaus[[#This Row],[Asukasluku 31.12.2023]]</f>
        <v>1362.5312361627869</v>
      </c>
      <c r="L230" s="34">
        <f>$K$11-Tasaus[[#This Row],[Laskennallinen verotulo yhteensä, €/asukas (=tasausraja)]]</f>
        <v>849.13876383721322</v>
      </c>
      <c r="M230" s="369">
        <v>764.22488745349187</v>
      </c>
      <c r="N230" s="370">
        <v>1453555.7359365416</v>
      </c>
      <c r="P230" s="116"/>
      <c r="Q230" s="117"/>
      <c r="R230" s="118"/>
    </row>
    <row r="231" spans="1:18" x14ac:dyDescent="0.25">
      <c r="A231" s="266">
        <v>710</v>
      </c>
      <c r="B231" s="13" t="s">
        <v>231</v>
      </c>
      <c r="C231" s="267">
        <v>27209</v>
      </c>
      <c r="D231" s="268">
        <v>9.3000000000000007</v>
      </c>
      <c r="E231" s="14">
        <v>52943011.209999993</v>
      </c>
      <c r="F231" s="14">
        <v>569279690.43010736</v>
      </c>
      <c r="G231" s="269">
        <f>Tasaus[[#This Row],[Verotettava tulo (kunnallisvero), €]]*($D$11/100)</f>
        <v>42411336.937042996</v>
      </c>
      <c r="H231" s="14">
        <v>3415057.7023057467</v>
      </c>
      <c r="I231" s="15">
        <v>5962220.7589999996</v>
      </c>
      <c r="J231" s="15">
        <f>SUM(Tasaus[[#This Row],[Laskennallinen kunnallisvero, €]:[Laskennallinen kiinteistövero, €]])</f>
        <v>51788615.398348749</v>
      </c>
      <c r="K231" s="15">
        <f>Tasaus[[#This Row],[Laskennallinen verotulo yhteensä, €]]/Tasaus[[#This Row],[Asukasluku 31.12.2023]]</f>
        <v>1903.3634238064151</v>
      </c>
      <c r="L231" s="34">
        <f>$K$11-Tasaus[[#This Row],[Laskennallinen verotulo yhteensä, €/asukas (=tasausraja)]]</f>
        <v>308.30657619358499</v>
      </c>
      <c r="M231" s="369">
        <v>277.47591857422651</v>
      </c>
      <c r="N231" s="370">
        <v>7549842.2684861291</v>
      </c>
      <c r="P231" s="116"/>
      <c r="Q231" s="117"/>
      <c r="R231" s="118"/>
    </row>
    <row r="232" spans="1:18" x14ac:dyDescent="0.25">
      <c r="A232" s="266">
        <v>729</v>
      </c>
      <c r="B232" s="13" t="s">
        <v>579</v>
      </c>
      <c r="C232" s="267">
        <v>8847</v>
      </c>
      <c r="D232" s="268">
        <v>9.3000000000000007</v>
      </c>
      <c r="E232" s="14">
        <v>13074644.82</v>
      </c>
      <c r="F232" s="14">
        <v>140587578.7096774</v>
      </c>
      <c r="G232" s="269">
        <f>Tasaus[[#This Row],[Verotettava tulo (kunnallisvero), €]]*($D$11/100)</f>
        <v>10473774.613870965</v>
      </c>
      <c r="H232" s="14">
        <v>1785254.400836919</v>
      </c>
      <c r="I232" s="15">
        <v>1633848.2004500001</v>
      </c>
      <c r="J232" s="15">
        <f>SUM(Tasaus[[#This Row],[Laskennallinen kunnallisvero, €]:[Laskennallinen kiinteistövero, €]])</f>
        <v>13892877.215157883</v>
      </c>
      <c r="K232" s="15">
        <f>Tasaus[[#This Row],[Laskennallinen verotulo yhteensä, €]]/Tasaus[[#This Row],[Asukasluku 31.12.2023]]</f>
        <v>1570.3489561611714</v>
      </c>
      <c r="L232" s="34">
        <f>$K$11-Tasaus[[#This Row],[Laskennallinen verotulo yhteensä, €/asukas (=tasausraja)]]</f>
        <v>641.3210438388287</v>
      </c>
      <c r="M232" s="369">
        <v>577.18893945494585</v>
      </c>
      <c r="N232" s="370">
        <v>5106390.5473579057</v>
      </c>
      <c r="P232" s="116"/>
      <c r="Q232" s="117"/>
      <c r="R232" s="118"/>
    </row>
    <row r="233" spans="1:18" x14ac:dyDescent="0.25">
      <c r="A233" s="266">
        <v>732</v>
      </c>
      <c r="B233" s="13" t="s">
        <v>580</v>
      </c>
      <c r="C233" s="267">
        <v>3344</v>
      </c>
      <c r="D233" s="268">
        <v>8.6</v>
      </c>
      <c r="E233" s="14">
        <v>5032881.41</v>
      </c>
      <c r="F233" s="14">
        <v>58521876.860465117</v>
      </c>
      <c r="G233" s="269">
        <f>Tasaus[[#This Row],[Verotettava tulo (kunnallisvero), €]]*($D$11/100)</f>
        <v>4359879.8261046512</v>
      </c>
      <c r="H233" s="14">
        <v>816827.43718389829</v>
      </c>
      <c r="I233" s="15">
        <v>695310.68424999993</v>
      </c>
      <c r="J233" s="15">
        <f>SUM(Tasaus[[#This Row],[Laskennallinen kunnallisvero, €]:[Laskennallinen kiinteistövero, €]])</f>
        <v>5872017.9475385491</v>
      </c>
      <c r="K233" s="15">
        <f>Tasaus[[#This Row],[Laskennallinen verotulo yhteensä, €]]/Tasaus[[#This Row],[Asukasluku 31.12.2023]]</f>
        <v>1755.9862283309058</v>
      </c>
      <c r="L233" s="34">
        <f>$K$11-Tasaus[[#This Row],[Laskennallinen verotulo yhteensä, €/asukas (=tasausraja)]]</f>
        <v>455.68377166909431</v>
      </c>
      <c r="M233" s="369">
        <v>410.11539450218487</v>
      </c>
      <c r="N233" s="370">
        <v>1371425.8792153061</v>
      </c>
      <c r="P233" s="116"/>
      <c r="Q233" s="117"/>
      <c r="R233" s="118"/>
    </row>
    <row r="234" spans="1:18" x14ac:dyDescent="0.25">
      <c r="A234" s="266">
        <v>734</v>
      </c>
      <c r="B234" s="13" t="s">
        <v>581</v>
      </c>
      <c r="C234" s="267">
        <v>51100</v>
      </c>
      <c r="D234" s="268">
        <v>8.1</v>
      </c>
      <c r="E234" s="14">
        <v>83323758.980000004</v>
      </c>
      <c r="F234" s="14">
        <v>1028688382.4691359</v>
      </c>
      <c r="G234" s="269">
        <f>Tasaus[[#This Row],[Verotettava tulo (kunnallisvero), €]]*($D$11/100)</f>
        <v>76637284.49395062</v>
      </c>
      <c r="H234" s="14">
        <v>9882740.8290311676</v>
      </c>
      <c r="I234" s="15">
        <v>9135597.970350001</v>
      </c>
      <c r="J234" s="15">
        <f>SUM(Tasaus[[#This Row],[Laskennallinen kunnallisvero, €]:[Laskennallinen kiinteistövero, €]])</f>
        <v>95655623.293331787</v>
      </c>
      <c r="K234" s="15">
        <f>Tasaus[[#This Row],[Laskennallinen verotulo yhteensä, €]]/Tasaus[[#This Row],[Asukasluku 31.12.2023]]</f>
        <v>1871.9300057403482</v>
      </c>
      <c r="L234" s="34">
        <f>$K$11-Tasaus[[#This Row],[Laskennallinen verotulo yhteensä, €/asukas (=tasausraja)]]</f>
        <v>339.73999425965189</v>
      </c>
      <c r="M234" s="369">
        <v>305.7659948336867</v>
      </c>
      <c r="N234" s="370">
        <v>15624642.336001391</v>
      </c>
      <c r="P234" s="116"/>
      <c r="Q234" s="117"/>
      <c r="R234" s="118"/>
    </row>
    <row r="235" spans="1:18" x14ac:dyDescent="0.25">
      <c r="A235" s="266">
        <v>738</v>
      </c>
      <c r="B235" s="13" t="s">
        <v>582</v>
      </c>
      <c r="C235" s="267">
        <v>2974</v>
      </c>
      <c r="D235" s="268">
        <v>8.8000000000000007</v>
      </c>
      <c r="E235" s="14">
        <v>5457117.6399999987</v>
      </c>
      <c r="F235" s="14">
        <v>62012700.454545438</v>
      </c>
      <c r="G235" s="269">
        <f>Tasaus[[#This Row],[Verotettava tulo (kunnallisvero), €]]*($D$11/100)</f>
        <v>4619946.1838636352</v>
      </c>
      <c r="H235" s="14">
        <v>420881.49113937363</v>
      </c>
      <c r="I235" s="15">
        <v>643239.23955000006</v>
      </c>
      <c r="J235" s="15">
        <f>SUM(Tasaus[[#This Row],[Laskennallinen kunnallisvero, €]:[Laskennallinen kiinteistövero, €]])</f>
        <v>5684066.914553009</v>
      </c>
      <c r="K235" s="15">
        <f>Tasaus[[#This Row],[Laskennallinen verotulo yhteensä, €]]/Tasaus[[#This Row],[Asukasluku 31.12.2023]]</f>
        <v>1911.253165619707</v>
      </c>
      <c r="L235" s="34">
        <f>$K$11-Tasaus[[#This Row],[Laskennallinen verotulo yhteensä, €/asukas (=tasausraja)]]</f>
        <v>300.41683438029304</v>
      </c>
      <c r="M235" s="369">
        <v>270.37515094226376</v>
      </c>
      <c r="N235" s="370">
        <v>804095.69890229241</v>
      </c>
      <c r="P235" s="116"/>
      <c r="Q235" s="117"/>
      <c r="R235" s="118"/>
    </row>
    <row r="236" spans="1:18" x14ac:dyDescent="0.25">
      <c r="A236" s="266">
        <v>739</v>
      </c>
      <c r="B236" s="13" t="s">
        <v>583</v>
      </c>
      <c r="C236" s="267">
        <v>3216</v>
      </c>
      <c r="D236" s="268">
        <v>8.9</v>
      </c>
      <c r="E236" s="14">
        <v>5047605.66</v>
      </c>
      <c r="F236" s="14">
        <v>56714670.337078646</v>
      </c>
      <c r="G236" s="269">
        <f>Tasaus[[#This Row],[Verotettava tulo (kunnallisvero), €]]*($D$11/100)</f>
        <v>4225242.9401123589</v>
      </c>
      <c r="H236" s="14">
        <v>837195.01194119081</v>
      </c>
      <c r="I236" s="15">
        <v>921742.93820000021</v>
      </c>
      <c r="J236" s="15">
        <f>SUM(Tasaus[[#This Row],[Laskennallinen kunnallisvero, €]:[Laskennallinen kiinteistövero, €]])</f>
        <v>5984180.8902535494</v>
      </c>
      <c r="K236" s="15">
        <f>Tasaus[[#This Row],[Laskennallinen verotulo yhteensä, €]]/Tasaus[[#This Row],[Asukasluku 31.12.2023]]</f>
        <v>1860.7527643823225</v>
      </c>
      <c r="L236" s="34">
        <f>$K$11-Tasaus[[#This Row],[Laskennallinen verotulo yhteensä, €/asukas (=tasausraja)]]</f>
        <v>350.91723561767753</v>
      </c>
      <c r="M236" s="369">
        <v>315.82551205590977</v>
      </c>
      <c r="N236" s="370">
        <v>1015694.8467718058</v>
      </c>
      <c r="P236" s="116"/>
      <c r="Q236" s="117"/>
      <c r="R236" s="118"/>
    </row>
    <row r="237" spans="1:18" x14ac:dyDescent="0.25">
      <c r="A237" s="266">
        <v>740</v>
      </c>
      <c r="B237" s="13" t="s">
        <v>584</v>
      </c>
      <c r="C237" s="267">
        <v>31843</v>
      </c>
      <c r="D237" s="268">
        <v>9.3000000000000007</v>
      </c>
      <c r="E237" s="14">
        <v>57464693.479999997</v>
      </c>
      <c r="F237" s="14">
        <v>617899929.8924731</v>
      </c>
      <c r="G237" s="269">
        <f>Tasaus[[#This Row],[Verotettava tulo (kunnallisvero), €]]*($D$11/100)</f>
        <v>46033544.776989244</v>
      </c>
      <c r="H237" s="14">
        <v>8995606.0670630597</v>
      </c>
      <c r="I237" s="15">
        <v>6269969.1525500016</v>
      </c>
      <c r="J237" s="15">
        <f>SUM(Tasaus[[#This Row],[Laskennallinen kunnallisvero, €]:[Laskennallinen kiinteistövero, €]])</f>
        <v>61299119.996602304</v>
      </c>
      <c r="K237" s="15">
        <f>Tasaus[[#This Row],[Laskennallinen verotulo yhteensä, €]]/Tasaus[[#This Row],[Asukasluku 31.12.2023]]</f>
        <v>1925.0422383758535</v>
      </c>
      <c r="L237" s="34">
        <f>$K$11-Tasaus[[#This Row],[Laskennallinen verotulo yhteensä, €/asukas (=tasausraja)]]</f>
        <v>286.62776162414661</v>
      </c>
      <c r="M237" s="369">
        <v>257.96498546173194</v>
      </c>
      <c r="N237" s="370">
        <v>8214379.0320579298</v>
      </c>
      <c r="P237" s="116"/>
      <c r="Q237" s="117"/>
      <c r="R237" s="118"/>
    </row>
    <row r="238" spans="1:18" x14ac:dyDescent="0.25">
      <c r="A238" s="266">
        <v>742</v>
      </c>
      <c r="B238" s="13" t="s">
        <v>585</v>
      </c>
      <c r="C238" s="267">
        <v>978</v>
      </c>
      <c r="D238" s="268">
        <v>9.1</v>
      </c>
      <c r="E238" s="14">
        <v>1459113.1299999997</v>
      </c>
      <c r="F238" s="14">
        <v>16034210.219780218</v>
      </c>
      <c r="G238" s="269">
        <f>Tasaus[[#This Row],[Verotettava tulo (kunnallisvero), €]]*($D$11/100)</f>
        <v>1194548.6613736262</v>
      </c>
      <c r="H238" s="14">
        <v>648030.01560001983</v>
      </c>
      <c r="I238" s="15">
        <v>216775.73139999999</v>
      </c>
      <c r="J238" s="15">
        <f>SUM(Tasaus[[#This Row],[Laskennallinen kunnallisvero, €]:[Laskennallinen kiinteistövero, €]])</f>
        <v>2059354.408373646</v>
      </c>
      <c r="K238" s="15">
        <f>Tasaus[[#This Row],[Laskennallinen verotulo yhteensä, €]]/Tasaus[[#This Row],[Asukasluku 31.12.2023]]</f>
        <v>2105.6793541652823</v>
      </c>
      <c r="L238" s="34">
        <f>$K$11-Tasaus[[#This Row],[Laskennallinen verotulo yhteensä, €/asukas (=tasausraja)]]</f>
        <v>105.99064583471772</v>
      </c>
      <c r="M238" s="369">
        <v>95.391581251245952</v>
      </c>
      <c r="N238" s="370">
        <v>93292.966463718534</v>
      </c>
      <c r="P238" s="116"/>
      <c r="Q238" s="117"/>
      <c r="R238" s="118"/>
    </row>
    <row r="239" spans="1:18" x14ac:dyDescent="0.25">
      <c r="A239" s="266">
        <v>743</v>
      </c>
      <c r="B239" s="13" t="s">
        <v>586</v>
      </c>
      <c r="C239" s="267">
        <v>66160</v>
      </c>
      <c r="D239" s="268">
        <v>8.4</v>
      </c>
      <c r="E239" s="14">
        <v>117093275.21999998</v>
      </c>
      <c r="F239" s="14">
        <v>1393967562.1428568</v>
      </c>
      <c r="G239" s="269">
        <f>Tasaus[[#This Row],[Verotettava tulo (kunnallisvero), €]]*($D$11/100)</f>
        <v>103850583.37964283</v>
      </c>
      <c r="H239" s="14">
        <v>15234953.586050857</v>
      </c>
      <c r="I239" s="15">
        <v>13510473.09385</v>
      </c>
      <c r="J239" s="15">
        <f>SUM(Tasaus[[#This Row],[Laskennallinen kunnallisvero, €]:[Laskennallinen kiinteistövero, €]])</f>
        <v>132596010.05954368</v>
      </c>
      <c r="K239" s="15">
        <f>Tasaus[[#This Row],[Laskennallinen verotulo yhteensä, €]]/Tasaus[[#This Row],[Asukasluku 31.12.2023]]</f>
        <v>2004.171857006404</v>
      </c>
      <c r="L239" s="34">
        <f>$K$11-Tasaus[[#This Row],[Laskennallinen verotulo yhteensä, €/asukas (=tasausraja)]]</f>
        <v>207.49814299359605</v>
      </c>
      <c r="M239" s="369">
        <v>186.74832869423645</v>
      </c>
      <c r="N239" s="370">
        <v>12355269.426410684</v>
      </c>
      <c r="P239" s="116"/>
      <c r="Q239" s="117"/>
      <c r="R239" s="118"/>
    </row>
    <row r="240" spans="1:18" x14ac:dyDescent="0.25">
      <c r="A240" s="266">
        <v>746</v>
      </c>
      <c r="B240" s="13" t="s">
        <v>587</v>
      </c>
      <c r="C240" s="267">
        <v>4713</v>
      </c>
      <c r="D240" s="268">
        <v>9.6</v>
      </c>
      <c r="E240" s="14">
        <v>6893867.9100000001</v>
      </c>
      <c r="F240" s="14">
        <v>71811124.0625</v>
      </c>
      <c r="G240" s="269">
        <f>Tasaus[[#This Row],[Verotettava tulo (kunnallisvero), €]]*($D$11/100)</f>
        <v>5349928.7426562496</v>
      </c>
      <c r="H240" s="14">
        <v>1956443.4153293783</v>
      </c>
      <c r="I240" s="15">
        <v>589807.63959999999</v>
      </c>
      <c r="J240" s="15">
        <f>SUM(Tasaus[[#This Row],[Laskennallinen kunnallisvero, €]:[Laskennallinen kiinteistövero, €]])</f>
        <v>7896179.797585628</v>
      </c>
      <c r="K240" s="15">
        <f>Tasaus[[#This Row],[Laskennallinen verotulo yhteensä, €]]/Tasaus[[#This Row],[Asukasluku 31.12.2023]]</f>
        <v>1675.4041581976719</v>
      </c>
      <c r="L240" s="34">
        <f>$K$11-Tasaus[[#This Row],[Laskennallinen verotulo yhteensä, €/asukas (=tasausraja)]]</f>
        <v>536.26584180232817</v>
      </c>
      <c r="M240" s="369">
        <v>482.63925762209539</v>
      </c>
      <c r="N240" s="370">
        <v>2274678.8211729354</v>
      </c>
      <c r="P240" s="116"/>
      <c r="Q240" s="117"/>
      <c r="R240" s="118"/>
    </row>
    <row r="241" spans="1:18" x14ac:dyDescent="0.25">
      <c r="A241" s="266">
        <v>747</v>
      </c>
      <c r="B241" s="13" t="s">
        <v>588</v>
      </c>
      <c r="C241" s="267">
        <v>1283</v>
      </c>
      <c r="D241" s="268">
        <v>9.4</v>
      </c>
      <c r="E241" s="14">
        <v>1617697.8499999999</v>
      </c>
      <c r="F241" s="14">
        <v>17209551.595744681</v>
      </c>
      <c r="G241" s="269">
        <f>Tasaus[[#This Row],[Verotettava tulo (kunnallisvero), €]]*($D$11/100)</f>
        <v>1282111.5938829787</v>
      </c>
      <c r="H241" s="14">
        <v>475102.02517964429</v>
      </c>
      <c r="I241" s="15">
        <v>310882.3431</v>
      </c>
      <c r="J241" s="15">
        <f>SUM(Tasaus[[#This Row],[Laskennallinen kunnallisvero, €]:[Laskennallinen kiinteistövero, €]])</f>
        <v>2068095.9621626229</v>
      </c>
      <c r="K241" s="15">
        <f>Tasaus[[#This Row],[Laskennallinen verotulo yhteensä, €]]/Tasaus[[#This Row],[Asukasluku 31.12.2023]]</f>
        <v>1611.9220281859882</v>
      </c>
      <c r="L241" s="34">
        <f>$K$11-Tasaus[[#This Row],[Laskennallinen verotulo yhteensä, €/asukas (=tasausraja)]]</f>
        <v>599.74797181401186</v>
      </c>
      <c r="M241" s="369">
        <v>539.77317463261068</v>
      </c>
      <c r="N241" s="370">
        <v>692528.98305363953</v>
      </c>
      <c r="P241" s="116"/>
      <c r="Q241" s="117"/>
      <c r="R241" s="118"/>
    </row>
    <row r="242" spans="1:18" x14ac:dyDescent="0.25">
      <c r="A242" s="266">
        <v>748</v>
      </c>
      <c r="B242" s="13" t="s">
        <v>589</v>
      </c>
      <c r="C242" s="267">
        <v>4837</v>
      </c>
      <c r="D242" s="268">
        <v>9.4</v>
      </c>
      <c r="E242" s="14">
        <v>7654356.9299999997</v>
      </c>
      <c r="F242" s="14">
        <v>81429329.042553186</v>
      </c>
      <c r="G242" s="269">
        <f>Tasaus[[#This Row],[Verotettava tulo (kunnallisvero), €]]*($D$11/100)</f>
        <v>6066485.0136702126</v>
      </c>
      <c r="H242" s="14">
        <v>909229.28846862528</v>
      </c>
      <c r="I242" s="15">
        <v>663911.69590000005</v>
      </c>
      <c r="J242" s="15">
        <f>SUM(Tasaus[[#This Row],[Laskennallinen kunnallisvero, €]:[Laskennallinen kiinteistövero, €]])</f>
        <v>7639625.9980388377</v>
      </c>
      <c r="K242" s="15">
        <f>Tasaus[[#This Row],[Laskennallinen verotulo yhteensä, €]]/Tasaus[[#This Row],[Asukasluku 31.12.2023]]</f>
        <v>1579.4140992430923</v>
      </c>
      <c r="L242" s="34">
        <f>$K$11-Tasaus[[#This Row],[Laskennallinen verotulo yhteensä, €/asukas (=tasausraja)]]</f>
        <v>632.25590075690775</v>
      </c>
      <c r="M242" s="369">
        <v>569.03031068121697</v>
      </c>
      <c r="N242" s="370">
        <v>2752399.6127650463</v>
      </c>
      <c r="P242" s="116"/>
      <c r="Q242" s="117"/>
      <c r="R242" s="118"/>
    </row>
    <row r="243" spans="1:18" x14ac:dyDescent="0.25">
      <c r="A243" s="266">
        <v>749</v>
      </c>
      <c r="B243" s="13" t="s">
        <v>590</v>
      </c>
      <c r="C243" s="267">
        <v>21290</v>
      </c>
      <c r="D243" s="268">
        <v>9.4</v>
      </c>
      <c r="E243" s="14">
        <v>43726067.399999991</v>
      </c>
      <c r="F243" s="14">
        <v>465170929.78723395</v>
      </c>
      <c r="G243" s="269">
        <f>Tasaus[[#This Row],[Verotettava tulo (kunnallisvero), €]]*($D$11/100)</f>
        <v>34655234.269148931</v>
      </c>
      <c r="H243" s="14">
        <v>8827947.457753852</v>
      </c>
      <c r="I243" s="15">
        <v>3045446.9279000005</v>
      </c>
      <c r="J243" s="15">
        <f>SUM(Tasaus[[#This Row],[Laskennallinen kunnallisvero, €]:[Laskennallinen kiinteistövero, €]])</f>
        <v>46528628.654802784</v>
      </c>
      <c r="K243" s="15">
        <f>Tasaus[[#This Row],[Laskennallinen verotulo yhteensä, €]]/Tasaus[[#This Row],[Asukasluku 31.12.2023]]</f>
        <v>2185.4687014937899</v>
      </c>
      <c r="L243" s="34">
        <f>$K$11-Tasaus[[#This Row],[Laskennallinen verotulo yhteensä, €/asukas (=tasausraja)]]</f>
        <v>26.201298506210151</v>
      </c>
      <c r="M243" s="369">
        <v>23.581168655589135</v>
      </c>
      <c r="N243" s="370">
        <v>502043.08067749266</v>
      </c>
      <c r="P243" s="116"/>
      <c r="Q243" s="117"/>
      <c r="R243" s="118"/>
    </row>
    <row r="244" spans="1:18" x14ac:dyDescent="0.25">
      <c r="A244" s="266">
        <v>751</v>
      </c>
      <c r="B244" s="13" t="s">
        <v>591</v>
      </c>
      <c r="C244" s="267">
        <v>2828</v>
      </c>
      <c r="D244" s="268">
        <v>9.4</v>
      </c>
      <c r="E244" s="14">
        <v>5347185.96</v>
      </c>
      <c r="F244" s="14">
        <v>56884957.021276593</v>
      </c>
      <c r="G244" s="269">
        <f>Tasaus[[#This Row],[Verotettava tulo (kunnallisvero), €]]*($D$11/100)</f>
        <v>4237929.2980851056</v>
      </c>
      <c r="H244" s="14">
        <v>296246.46023395768</v>
      </c>
      <c r="I244" s="15">
        <v>375336.41210000007</v>
      </c>
      <c r="J244" s="15">
        <f>SUM(Tasaus[[#This Row],[Laskennallinen kunnallisvero, €]:[Laskennallinen kiinteistövero, €]])</f>
        <v>4909512.1704190634</v>
      </c>
      <c r="K244" s="15">
        <f>Tasaus[[#This Row],[Laskennallinen verotulo yhteensä, €]]/Tasaus[[#This Row],[Asukasluku 31.12.2023]]</f>
        <v>1736.0368353674198</v>
      </c>
      <c r="L244" s="34">
        <f>$K$11-Tasaus[[#This Row],[Laskennallinen verotulo yhteensä, €/asukas (=tasausraja)]]</f>
        <v>475.63316463258025</v>
      </c>
      <c r="M244" s="369">
        <v>428.06984816932226</v>
      </c>
      <c r="N244" s="370">
        <v>1210581.5306228434</v>
      </c>
      <c r="P244" s="116"/>
      <c r="Q244" s="117"/>
      <c r="R244" s="118"/>
    </row>
    <row r="245" spans="1:18" x14ac:dyDescent="0.25">
      <c r="A245" s="266">
        <v>753</v>
      </c>
      <c r="B245" s="13" t="s">
        <v>592</v>
      </c>
      <c r="C245" s="267">
        <v>22595</v>
      </c>
      <c r="D245" s="268">
        <v>6.6</v>
      </c>
      <c r="E245" s="14">
        <v>40682746.939999998</v>
      </c>
      <c r="F245" s="14">
        <v>616405256.66666675</v>
      </c>
      <c r="G245" s="269">
        <f>Tasaus[[#This Row],[Verotettava tulo (kunnallisvero), €]]*($D$11/100)</f>
        <v>45922191.62166667</v>
      </c>
      <c r="H245" s="14">
        <v>4587585.9651116077</v>
      </c>
      <c r="I245" s="15">
        <v>7311740.8114500009</v>
      </c>
      <c r="J245" s="15">
        <f>SUM(Tasaus[[#This Row],[Laskennallinen kunnallisvero, €]:[Laskennallinen kiinteistövero, €]])</f>
        <v>57821518.398228273</v>
      </c>
      <c r="K245" s="15">
        <f>Tasaus[[#This Row],[Laskennallinen verotulo yhteensä, €]]/Tasaus[[#This Row],[Asukasluku 31.12.2023]]</f>
        <v>2559.040424794347</v>
      </c>
      <c r="L245" s="34">
        <f>$K$11-Tasaus[[#This Row],[Laskennallinen verotulo yhteensä, €/asukas (=tasausraja)]]</f>
        <v>-347.37042479434695</v>
      </c>
      <c r="M245" s="369">
        <v>-34.737042479434699</v>
      </c>
      <c r="N245" s="370">
        <v>-784883.47482282703</v>
      </c>
      <c r="P245" s="116"/>
      <c r="Q245" s="117"/>
      <c r="R245" s="118"/>
    </row>
    <row r="246" spans="1:18" x14ac:dyDescent="0.25">
      <c r="A246" s="266">
        <v>755</v>
      </c>
      <c r="B246" s="13" t="s">
        <v>593</v>
      </c>
      <c r="C246" s="267">
        <v>6158</v>
      </c>
      <c r="D246" s="268">
        <v>8.6</v>
      </c>
      <c r="E246" s="14">
        <v>13822786.689999999</v>
      </c>
      <c r="F246" s="14">
        <v>160730077.79069769</v>
      </c>
      <c r="G246" s="269">
        <f>Tasaus[[#This Row],[Verotettava tulo (kunnallisvero), €]]*($D$11/100)</f>
        <v>11974390.795406979</v>
      </c>
      <c r="H246" s="14">
        <v>521695.5665916836</v>
      </c>
      <c r="I246" s="15">
        <v>1434619.4399500003</v>
      </c>
      <c r="J246" s="15">
        <f>SUM(Tasaus[[#This Row],[Laskennallinen kunnallisvero, €]:[Laskennallinen kiinteistövero, €]])</f>
        <v>13930705.801948663</v>
      </c>
      <c r="K246" s="15">
        <f>Tasaus[[#This Row],[Laskennallinen verotulo yhteensä, €]]/Tasaus[[#This Row],[Asukasluku 31.12.2023]]</f>
        <v>2262.2126992446674</v>
      </c>
      <c r="L246" s="34">
        <f>$K$11-Tasaus[[#This Row],[Laskennallinen verotulo yhteensä, €/asukas (=tasausraja)]]</f>
        <v>-50.542699244667347</v>
      </c>
      <c r="M246" s="369">
        <v>-5.0542699244667348</v>
      </c>
      <c r="N246" s="370">
        <v>-31124.194194866152</v>
      </c>
      <c r="P246" s="116"/>
      <c r="Q246" s="117"/>
      <c r="R246" s="118"/>
    </row>
    <row r="247" spans="1:18" x14ac:dyDescent="0.25">
      <c r="A247" s="266">
        <v>758</v>
      </c>
      <c r="B247" s="13" t="s">
        <v>594</v>
      </c>
      <c r="C247" s="267">
        <v>8126</v>
      </c>
      <c r="D247" s="268">
        <v>8</v>
      </c>
      <c r="E247" s="14">
        <v>13750417.300000001</v>
      </c>
      <c r="F247" s="14">
        <v>171880216.25</v>
      </c>
      <c r="G247" s="269">
        <f>Tasaus[[#This Row],[Verotettava tulo (kunnallisvero), €]]*($D$11/100)</f>
        <v>12805076.110624999</v>
      </c>
      <c r="H247" s="14">
        <v>8550257.6255046744</v>
      </c>
      <c r="I247" s="15">
        <v>2229012.4506000001</v>
      </c>
      <c r="J247" s="15">
        <f>SUM(Tasaus[[#This Row],[Laskennallinen kunnallisvero, €]:[Laskennallinen kiinteistövero, €]])</f>
        <v>23584346.18672967</v>
      </c>
      <c r="K247" s="15">
        <f>Tasaus[[#This Row],[Laskennallinen verotulo yhteensä, €]]/Tasaus[[#This Row],[Asukasluku 31.12.2023]]</f>
        <v>2902.3315514065553</v>
      </c>
      <c r="L247" s="34">
        <f>$K$11-Tasaus[[#This Row],[Laskennallinen verotulo yhteensä, €/asukas (=tasausraja)]]</f>
        <v>-690.66155140655519</v>
      </c>
      <c r="M247" s="369">
        <v>-69.066155140655525</v>
      </c>
      <c r="N247" s="370">
        <v>-561231.57667296682</v>
      </c>
      <c r="P247" s="116"/>
      <c r="Q247" s="117"/>
      <c r="R247" s="118"/>
    </row>
    <row r="248" spans="1:18" x14ac:dyDescent="0.25">
      <c r="A248" s="266">
        <v>759</v>
      </c>
      <c r="B248" s="13" t="s">
        <v>595</v>
      </c>
      <c r="C248" s="267">
        <v>1873</v>
      </c>
      <c r="D248" s="268">
        <v>9.1</v>
      </c>
      <c r="E248" s="14">
        <v>2322194.0499999998</v>
      </c>
      <c r="F248" s="14">
        <v>25518615.934065931</v>
      </c>
      <c r="G248" s="269">
        <f>Tasaus[[#This Row],[Verotettava tulo (kunnallisvero), €]]*($D$11/100)</f>
        <v>1901136.8870879118</v>
      </c>
      <c r="H248" s="14">
        <v>1062514.9890111538</v>
      </c>
      <c r="I248" s="15">
        <v>307157.69390000001</v>
      </c>
      <c r="J248" s="15">
        <f>SUM(Tasaus[[#This Row],[Laskennallinen kunnallisvero, €]:[Laskennallinen kiinteistövero, €]])</f>
        <v>3270809.5699990657</v>
      </c>
      <c r="K248" s="15">
        <f>Tasaus[[#This Row],[Laskennallinen verotulo yhteensä, €]]/Tasaus[[#This Row],[Asukasluku 31.12.2023]]</f>
        <v>1746.2944847832705</v>
      </c>
      <c r="L248" s="34">
        <f>$K$11-Tasaus[[#This Row],[Laskennallinen verotulo yhteensä, €/asukas (=tasausraja)]]</f>
        <v>465.37551521672958</v>
      </c>
      <c r="M248" s="369">
        <v>418.83796369505666</v>
      </c>
      <c r="N248" s="370">
        <v>784483.50600084115</v>
      </c>
      <c r="P248" s="116"/>
      <c r="Q248" s="117"/>
      <c r="R248" s="118"/>
    </row>
    <row r="249" spans="1:18" x14ac:dyDescent="0.25">
      <c r="A249" s="266">
        <v>761</v>
      </c>
      <c r="B249" s="13" t="s">
        <v>596</v>
      </c>
      <c r="C249" s="267">
        <v>8410</v>
      </c>
      <c r="D249" s="268">
        <v>8.1999999999999993</v>
      </c>
      <c r="E249" s="14">
        <v>12410616.25</v>
      </c>
      <c r="F249" s="14">
        <v>151348978.65853661</v>
      </c>
      <c r="G249" s="269">
        <f>Tasaus[[#This Row],[Verotettava tulo (kunnallisvero), €]]*($D$11/100)</f>
        <v>11275498.910060978</v>
      </c>
      <c r="H249" s="14">
        <v>1167207.8224756462</v>
      </c>
      <c r="I249" s="15">
        <v>1328737.3602</v>
      </c>
      <c r="J249" s="15">
        <f>SUM(Tasaus[[#This Row],[Laskennallinen kunnallisvero, €]:[Laskennallinen kiinteistövero, €]])</f>
        <v>13771444.092736624</v>
      </c>
      <c r="K249" s="15">
        <f>Tasaus[[#This Row],[Laskennallinen verotulo yhteensä, €]]/Tasaus[[#This Row],[Asukasluku 31.12.2023]]</f>
        <v>1637.5082155453774</v>
      </c>
      <c r="L249" s="34">
        <f>$K$11-Tasaus[[#This Row],[Laskennallinen verotulo yhteensä, €/asukas (=tasausraja)]]</f>
        <v>574.16178445462265</v>
      </c>
      <c r="M249" s="369">
        <v>516.74560600916038</v>
      </c>
      <c r="N249" s="370">
        <v>4345830.5465370389</v>
      </c>
      <c r="P249" s="116"/>
      <c r="Q249" s="117"/>
      <c r="R249" s="118"/>
    </row>
    <row r="250" spans="1:18" x14ac:dyDescent="0.25">
      <c r="A250" s="266">
        <v>762</v>
      </c>
      <c r="B250" s="13" t="s">
        <v>597</v>
      </c>
      <c r="C250" s="267">
        <v>3637</v>
      </c>
      <c r="D250" s="268">
        <v>8.6</v>
      </c>
      <c r="E250" s="14">
        <v>4847253.6399999987</v>
      </c>
      <c r="F250" s="14">
        <v>56363414.418604642</v>
      </c>
      <c r="G250" s="269">
        <f>Tasaus[[#This Row],[Verotettava tulo (kunnallisvero), €]]*($D$11/100)</f>
        <v>4199074.3741860455</v>
      </c>
      <c r="H250" s="14">
        <v>1547390.5851815986</v>
      </c>
      <c r="I250" s="15">
        <v>568269.90220000001</v>
      </c>
      <c r="J250" s="15">
        <f>SUM(Tasaus[[#This Row],[Laskennallinen kunnallisvero, €]:[Laskennallinen kiinteistövero, €]])</f>
        <v>6314734.8615676444</v>
      </c>
      <c r="K250" s="15">
        <f>Tasaus[[#This Row],[Laskennallinen verotulo yhteensä, €]]/Tasaus[[#This Row],[Asukasluku 31.12.2023]]</f>
        <v>1736.2482434884917</v>
      </c>
      <c r="L250" s="34">
        <f>$K$11-Tasaus[[#This Row],[Laskennallinen verotulo yhteensä, €/asukas (=tasausraja)]]</f>
        <v>475.42175651150842</v>
      </c>
      <c r="M250" s="369">
        <v>427.87958086035758</v>
      </c>
      <c r="N250" s="370">
        <v>1556198.0355891206</v>
      </c>
      <c r="P250" s="116"/>
      <c r="Q250" s="117"/>
      <c r="R250" s="118"/>
    </row>
    <row r="251" spans="1:18" x14ac:dyDescent="0.25">
      <c r="A251" s="266">
        <v>765</v>
      </c>
      <c r="B251" s="13" t="s">
        <v>598</v>
      </c>
      <c r="C251" s="267">
        <v>10274</v>
      </c>
      <c r="D251" s="268">
        <v>7.5</v>
      </c>
      <c r="E251" s="14">
        <v>15985218.630000001</v>
      </c>
      <c r="F251" s="14">
        <v>213136248.40000001</v>
      </c>
      <c r="G251" s="269">
        <f>Tasaus[[#This Row],[Verotettava tulo (kunnallisvero), €]]*($D$11/100)</f>
        <v>15878650.505799999</v>
      </c>
      <c r="H251" s="14">
        <v>2254776.158738906</v>
      </c>
      <c r="I251" s="15">
        <v>2681139.1207999997</v>
      </c>
      <c r="J251" s="15">
        <f>SUM(Tasaus[[#This Row],[Laskennallinen kunnallisvero, €]:[Laskennallinen kiinteistövero, €]])</f>
        <v>20814565.785338905</v>
      </c>
      <c r="K251" s="15">
        <f>Tasaus[[#This Row],[Laskennallinen verotulo yhteensä, €]]/Tasaus[[#This Row],[Asukasluku 31.12.2023]]</f>
        <v>2025.9456672512074</v>
      </c>
      <c r="L251" s="34">
        <f>$K$11-Tasaus[[#This Row],[Laskennallinen verotulo yhteensä, €/asukas (=tasausraja)]]</f>
        <v>185.72433274879268</v>
      </c>
      <c r="M251" s="369">
        <v>167.1518994739134</v>
      </c>
      <c r="N251" s="370">
        <v>1717318.6151949863</v>
      </c>
      <c r="P251" s="116"/>
      <c r="Q251" s="117"/>
      <c r="R251" s="118"/>
    </row>
    <row r="252" spans="1:18" x14ac:dyDescent="0.25">
      <c r="A252" s="266">
        <v>768</v>
      </c>
      <c r="B252" s="13" t="s">
        <v>599</v>
      </c>
      <c r="C252" s="267">
        <v>2368</v>
      </c>
      <c r="D252" s="268">
        <v>8.4</v>
      </c>
      <c r="E252" s="14">
        <v>3060061.49</v>
      </c>
      <c r="F252" s="14">
        <v>36429303.452380948</v>
      </c>
      <c r="G252" s="269">
        <f>Tasaus[[#This Row],[Verotettava tulo (kunnallisvero), €]]*($D$11/100)</f>
        <v>2713983.1072023804</v>
      </c>
      <c r="H252" s="14">
        <v>796170.58493984945</v>
      </c>
      <c r="I252" s="15">
        <v>664988.69040000008</v>
      </c>
      <c r="J252" s="15">
        <f>SUM(Tasaus[[#This Row],[Laskennallinen kunnallisvero, €]:[Laskennallinen kiinteistövero, €]])</f>
        <v>4175142.3825422302</v>
      </c>
      <c r="K252" s="15">
        <f>Tasaus[[#This Row],[Laskennallinen verotulo yhteensä, €]]/Tasaus[[#This Row],[Asukasluku 31.12.2023]]</f>
        <v>1763.1513439789824</v>
      </c>
      <c r="L252" s="34">
        <f>$K$11-Tasaus[[#This Row],[Laskennallinen verotulo yhteensä, €/asukas (=tasausraja)]]</f>
        <v>448.5186560210177</v>
      </c>
      <c r="M252" s="369">
        <v>403.66679041891592</v>
      </c>
      <c r="N252" s="370">
        <v>955882.95971199288</v>
      </c>
      <c r="P252" s="116"/>
      <c r="Q252" s="117"/>
      <c r="R252" s="118"/>
    </row>
    <row r="253" spans="1:18" x14ac:dyDescent="0.25">
      <c r="A253" s="266">
        <v>777</v>
      </c>
      <c r="B253" s="13" t="s">
        <v>600</v>
      </c>
      <c r="C253" s="267">
        <v>7172</v>
      </c>
      <c r="D253" s="268">
        <v>8.9</v>
      </c>
      <c r="E253" s="14">
        <v>10444449.409999998</v>
      </c>
      <c r="F253" s="14">
        <v>117353364.15730335</v>
      </c>
      <c r="G253" s="269">
        <f>Tasaus[[#This Row],[Verotettava tulo (kunnallisvero), €]]*($D$11/100)</f>
        <v>8742825.629719099</v>
      </c>
      <c r="H253" s="14">
        <v>1866981.9128603379</v>
      </c>
      <c r="I253" s="15">
        <v>1058964.3025500001</v>
      </c>
      <c r="J253" s="15">
        <f>SUM(Tasaus[[#This Row],[Laskennallinen kunnallisvero, €]:[Laskennallinen kiinteistövero, €]])</f>
        <v>11668771.845129438</v>
      </c>
      <c r="K253" s="15">
        <f>Tasaus[[#This Row],[Laskennallinen verotulo yhteensä, €]]/Tasaus[[#This Row],[Asukasluku 31.12.2023]]</f>
        <v>1626.9899393655101</v>
      </c>
      <c r="L253" s="34">
        <f>$K$11-Tasaus[[#This Row],[Laskennallinen verotulo yhteensä, €/asukas (=tasausraja)]]</f>
        <v>584.68006063449002</v>
      </c>
      <c r="M253" s="369">
        <v>526.21205457104099</v>
      </c>
      <c r="N253" s="370">
        <v>3773992.855383506</v>
      </c>
      <c r="P253" s="116"/>
      <c r="Q253" s="117"/>
      <c r="R253" s="118"/>
    </row>
    <row r="254" spans="1:18" x14ac:dyDescent="0.25">
      <c r="A254" s="266">
        <v>778</v>
      </c>
      <c r="B254" s="13" t="s">
        <v>601</v>
      </c>
      <c r="C254" s="267">
        <v>6708</v>
      </c>
      <c r="D254" s="268">
        <v>9.1</v>
      </c>
      <c r="E254" s="14">
        <v>10490596.08</v>
      </c>
      <c r="F254" s="14">
        <v>115281275.60439561</v>
      </c>
      <c r="G254" s="269">
        <f>Tasaus[[#This Row],[Verotettava tulo (kunnallisvero), €]]*($D$11/100)</f>
        <v>8588455.0325274728</v>
      </c>
      <c r="H254" s="14">
        <v>3228647.2898399713</v>
      </c>
      <c r="I254" s="15">
        <v>938080.84569999995</v>
      </c>
      <c r="J254" s="15">
        <f>SUM(Tasaus[[#This Row],[Laskennallinen kunnallisvero, €]:[Laskennallinen kiinteistövero, €]])</f>
        <v>12755183.168067444</v>
      </c>
      <c r="K254" s="15">
        <f>Tasaus[[#This Row],[Laskennallinen verotulo yhteensä, €]]/Tasaus[[#This Row],[Asukasluku 31.12.2023]]</f>
        <v>1901.4882480720698</v>
      </c>
      <c r="L254" s="34">
        <f>$K$11-Tasaus[[#This Row],[Laskennallinen verotulo yhteensä, €/asukas (=tasausraja)]]</f>
        <v>310.18175192793024</v>
      </c>
      <c r="M254" s="369">
        <v>279.16357673513721</v>
      </c>
      <c r="N254" s="370">
        <v>1872629.2727393005</v>
      </c>
      <c r="P254" s="116"/>
      <c r="Q254" s="117"/>
      <c r="R254" s="118"/>
    </row>
    <row r="255" spans="1:18" x14ac:dyDescent="0.25">
      <c r="A255" s="266">
        <v>781</v>
      </c>
      <c r="B255" s="13" t="s">
        <v>602</v>
      </c>
      <c r="C255" s="267">
        <v>3496</v>
      </c>
      <c r="D255" s="268">
        <v>6.4</v>
      </c>
      <c r="E255" s="14">
        <v>3713739.0199999996</v>
      </c>
      <c r="F255" s="14">
        <v>58027172.187499985</v>
      </c>
      <c r="G255" s="269">
        <f>Tasaus[[#This Row],[Verotettava tulo (kunnallisvero), €]]*($D$11/100)</f>
        <v>4323024.3279687483</v>
      </c>
      <c r="H255" s="14">
        <v>1045106.5835325415</v>
      </c>
      <c r="I255" s="15">
        <v>1388944.8923500001</v>
      </c>
      <c r="J255" s="15">
        <f>SUM(Tasaus[[#This Row],[Laskennallinen kunnallisvero, €]:[Laskennallinen kiinteistövero, €]])</f>
        <v>6757075.8038512906</v>
      </c>
      <c r="K255" s="15">
        <f>Tasaus[[#This Row],[Laskennallinen verotulo yhteensä, €]]/Tasaus[[#This Row],[Asukasluku 31.12.2023]]</f>
        <v>1932.8020033899572</v>
      </c>
      <c r="L255" s="34">
        <f>$K$11-Tasaus[[#This Row],[Laskennallinen verotulo yhteensä, €/asukas (=tasausraja)]]</f>
        <v>278.86799661004284</v>
      </c>
      <c r="M255" s="369">
        <v>250.98119694903855</v>
      </c>
      <c r="N255" s="370">
        <v>877430.26453383872</v>
      </c>
      <c r="P255" s="116"/>
      <c r="Q255" s="117"/>
      <c r="R255" s="118"/>
    </row>
    <row r="256" spans="1:18" x14ac:dyDescent="0.25">
      <c r="A256" s="266">
        <v>783</v>
      </c>
      <c r="B256" s="13" t="s">
        <v>603</v>
      </c>
      <c r="C256" s="267">
        <v>6377</v>
      </c>
      <c r="D256" s="268">
        <v>8.9</v>
      </c>
      <c r="E256" s="14">
        <v>11461301.52</v>
      </c>
      <c r="F256" s="14">
        <v>128778668.76404494</v>
      </c>
      <c r="G256" s="269">
        <f>Tasaus[[#This Row],[Verotettava tulo (kunnallisvero), €]]*($D$11/100)</f>
        <v>9594010.8229213469</v>
      </c>
      <c r="H256" s="14">
        <v>1091308.0319655437</v>
      </c>
      <c r="I256" s="15">
        <v>1375429.2200999998</v>
      </c>
      <c r="J256" s="15">
        <f>SUM(Tasaus[[#This Row],[Laskennallinen kunnallisvero, €]:[Laskennallinen kiinteistövero, €]])</f>
        <v>12060748.074986892</v>
      </c>
      <c r="K256" s="15">
        <f>Tasaus[[#This Row],[Laskennallinen verotulo yhteensä, €]]/Tasaus[[#This Row],[Asukasluku 31.12.2023]]</f>
        <v>1891.2887055021001</v>
      </c>
      <c r="L256" s="34">
        <f>$K$11-Tasaus[[#This Row],[Laskennallinen verotulo yhteensä, €/asukas (=tasausraja)]]</f>
        <v>320.38129449789994</v>
      </c>
      <c r="M256" s="369">
        <v>288.34316504810994</v>
      </c>
      <c r="N256" s="370">
        <v>1838764.363511797</v>
      </c>
      <c r="P256" s="116"/>
      <c r="Q256" s="117"/>
      <c r="R256" s="118"/>
    </row>
    <row r="257" spans="1:18" x14ac:dyDescent="0.25">
      <c r="A257" s="266">
        <v>785</v>
      </c>
      <c r="B257" s="13" t="s">
        <v>604</v>
      </c>
      <c r="C257" s="267">
        <v>2589</v>
      </c>
      <c r="D257" s="268">
        <v>8.3000000000000007</v>
      </c>
      <c r="E257" s="14">
        <v>3380927.86</v>
      </c>
      <c r="F257" s="14">
        <v>40734070.602409638</v>
      </c>
      <c r="G257" s="269">
        <f>Tasaus[[#This Row],[Verotettava tulo (kunnallisvero), €]]*($D$11/100)</f>
        <v>3034688.2598795178</v>
      </c>
      <c r="H257" s="14">
        <v>499894.6741665774</v>
      </c>
      <c r="I257" s="15">
        <v>740409.44609999994</v>
      </c>
      <c r="J257" s="15">
        <f>SUM(Tasaus[[#This Row],[Laskennallinen kunnallisvero, €]:[Laskennallinen kiinteistövero, €]])</f>
        <v>4274992.3801460955</v>
      </c>
      <c r="K257" s="15">
        <f>Tasaus[[#This Row],[Laskennallinen verotulo yhteensä, €]]/Tasaus[[#This Row],[Asukasluku 31.12.2023]]</f>
        <v>1651.213742814251</v>
      </c>
      <c r="L257" s="34">
        <f>$K$11-Tasaus[[#This Row],[Laskennallinen verotulo yhteensä, €/asukas (=tasausraja)]]</f>
        <v>560.45625718574911</v>
      </c>
      <c r="M257" s="369">
        <v>504.4106314671742</v>
      </c>
      <c r="N257" s="370">
        <v>1305919.124868514</v>
      </c>
      <c r="P257" s="116"/>
      <c r="Q257" s="117"/>
      <c r="R257" s="118"/>
    </row>
    <row r="258" spans="1:18" x14ac:dyDescent="0.25">
      <c r="A258" s="266">
        <v>790</v>
      </c>
      <c r="B258" s="13" t="s">
        <v>258</v>
      </c>
      <c r="C258" s="267">
        <v>23515</v>
      </c>
      <c r="D258" s="268">
        <v>8.9</v>
      </c>
      <c r="E258" s="14">
        <v>38742170.600000001</v>
      </c>
      <c r="F258" s="14">
        <v>435305287.6404494</v>
      </c>
      <c r="G258" s="269">
        <f>Tasaus[[#This Row],[Verotettava tulo (kunnallisvero), €]]*($D$11/100)</f>
        <v>32430243.929213479</v>
      </c>
      <c r="H258" s="14">
        <v>4682206.365603501</v>
      </c>
      <c r="I258" s="15">
        <v>3828268.7301499997</v>
      </c>
      <c r="J258" s="15">
        <f>SUM(Tasaus[[#This Row],[Laskennallinen kunnallisvero, €]:[Laskennallinen kiinteistövero, €]])</f>
        <v>40940719.024966978</v>
      </c>
      <c r="K258" s="15">
        <f>Tasaus[[#This Row],[Laskennallinen verotulo yhteensä, €]]/Tasaus[[#This Row],[Asukasluku 31.12.2023]]</f>
        <v>1741.04694981786</v>
      </c>
      <c r="L258" s="34">
        <f>$K$11-Tasaus[[#This Row],[Laskennallinen verotulo yhteensä, €/asukas (=tasausraja)]]</f>
        <v>470.6230501821401</v>
      </c>
      <c r="M258" s="369">
        <v>423.56074516392613</v>
      </c>
      <c r="N258" s="370">
        <v>9960030.9225297235</v>
      </c>
      <c r="P258" s="116"/>
      <c r="Q258" s="117"/>
      <c r="R258" s="118"/>
    </row>
    <row r="259" spans="1:18" x14ac:dyDescent="0.25">
      <c r="A259" s="266">
        <v>791</v>
      </c>
      <c r="B259" s="13" t="s">
        <v>259</v>
      </c>
      <c r="C259" s="267">
        <v>4931</v>
      </c>
      <c r="D259" s="268">
        <v>9.1</v>
      </c>
      <c r="E259" s="14">
        <v>6755335.29</v>
      </c>
      <c r="F259" s="14">
        <v>74234453.736263737</v>
      </c>
      <c r="G259" s="269">
        <f>Tasaus[[#This Row],[Verotettava tulo (kunnallisvero), €]]*($D$11/100)</f>
        <v>5530466.8033516482</v>
      </c>
      <c r="H259" s="14">
        <v>1389696.8882369606</v>
      </c>
      <c r="I259" s="15">
        <v>763082.27164999989</v>
      </c>
      <c r="J259" s="15">
        <f>SUM(Tasaus[[#This Row],[Laskennallinen kunnallisvero, €]:[Laskennallinen kiinteistövero, €]])</f>
        <v>7683245.9632386081</v>
      </c>
      <c r="K259" s="15">
        <f>Tasaus[[#This Row],[Laskennallinen verotulo yhteensä, €]]/Tasaus[[#This Row],[Asukasluku 31.12.2023]]</f>
        <v>1558.1516859133255</v>
      </c>
      <c r="L259" s="34">
        <f>$K$11-Tasaus[[#This Row],[Laskennallinen verotulo yhteensä, €/asukas (=tasausraja)]]</f>
        <v>653.51831408667454</v>
      </c>
      <c r="M259" s="369">
        <v>588.16648267800713</v>
      </c>
      <c r="N259" s="370">
        <v>2900248.9260852532</v>
      </c>
      <c r="P259" s="116"/>
      <c r="Q259" s="117"/>
      <c r="R259" s="118"/>
    </row>
    <row r="260" spans="1:18" x14ac:dyDescent="0.25">
      <c r="A260" s="266">
        <v>831</v>
      </c>
      <c r="B260" s="13" t="s">
        <v>605</v>
      </c>
      <c r="C260" s="267">
        <v>4625</v>
      </c>
      <c r="D260" s="268">
        <v>8.4</v>
      </c>
      <c r="E260" s="14">
        <v>8698242.9299999997</v>
      </c>
      <c r="F260" s="14">
        <v>103550511.07142857</v>
      </c>
      <c r="G260" s="269">
        <f>Tasaus[[#This Row],[Verotettava tulo (kunnallisvero), €]]*($D$11/100)</f>
        <v>7714513.0748214275</v>
      </c>
      <c r="H260" s="14">
        <v>608956.99178945995</v>
      </c>
      <c r="I260" s="15">
        <v>1050493.6958000001</v>
      </c>
      <c r="J260" s="15">
        <f>SUM(Tasaus[[#This Row],[Laskennallinen kunnallisvero, €]:[Laskennallinen kiinteistövero, €]])</f>
        <v>9373963.7624108884</v>
      </c>
      <c r="K260" s="15">
        <f>Tasaus[[#This Row],[Laskennallinen verotulo yhteensä, €]]/Tasaus[[#This Row],[Asukasluku 31.12.2023]]</f>
        <v>2026.8029756564083</v>
      </c>
      <c r="L260" s="34">
        <f>$K$11-Tasaus[[#This Row],[Laskennallinen verotulo yhteensä, €/asukas (=tasausraja)]]</f>
        <v>184.86702434359177</v>
      </c>
      <c r="M260" s="369">
        <v>166.38032190923261</v>
      </c>
      <c r="N260" s="370">
        <v>769508.98883020075</v>
      </c>
      <c r="P260" s="116"/>
      <c r="Q260" s="117"/>
    </row>
    <row r="261" spans="1:18" x14ac:dyDescent="0.25">
      <c r="A261" s="266">
        <v>832</v>
      </c>
      <c r="B261" s="13" t="s">
        <v>606</v>
      </c>
      <c r="C261" s="267">
        <v>3731</v>
      </c>
      <c r="D261" s="268">
        <v>7.9</v>
      </c>
      <c r="E261" s="14">
        <v>4584140.04</v>
      </c>
      <c r="F261" s="14">
        <v>58027089.113924049</v>
      </c>
      <c r="G261" s="269">
        <f>Tasaus[[#This Row],[Verotettava tulo (kunnallisvero), €]]*($D$11/100)</f>
        <v>4323018.1389873419</v>
      </c>
      <c r="H261" s="14">
        <v>1045264.6405689801</v>
      </c>
      <c r="I261" s="15">
        <v>620791.47049999994</v>
      </c>
      <c r="J261" s="15">
        <f>SUM(Tasaus[[#This Row],[Laskennallinen kunnallisvero, €]:[Laskennallinen kiinteistövero, €]])</f>
        <v>5989074.2500563217</v>
      </c>
      <c r="K261" s="15">
        <f>Tasaus[[#This Row],[Laskennallinen verotulo yhteensä, €]]/Tasaus[[#This Row],[Asukasluku 31.12.2023]]</f>
        <v>1605.219579216382</v>
      </c>
      <c r="L261" s="34">
        <f>$K$11-Tasaus[[#This Row],[Laskennallinen verotulo yhteensä, €/asukas (=tasausraja)]]</f>
        <v>606.45042078361803</v>
      </c>
      <c r="M261" s="369">
        <v>545.8053787052562</v>
      </c>
      <c r="N261" s="370">
        <v>2036399.8679493109</v>
      </c>
      <c r="P261" s="116"/>
      <c r="Q261" s="117"/>
    </row>
    <row r="262" spans="1:18" x14ac:dyDescent="0.25">
      <c r="A262" s="266">
        <v>833</v>
      </c>
      <c r="B262" s="13" t="s">
        <v>607</v>
      </c>
      <c r="C262" s="267">
        <v>1705</v>
      </c>
      <c r="D262" s="268">
        <v>6.9</v>
      </c>
      <c r="E262" s="14">
        <v>2300053.6800000002</v>
      </c>
      <c r="F262" s="14">
        <v>33334111.304347828</v>
      </c>
      <c r="G262" s="269">
        <f>Tasaus[[#This Row],[Verotettava tulo (kunnallisvero), €]]*($D$11/100)</f>
        <v>2483391.2921739132</v>
      </c>
      <c r="H262" s="14">
        <v>200161.72316302106</v>
      </c>
      <c r="I262" s="15">
        <v>654643.79755000002</v>
      </c>
      <c r="J262" s="15">
        <f>SUM(Tasaus[[#This Row],[Laskennallinen kunnallisvero, €]:[Laskennallinen kiinteistövero, €]])</f>
        <v>3338196.8128869347</v>
      </c>
      <c r="K262" s="15">
        <f>Tasaus[[#This Row],[Laskennallinen verotulo yhteensä, €]]/Tasaus[[#This Row],[Asukasluku 31.12.2023]]</f>
        <v>1957.8866937753282</v>
      </c>
      <c r="L262" s="34">
        <f>$K$11-Tasaus[[#This Row],[Laskennallinen verotulo yhteensä, €/asukas (=tasausraja)]]</f>
        <v>253.78330622467183</v>
      </c>
      <c r="M262" s="369">
        <v>228.40497560220464</v>
      </c>
      <c r="N262" s="370">
        <v>389430.48340175895</v>
      </c>
      <c r="P262" s="116"/>
      <c r="Q262" s="117"/>
    </row>
    <row r="263" spans="1:18" x14ac:dyDescent="0.25">
      <c r="A263" s="266">
        <v>834</v>
      </c>
      <c r="B263" s="13" t="s">
        <v>608</v>
      </c>
      <c r="C263" s="267">
        <v>5844</v>
      </c>
      <c r="D263" s="268">
        <v>8.6</v>
      </c>
      <c r="E263" s="14">
        <v>10051678.810000001</v>
      </c>
      <c r="F263" s="14">
        <v>116879986.1627907</v>
      </c>
      <c r="G263" s="269">
        <f>Tasaus[[#This Row],[Verotettava tulo (kunnallisvero), €]]*($D$11/100)</f>
        <v>8707558.9691279065</v>
      </c>
      <c r="H263" s="14">
        <v>966178.96390654088</v>
      </c>
      <c r="I263" s="15">
        <v>1122858.2970500002</v>
      </c>
      <c r="J263" s="15">
        <f>SUM(Tasaus[[#This Row],[Laskennallinen kunnallisvero, €]:[Laskennallinen kiinteistövero, €]])</f>
        <v>10796596.230084449</v>
      </c>
      <c r="K263" s="15">
        <f>Tasaus[[#This Row],[Laskennallinen verotulo yhteensä, €]]/Tasaus[[#This Row],[Asukasluku 31.12.2023]]</f>
        <v>1847.4668429302617</v>
      </c>
      <c r="L263" s="34">
        <f>$K$11-Tasaus[[#This Row],[Laskennallinen verotulo yhteensä, €/asukas (=tasausraja)]]</f>
        <v>364.20315706973838</v>
      </c>
      <c r="M263" s="369">
        <v>327.78284136276454</v>
      </c>
      <c r="N263" s="370">
        <v>1915562.924923996</v>
      </c>
      <c r="P263" s="116"/>
      <c r="Q263" s="117"/>
    </row>
    <row r="264" spans="1:18" x14ac:dyDescent="0.25">
      <c r="A264" s="266">
        <v>837</v>
      </c>
      <c r="B264" s="13" t="s">
        <v>609</v>
      </c>
      <c r="C264" s="267">
        <v>255050</v>
      </c>
      <c r="D264" s="268">
        <v>7.6</v>
      </c>
      <c r="E264" s="14">
        <v>440809506.44</v>
      </c>
      <c r="F264" s="14">
        <v>5800125084.7368422</v>
      </c>
      <c r="G264" s="269">
        <f>Tasaus[[#This Row],[Verotettava tulo (kunnallisvero), €]]*($D$11/100)</f>
        <v>432109318.8128947</v>
      </c>
      <c r="H264" s="14">
        <v>83394319.840404093</v>
      </c>
      <c r="I264" s="15">
        <v>49237228.14419999</v>
      </c>
      <c r="J264" s="15">
        <f>SUM(Tasaus[[#This Row],[Laskennallinen kunnallisvero, €]:[Laskennallinen kiinteistövero, €]])</f>
        <v>564740866.79749882</v>
      </c>
      <c r="K264" s="15">
        <f>Tasaus[[#This Row],[Laskennallinen verotulo yhteensä, €]]/Tasaus[[#This Row],[Asukasluku 31.12.2023]]</f>
        <v>2214.2359019701971</v>
      </c>
      <c r="L264" s="34">
        <f>$K$11-Tasaus[[#This Row],[Laskennallinen verotulo yhteensä, €/asukas (=tasausraja)]]</f>
        <v>-2.5659019701970465</v>
      </c>
      <c r="M264" s="369">
        <v>-0.25659019701970465</v>
      </c>
      <c r="N264" s="370">
        <v>-65443.329749875673</v>
      </c>
      <c r="P264" s="116"/>
      <c r="Q264" s="117"/>
    </row>
    <row r="265" spans="1:18" x14ac:dyDescent="0.25">
      <c r="A265" s="266">
        <v>844</v>
      </c>
      <c r="B265" s="13" t="s">
        <v>610</v>
      </c>
      <c r="C265" s="267">
        <v>1412</v>
      </c>
      <c r="D265" s="268">
        <v>9.9</v>
      </c>
      <c r="E265" s="14">
        <v>1983925.69</v>
      </c>
      <c r="F265" s="14">
        <v>20039653.434343435</v>
      </c>
      <c r="G265" s="269">
        <f>Tasaus[[#This Row],[Verotettava tulo (kunnallisvero), €]]*($D$11/100)</f>
        <v>1492954.1808585858</v>
      </c>
      <c r="H265" s="14">
        <v>361711.0010681912</v>
      </c>
      <c r="I265" s="15">
        <v>288409.18165000004</v>
      </c>
      <c r="J265" s="15">
        <f>SUM(Tasaus[[#This Row],[Laskennallinen kunnallisvero, €]:[Laskennallinen kiinteistövero, €]])</f>
        <v>2143074.3635767768</v>
      </c>
      <c r="K265" s="15">
        <f>Tasaus[[#This Row],[Laskennallinen verotulo yhteensä, €]]/Tasaus[[#This Row],[Asukasluku 31.12.2023]]</f>
        <v>1517.758047858907</v>
      </c>
      <c r="L265" s="34">
        <f>$K$11-Tasaus[[#This Row],[Laskennallinen verotulo yhteensä, €/asukas (=tasausraja)]]</f>
        <v>693.91195214109302</v>
      </c>
      <c r="M265" s="369">
        <v>624.52075692698372</v>
      </c>
      <c r="N265" s="370">
        <v>881823.30878090102</v>
      </c>
      <c r="P265" s="116"/>
      <c r="Q265" s="117"/>
    </row>
    <row r="266" spans="1:18" x14ac:dyDescent="0.25">
      <c r="A266" s="266">
        <v>845</v>
      </c>
      <c r="B266" s="13" t="s">
        <v>611</v>
      </c>
      <c r="C266" s="267">
        <v>2831</v>
      </c>
      <c r="D266" s="268">
        <v>6.9</v>
      </c>
      <c r="E266" s="14">
        <v>3614268.06</v>
      </c>
      <c r="F266" s="14">
        <v>52380696.521739125</v>
      </c>
      <c r="G266" s="269">
        <f>Tasaus[[#This Row],[Verotettava tulo (kunnallisvero), €]]*($D$11/100)</f>
        <v>3902361.8908695648</v>
      </c>
      <c r="H266" s="14">
        <v>741918.68346125574</v>
      </c>
      <c r="I266" s="15">
        <v>465177.51305000007</v>
      </c>
      <c r="J266" s="15">
        <f>SUM(Tasaus[[#This Row],[Laskennallinen kunnallisvero, €]:[Laskennallinen kiinteistövero, €]])</f>
        <v>5109458.0873808209</v>
      </c>
      <c r="K266" s="15">
        <f>Tasaus[[#This Row],[Laskennallinen verotulo yhteensä, €]]/Tasaus[[#This Row],[Asukasluku 31.12.2023]]</f>
        <v>1804.8244745251927</v>
      </c>
      <c r="L266" s="34">
        <f>$K$11-Tasaus[[#This Row],[Laskennallinen verotulo yhteensä, €/asukas (=tasausraja)]]</f>
        <v>406.84552547480735</v>
      </c>
      <c r="M266" s="369">
        <v>366.16097292732661</v>
      </c>
      <c r="N266" s="370">
        <v>1036601.7143572617</v>
      </c>
      <c r="P266" s="116"/>
      <c r="Q266" s="117"/>
    </row>
    <row r="267" spans="1:18" x14ac:dyDescent="0.25">
      <c r="A267" s="266">
        <v>846</v>
      </c>
      <c r="B267" s="13" t="s">
        <v>612</v>
      </c>
      <c r="C267" s="267">
        <v>4758</v>
      </c>
      <c r="D267" s="268">
        <v>9.6999999999999993</v>
      </c>
      <c r="E267" s="14">
        <v>7653698.4699999988</v>
      </c>
      <c r="F267" s="14">
        <v>78904107.938144326</v>
      </c>
      <c r="G267" s="269">
        <f>Tasaus[[#This Row],[Verotettava tulo (kunnallisvero), €]]*($D$11/100)</f>
        <v>5878356.0413917517</v>
      </c>
      <c r="H267" s="14">
        <v>745733.66101551452</v>
      </c>
      <c r="I267" s="15">
        <v>579699.96244999999</v>
      </c>
      <c r="J267" s="15">
        <f>SUM(Tasaus[[#This Row],[Laskennallinen kunnallisvero, €]:[Laskennallinen kiinteistövero, €]])</f>
        <v>7203789.6648572665</v>
      </c>
      <c r="K267" s="15">
        <f>Tasaus[[#This Row],[Laskennallinen verotulo yhteensä, €]]/Tasaus[[#This Row],[Asukasluku 31.12.2023]]</f>
        <v>1514.0373402390219</v>
      </c>
      <c r="L267" s="34">
        <f>$K$11-Tasaus[[#This Row],[Laskennallinen verotulo yhteensä, €/asukas (=tasausraja)]]</f>
        <v>697.63265976097819</v>
      </c>
      <c r="M267" s="369">
        <v>627.86939378488034</v>
      </c>
      <c r="N267" s="370">
        <v>2987402.5756284609</v>
      </c>
      <c r="P267" s="116"/>
      <c r="Q267" s="117"/>
    </row>
    <row r="268" spans="1:18" x14ac:dyDescent="0.25">
      <c r="A268" s="266">
        <v>848</v>
      </c>
      <c r="B268" s="13" t="s">
        <v>613</v>
      </c>
      <c r="C268" s="267">
        <v>4066</v>
      </c>
      <c r="D268" s="268">
        <v>9.1</v>
      </c>
      <c r="E268" s="14">
        <v>5605841.5299999993</v>
      </c>
      <c r="F268" s="14">
        <v>61602654.175824165</v>
      </c>
      <c r="G268" s="269">
        <f>Tasaus[[#This Row],[Verotettava tulo (kunnallisvero), €]]*($D$11/100)</f>
        <v>4589397.7360989004</v>
      </c>
      <c r="H268" s="14">
        <v>734241.6771952539</v>
      </c>
      <c r="I268" s="15">
        <v>578695.14325000008</v>
      </c>
      <c r="J268" s="15">
        <f>SUM(Tasaus[[#This Row],[Laskennallinen kunnallisvero, €]:[Laskennallinen kiinteistövero, €]])</f>
        <v>5902334.556544154</v>
      </c>
      <c r="K268" s="15">
        <f>Tasaus[[#This Row],[Laskennallinen verotulo yhteensä, €]]/Tasaus[[#This Row],[Asukasluku 31.12.2023]]</f>
        <v>1451.6317158249271</v>
      </c>
      <c r="L268" s="34">
        <f>$K$11-Tasaus[[#This Row],[Laskennallinen verotulo yhteensä, €/asukas (=tasausraja)]]</f>
        <v>760.03828417507293</v>
      </c>
      <c r="M268" s="369">
        <v>684.03445575756564</v>
      </c>
      <c r="N268" s="370">
        <v>2781284.0971102617</v>
      </c>
      <c r="P268" s="116"/>
      <c r="Q268" s="117"/>
    </row>
    <row r="269" spans="1:18" x14ac:dyDescent="0.25">
      <c r="A269" s="266">
        <v>849</v>
      </c>
      <c r="B269" s="13" t="s">
        <v>614</v>
      </c>
      <c r="C269" s="267">
        <v>2849</v>
      </c>
      <c r="D269" s="268">
        <v>9.5</v>
      </c>
      <c r="E269" s="14">
        <v>4336570.0199999996</v>
      </c>
      <c r="F269" s="14">
        <v>45648105.473684207</v>
      </c>
      <c r="G269" s="269">
        <f>Tasaus[[#This Row],[Verotettava tulo (kunnallisvero), €]]*($D$11/100)</f>
        <v>3400783.8577894731</v>
      </c>
      <c r="H269" s="14">
        <v>559500.6488398104</v>
      </c>
      <c r="I269" s="15">
        <v>369993.73965</v>
      </c>
      <c r="J269" s="15">
        <f>SUM(Tasaus[[#This Row],[Laskennallinen kunnallisvero, €]:[Laskennallinen kiinteistövero, €]])</f>
        <v>4330278.2462792834</v>
      </c>
      <c r="K269" s="15">
        <f>Tasaus[[#This Row],[Laskennallinen verotulo yhteensä, €]]/Tasaus[[#This Row],[Asukasluku 31.12.2023]]</f>
        <v>1519.9291843732128</v>
      </c>
      <c r="L269" s="34">
        <f>$K$11-Tasaus[[#This Row],[Laskennallinen verotulo yhteensä, €/asukas (=tasausraja)]]</f>
        <v>691.74081562678725</v>
      </c>
      <c r="M269" s="369">
        <v>622.56673406410857</v>
      </c>
      <c r="N269" s="370">
        <v>1773692.6253486453</v>
      </c>
      <c r="P269" s="116"/>
      <c r="Q269" s="117"/>
    </row>
    <row r="270" spans="1:18" x14ac:dyDescent="0.25">
      <c r="A270" s="266">
        <v>850</v>
      </c>
      <c r="B270" s="13" t="s">
        <v>615</v>
      </c>
      <c r="C270" s="267">
        <v>2368</v>
      </c>
      <c r="D270" s="268">
        <v>9.4</v>
      </c>
      <c r="E270" s="14">
        <v>3900814.0599999996</v>
      </c>
      <c r="F270" s="14">
        <v>41498021.914893612</v>
      </c>
      <c r="G270" s="269">
        <f>Tasaus[[#This Row],[Verotettava tulo (kunnallisvero), €]]*($D$11/100)</f>
        <v>3091602.632659574</v>
      </c>
      <c r="H270" s="14">
        <v>554049.51084991603</v>
      </c>
      <c r="I270" s="15">
        <v>414115.81860000006</v>
      </c>
      <c r="J270" s="15">
        <f>SUM(Tasaus[[#This Row],[Laskennallinen kunnallisvero, €]:[Laskennallinen kiinteistövero, €]])</f>
        <v>4059767.9621094898</v>
      </c>
      <c r="K270" s="15">
        <f>Tasaus[[#This Row],[Laskennallinen verotulo yhteensä, €]]/Tasaus[[#This Row],[Asukasluku 31.12.2023]]</f>
        <v>1714.429038052994</v>
      </c>
      <c r="L270" s="34">
        <f>$K$11-Tasaus[[#This Row],[Laskennallinen verotulo yhteensä, €/asukas (=tasausraja)]]</f>
        <v>497.2409619470061</v>
      </c>
      <c r="M270" s="369">
        <v>447.51686575230548</v>
      </c>
      <c r="N270" s="370">
        <v>1059719.9381014593</v>
      </c>
      <c r="P270" s="116"/>
      <c r="Q270" s="117"/>
    </row>
    <row r="271" spans="1:18" x14ac:dyDescent="0.25">
      <c r="A271" s="266">
        <v>851</v>
      </c>
      <c r="B271" s="13" t="s">
        <v>616</v>
      </c>
      <c r="C271" s="267">
        <v>21018</v>
      </c>
      <c r="D271" s="268">
        <v>8.4</v>
      </c>
      <c r="E271" s="14">
        <v>36758269.960000001</v>
      </c>
      <c r="F271" s="14">
        <v>437598451.90476191</v>
      </c>
      <c r="G271" s="269">
        <f>Tasaus[[#This Row],[Verotettava tulo (kunnallisvero), €]]*($D$11/100)</f>
        <v>32601084.666904762</v>
      </c>
      <c r="H271" s="14">
        <v>5600507.8142893147</v>
      </c>
      <c r="I271" s="15">
        <v>3674637.9043000005</v>
      </c>
      <c r="J271" s="15">
        <f>SUM(Tasaus[[#This Row],[Laskennallinen kunnallisvero, €]:[Laskennallinen kiinteistövero, €]])</f>
        <v>41876230.385494083</v>
      </c>
      <c r="K271" s="15">
        <f>Tasaus[[#This Row],[Laskennallinen verotulo yhteensä, €]]/Tasaus[[#This Row],[Asukasluku 31.12.2023]]</f>
        <v>1992.3984387427006</v>
      </c>
      <c r="L271" s="34">
        <f>$K$11-Tasaus[[#This Row],[Laskennallinen verotulo yhteensä, €/asukas (=tasausraja)]]</f>
        <v>219.27156125729948</v>
      </c>
      <c r="M271" s="369">
        <v>197.34440513156954</v>
      </c>
      <c r="N271" s="370">
        <v>4147784.7070553289</v>
      </c>
      <c r="P271" s="116"/>
      <c r="Q271" s="117"/>
    </row>
    <row r="272" spans="1:18" x14ac:dyDescent="0.25">
      <c r="A272" s="266">
        <v>853</v>
      </c>
      <c r="B272" s="13" t="s">
        <v>617</v>
      </c>
      <c r="C272" s="267">
        <v>201863</v>
      </c>
      <c r="D272" s="268">
        <v>6.9</v>
      </c>
      <c r="E272" s="14">
        <v>302786365.5</v>
      </c>
      <c r="F272" s="14">
        <v>4388208195.652174</v>
      </c>
      <c r="G272" s="269">
        <f>Tasaus[[#This Row],[Verotettava tulo (kunnallisvero), €]]*($D$11/100)</f>
        <v>326921510.57608694</v>
      </c>
      <c r="H272" s="14">
        <v>90884753.803105727</v>
      </c>
      <c r="I272" s="15">
        <v>40757332.955199994</v>
      </c>
      <c r="J272" s="15">
        <f>SUM(Tasaus[[#This Row],[Laskennallinen kunnallisvero, €]:[Laskennallinen kiinteistövero, €]])</f>
        <v>458563597.33439267</v>
      </c>
      <c r="K272" s="15">
        <f>Tasaus[[#This Row],[Laskennallinen verotulo yhteensä, €]]/Tasaus[[#This Row],[Asukasluku 31.12.2023]]</f>
        <v>2271.6574970866018</v>
      </c>
      <c r="L272" s="34">
        <f>$K$11-Tasaus[[#This Row],[Laskennallinen verotulo yhteensä, €/asukas (=tasausraja)]]</f>
        <v>-59.987497086601707</v>
      </c>
      <c r="M272" s="369">
        <v>-5.9987497086601707</v>
      </c>
      <c r="N272" s="370">
        <v>-1210925.612439268</v>
      </c>
      <c r="P272" s="116"/>
      <c r="Q272" s="117"/>
    </row>
    <row r="273" spans="1:17" x14ac:dyDescent="0.25">
      <c r="A273" s="266">
        <v>854</v>
      </c>
      <c r="B273" s="13" t="s">
        <v>618</v>
      </c>
      <c r="C273" s="267">
        <v>3253</v>
      </c>
      <c r="D273" s="268">
        <v>9</v>
      </c>
      <c r="E273" s="14">
        <v>5360420.3</v>
      </c>
      <c r="F273" s="14">
        <v>59560225.555555552</v>
      </c>
      <c r="G273" s="269">
        <f>Tasaus[[#This Row],[Verotettava tulo (kunnallisvero), €]]*($D$11/100)</f>
        <v>4437236.8038888881</v>
      </c>
      <c r="H273" s="14">
        <v>921819.65542082861</v>
      </c>
      <c r="I273" s="15">
        <v>662201.98090000008</v>
      </c>
      <c r="J273" s="15">
        <f>SUM(Tasaus[[#This Row],[Laskennallinen kunnallisvero, €]:[Laskennallinen kiinteistövero, €]])</f>
        <v>6021258.4402097166</v>
      </c>
      <c r="K273" s="15">
        <f>Tasaus[[#This Row],[Laskennallinen verotulo yhteensä, €]]/Tasaus[[#This Row],[Asukasluku 31.12.2023]]</f>
        <v>1850.9863019396607</v>
      </c>
      <c r="L273" s="34">
        <f>$K$11-Tasaus[[#This Row],[Laskennallinen verotulo yhteensä, €/asukas (=tasausraja)]]</f>
        <v>360.68369806033934</v>
      </c>
      <c r="M273" s="369">
        <v>324.61532825430544</v>
      </c>
      <c r="N273" s="370">
        <v>1055973.6628112555</v>
      </c>
      <c r="P273" s="116"/>
      <c r="Q273" s="117"/>
    </row>
    <row r="274" spans="1:17" x14ac:dyDescent="0.25">
      <c r="A274" s="266">
        <v>857</v>
      </c>
      <c r="B274" s="13" t="s">
        <v>619</v>
      </c>
      <c r="C274" s="267">
        <v>2313</v>
      </c>
      <c r="D274" s="268">
        <v>9.4</v>
      </c>
      <c r="E274" s="14">
        <v>3354363.7799999993</v>
      </c>
      <c r="F274" s="14">
        <v>35684721.06382978</v>
      </c>
      <c r="G274" s="269">
        <f>Tasaus[[#This Row],[Verotettava tulo (kunnallisvero), €]]*($D$11/100)</f>
        <v>2658511.7192553184</v>
      </c>
      <c r="H274" s="14">
        <v>663613.70748596627</v>
      </c>
      <c r="I274" s="15">
        <v>513346.64719999995</v>
      </c>
      <c r="J274" s="15">
        <f>SUM(Tasaus[[#This Row],[Laskennallinen kunnallisvero, €]:[Laskennallinen kiinteistövero, €]])</f>
        <v>3835472.0739412848</v>
      </c>
      <c r="K274" s="15">
        <f>Tasaus[[#This Row],[Laskennallinen verotulo yhteensä, €]]/Tasaus[[#This Row],[Asukasluku 31.12.2023]]</f>
        <v>1658.2239835457349</v>
      </c>
      <c r="L274" s="34">
        <f>$K$11-Tasaus[[#This Row],[Laskennallinen verotulo yhteensä, €/asukas (=tasausraja)]]</f>
        <v>553.44601645426519</v>
      </c>
      <c r="M274" s="369">
        <v>498.10141480883868</v>
      </c>
      <c r="N274" s="370">
        <v>1152108.5724528439</v>
      </c>
      <c r="P274" s="116"/>
      <c r="Q274" s="117"/>
    </row>
    <row r="275" spans="1:17" x14ac:dyDescent="0.25">
      <c r="A275" s="266">
        <v>858</v>
      </c>
      <c r="B275" s="13" t="s">
        <v>620</v>
      </c>
      <c r="C275" s="267">
        <v>41338</v>
      </c>
      <c r="D275" s="268">
        <v>7.1</v>
      </c>
      <c r="E275" s="14">
        <v>85494539.549999982</v>
      </c>
      <c r="F275" s="14">
        <v>1204148444.3661969</v>
      </c>
      <c r="G275" s="269">
        <f>Tasaus[[#This Row],[Verotettava tulo (kunnallisvero), €]]*($D$11/100)</f>
        <v>89709059.105281666</v>
      </c>
      <c r="H275" s="14">
        <v>7583689.8796264753</v>
      </c>
      <c r="I275" s="15">
        <v>8406681.461099999</v>
      </c>
      <c r="J275" s="15">
        <f>SUM(Tasaus[[#This Row],[Laskennallinen kunnallisvero, €]:[Laskennallinen kiinteistövero, €]])</f>
        <v>105699430.44600813</v>
      </c>
      <c r="K275" s="15">
        <f>Tasaus[[#This Row],[Laskennallinen verotulo yhteensä, €]]/Tasaus[[#This Row],[Asukasluku 31.12.2023]]</f>
        <v>2556.9555964489846</v>
      </c>
      <c r="L275" s="34">
        <f>$K$11-Tasaus[[#This Row],[Laskennallinen verotulo yhteensä, €/asukas (=tasausraja)]]</f>
        <v>-345.28559644898451</v>
      </c>
      <c r="M275" s="369">
        <v>-34.528559644898451</v>
      </c>
      <c r="N275" s="370">
        <v>-1427341.5986008123</v>
      </c>
      <c r="P275" s="116"/>
      <c r="Q275" s="117"/>
    </row>
    <row r="276" spans="1:17" x14ac:dyDescent="0.25">
      <c r="A276" s="266">
        <v>859</v>
      </c>
      <c r="B276" s="13" t="s">
        <v>621</v>
      </c>
      <c r="C276" s="267">
        <v>6525</v>
      </c>
      <c r="D276" s="268">
        <v>9.9</v>
      </c>
      <c r="E276" s="14">
        <v>10559686.24</v>
      </c>
      <c r="F276" s="14">
        <v>106663497.37373737</v>
      </c>
      <c r="G276" s="269">
        <f>Tasaus[[#This Row],[Verotettava tulo (kunnallisvero), €]]*($D$11/100)</f>
        <v>7946430.5543434331</v>
      </c>
      <c r="H276" s="14">
        <v>440858.36702599883</v>
      </c>
      <c r="I276" s="15">
        <v>509141.12605000002</v>
      </c>
      <c r="J276" s="15">
        <f>SUM(Tasaus[[#This Row],[Laskennallinen kunnallisvero, €]:[Laskennallinen kiinteistövero, €]])</f>
        <v>8896430.0474194307</v>
      </c>
      <c r="K276" s="15">
        <f>Tasaus[[#This Row],[Laskennallinen verotulo yhteensä, €]]/Tasaus[[#This Row],[Asukasluku 31.12.2023]]</f>
        <v>1363.437555160066</v>
      </c>
      <c r="L276" s="34">
        <f>$K$11-Tasaus[[#This Row],[Laskennallinen verotulo yhteensä, €/asukas (=tasausraja)]]</f>
        <v>848.23244483993403</v>
      </c>
      <c r="M276" s="369">
        <v>763.4092003559407</v>
      </c>
      <c r="N276" s="370">
        <v>4981245.0323225129</v>
      </c>
      <c r="P276" s="116"/>
      <c r="Q276" s="117"/>
    </row>
    <row r="277" spans="1:17" x14ac:dyDescent="0.25">
      <c r="A277" s="266">
        <v>886</v>
      </c>
      <c r="B277" s="13" t="s">
        <v>622</v>
      </c>
      <c r="C277" s="267">
        <v>12533</v>
      </c>
      <c r="D277" s="268">
        <v>8.9</v>
      </c>
      <c r="E277" s="14">
        <v>23598667.940000001</v>
      </c>
      <c r="F277" s="14">
        <v>265153572.35955057</v>
      </c>
      <c r="G277" s="269">
        <f>Tasaus[[#This Row],[Verotettava tulo (kunnallisvero), €]]*($D$11/100)</f>
        <v>19753941.140786517</v>
      </c>
      <c r="H277" s="14">
        <v>1740823.9928243414</v>
      </c>
      <c r="I277" s="15">
        <v>1444216.8389999999</v>
      </c>
      <c r="J277" s="15">
        <f>SUM(Tasaus[[#This Row],[Laskennallinen kunnallisvero, €]:[Laskennallinen kiinteistövero, €]])</f>
        <v>22938981.972610861</v>
      </c>
      <c r="K277" s="15">
        <f>Tasaus[[#This Row],[Laskennallinen verotulo yhteensä, €]]/Tasaus[[#This Row],[Asukasluku 31.12.2023]]</f>
        <v>1830.2866011817491</v>
      </c>
      <c r="L277" s="34">
        <f>$K$11-Tasaus[[#This Row],[Laskennallinen verotulo yhteensä, €/asukas (=tasausraja)]]</f>
        <v>381.38339881825095</v>
      </c>
      <c r="M277" s="369">
        <v>343.24505893642589</v>
      </c>
      <c r="N277" s="370">
        <v>4301890.323650226</v>
      </c>
      <c r="P277" s="116"/>
      <c r="Q277" s="117"/>
    </row>
    <row r="278" spans="1:17" x14ac:dyDescent="0.25">
      <c r="A278" s="266">
        <v>887</v>
      </c>
      <c r="B278" s="13" t="s">
        <v>623</v>
      </c>
      <c r="C278" s="267">
        <v>4568</v>
      </c>
      <c r="D278" s="268">
        <v>10.3</v>
      </c>
      <c r="E278" s="14">
        <v>7851290.8099999996</v>
      </c>
      <c r="F278" s="14">
        <v>76226124.368932039</v>
      </c>
      <c r="G278" s="269">
        <f>Tasaus[[#This Row],[Verotettava tulo (kunnallisvero), €]]*($D$11/100)</f>
        <v>5678846.2654854367</v>
      </c>
      <c r="H278" s="14">
        <v>721628.13319140067</v>
      </c>
      <c r="I278" s="15">
        <v>821439.95675000001</v>
      </c>
      <c r="J278" s="15">
        <f>SUM(Tasaus[[#This Row],[Laskennallinen kunnallisvero, €]:[Laskennallinen kiinteistövero, €]])</f>
        <v>7221914.3554268368</v>
      </c>
      <c r="K278" s="15">
        <f>Tasaus[[#This Row],[Laskennallinen verotulo yhteensä, €]]/Tasaus[[#This Row],[Asukasluku 31.12.2023]]</f>
        <v>1580.9794998745265</v>
      </c>
      <c r="L278" s="34">
        <f>$K$11-Tasaus[[#This Row],[Laskennallinen verotulo yhteensä, €/asukas (=tasausraja)]]</f>
        <v>630.69050012547359</v>
      </c>
      <c r="M278" s="369">
        <v>567.62145011292625</v>
      </c>
      <c r="N278" s="370">
        <v>2592894.7841158472</v>
      </c>
      <c r="P278" s="116"/>
      <c r="Q278" s="117"/>
    </row>
    <row r="279" spans="1:17" x14ac:dyDescent="0.25">
      <c r="A279" s="266">
        <v>889</v>
      </c>
      <c r="B279" s="13" t="s">
        <v>624</v>
      </c>
      <c r="C279" s="267">
        <v>2491</v>
      </c>
      <c r="D279" s="268">
        <v>8.4</v>
      </c>
      <c r="E279" s="14">
        <v>3277746.09</v>
      </c>
      <c r="F279" s="14">
        <v>39020786.785714284</v>
      </c>
      <c r="G279" s="269">
        <f>Tasaus[[#This Row],[Verotettava tulo (kunnallisvero), €]]*($D$11/100)</f>
        <v>2907048.6155357142</v>
      </c>
      <c r="H279" s="14">
        <v>623256.01281253423</v>
      </c>
      <c r="I279" s="15">
        <v>506813.14369999996</v>
      </c>
      <c r="J279" s="15">
        <f>SUM(Tasaus[[#This Row],[Laskennallinen kunnallisvero, €]:[Laskennallinen kiinteistövero, €]])</f>
        <v>4037117.7720482484</v>
      </c>
      <c r="K279" s="15">
        <f>Tasaus[[#This Row],[Laskennallinen verotulo yhteensä, €]]/Tasaus[[#This Row],[Asukasluku 31.12.2023]]</f>
        <v>1620.6815624440981</v>
      </c>
      <c r="L279" s="34">
        <f>$K$11-Tasaus[[#This Row],[Laskennallinen verotulo yhteensä, €/asukas (=tasausraja)]]</f>
        <v>590.98843755590201</v>
      </c>
      <c r="M279" s="369">
        <v>531.88959380031179</v>
      </c>
      <c r="N279" s="370">
        <v>1324936.9781565766</v>
      </c>
      <c r="P279" s="116"/>
      <c r="Q279" s="117"/>
    </row>
    <row r="280" spans="1:17" x14ac:dyDescent="0.25">
      <c r="A280" s="266">
        <v>890</v>
      </c>
      <c r="B280" s="13" t="s">
        <v>625</v>
      </c>
      <c r="C280" s="267">
        <v>1139</v>
      </c>
      <c r="D280" s="268">
        <v>8.4</v>
      </c>
      <c r="E280" s="14">
        <v>1829006.64</v>
      </c>
      <c r="F280" s="14">
        <v>21773888.571428571</v>
      </c>
      <c r="G280" s="269">
        <f>Tasaus[[#This Row],[Verotettava tulo (kunnallisvero), €]]*($D$11/100)</f>
        <v>1622154.6985714284</v>
      </c>
      <c r="H280" s="14">
        <v>94947.493168182555</v>
      </c>
      <c r="I280" s="15">
        <v>341024.29580000002</v>
      </c>
      <c r="J280" s="15">
        <f>SUM(Tasaus[[#This Row],[Laskennallinen kunnallisvero, €]:[Laskennallinen kiinteistövero, €]])</f>
        <v>2058126.4875396108</v>
      </c>
      <c r="K280" s="15">
        <f>Tasaus[[#This Row],[Laskennallinen verotulo yhteensä, €]]/Tasaus[[#This Row],[Asukasluku 31.12.2023]]</f>
        <v>1806.9591637748997</v>
      </c>
      <c r="L280" s="34">
        <f>$K$11-Tasaus[[#This Row],[Laskennallinen verotulo yhteensä, €/asukas (=tasausraja)]]</f>
        <v>404.71083622510037</v>
      </c>
      <c r="M280" s="369">
        <v>364.23975260259033</v>
      </c>
      <c r="N280" s="370">
        <v>414869.07821435039</v>
      </c>
      <c r="P280" s="116"/>
      <c r="Q280" s="117"/>
    </row>
    <row r="281" spans="1:17" x14ac:dyDescent="0.25">
      <c r="A281" s="266">
        <v>892</v>
      </c>
      <c r="B281" s="13" t="s">
        <v>626</v>
      </c>
      <c r="C281" s="267">
        <v>3615</v>
      </c>
      <c r="D281" s="268">
        <v>9</v>
      </c>
      <c r="E281" s="14">
        <v>5269591.3099999996</v>
      </c>
      <c r="F281" s="14">
        <v>58551014.555555552</v>
      </c>
      <c r="G281" s="269">
        <f>Tasaus[[#This Row],[Verotettava tulo (kunnallisvero), €]]*($D$11/100)</f>
        <v>4362050.5843888884</v>
      </c>
      <c r="H281" s="14">
        <v>474253.71023655409</v>
      </c>
      <c r="I281" s="15">
        <v>455332.13010000001</v>
      </c>
      <c r="J281" s="15">
        <f>SUM(Tasaus[[#This Row],[Laskennallinen kunnallisvero, €]:[Laskennallinen kiinteistövero, €]])</f>
        <v>5291636.4247254422</v>
      </c>
      <c r="K281" s="15">
        <f>Tasaus[[#This Row],[Laskennallinen verotulo yhteensä, €]]/Tasaus[[#This Row],[Asukasluku 31.12.2023]]</f>
        <v>1463.799840864576</v>
      </c>
      <c r="L281" s="34">
        <f>$K$11-Tasaus[[#This Row],[Laskennallinen verotulo yhteensä, €/asukas (=tasausraja)]]</f>
        <v>747.87015913542405</v>
      </c>
      <c r="M281" s="369">
        <v>673.08314322188164</v>
      </c>
      <c r="N281" s="370">
        <v>2433195.5627471022</v>
      </c>
      <c r="P281" s="116"/>
      <c r="Q281" s="117"/>
    </row>
    <row r="282" spans="1:17" x14ac:dyDescent="0.25">
      <c r="A282" s="266">
        <v>893</v>
      </c>
      <c r="B282" s="13" t="s">
        <v>627</v>
      </c>
      <c r="C282" s="267">
        <v>7500</v>
      </c>
      <c r="D282" s="268">
        <v>8.6</v>
      </c>
      <c r="E282" s="14">
        <v>11639327.58</v>
      </c>
      <c r="F282" s="14">
        <v>135341018.37209302</v>
      </c>
      <c r="G282" s="269">
        <f>Tasaus[[#This Row],[Verotettava tulo (kunnallisvero), €]]*($D$11/100)</f>
        <v>10082905.86872093</v>
      </c>
      <c r="H282" s="14">
        <v>2012128.983002878</v>
      </c>
      <c r="I282" s="15">
        <v>1762724.1297500001</v>
      </c>
      <c r="J282" s="15">
        <f>SUM(Tasaus[[#This Row],[Laskennallinen kunnallisvero, €]:[Laskennallinen kiinteistövero, €]])</f>
        <v>13857758.981473809</v>
      </c>
      <c r="K282" s="15">
        <f>Tasaus[[#This Row],[Laskennallinen verotulo yhteensä, €]]/Tasaus[[#This Row],[Asukasluku 31.12.2023]]</f>
        <v>1847.7011975298412</v>
      </c>
      <c r="L282" s="34">
        <f>$K$11-Tasaus[[#This Row],[Laskennallinen verotulo yhteensä, €/asukas (=tasausraja)]]</f>
        <v>363.96880247015883</v>
      </c>
      <c r="M282" s="369">
        <v>327.57192222314296</v>
      </c>
      <c r="N282" s="370">
        <v>2456789.4166735723</v>
      </c>
      <c r="P282" s="116"/>
      <c r="Q282" s="117"/>
    </row>
    <row r="283" spans="1:17" x14ac:dyDescent="0.25">
      <c r="A283" s="266">
        <v>895</v>
      </c>
      <c r="B283" s="13" t="s">
        <v>628</v>
      </c>
      <c r="C283" s="267">
        <v>14938</v>
      </c>
      <c r="D283" s="268">
        <v>8.6</v>
      </c>
      <c r="E283" s="14">
        <v>26289658.140000001</v>
      </c>
      <c r="F283" s="14">
        <v>305693699.30232561</v>
      </c>
      <c r="G283" s="269">
        <f>Tasaus[[#This Row],[Verotettava tulo (kunnallisvero), €]]*($D$11/100)</f>
        <v>22774180.598023258</v>
      </c>
      <c r="H283" s="14">
        <v>6685010.5062471433</v>
      </c>
      <c r="I283" s="15">
        <v>3328572.6726499996</v>
      </c>
      <c r="J283" s="15">
        <f>SUM(Tasaus[[#This Row],[Laskennallinen kunnallisvero, €]:[Laskennallinen kiinteistövero, €]])</f>
        <v>32787763.776920401</v>
      </c>
      <c r="K283" s="15">
        <f>Tasaus[[#This Row],[Laskennallinen verotulo yhteensä, €]]/Tasaus[[#This Row],[Asukasluku 31.12.2023]]</f>
        <v>2194.9232679689653</v>
      </c>
      <c r="L283" s="34">
        <f>$K$11-Tasaus[[#This Row],[Laskennallinen verotulo yhteensä, €/asukas (=tasausraja)]]</f>
        <v>16.746732031034753</v>
      </c>
      <c r="M283" s="369">
        <v>15.072058827931277</v>
      </c>
      <c r="N283" s="370">
        <v>225146.41477163741</v>
      </c>
      <c r="P283" s="116"/>
      <c r="Q283" s="117"/>
    </row>
    <row r="284" spans="1:17" x14ac:dyDescent="0.25">
      <c r="A284" s="266">
        <v>905</v>
      </c>
      <c r="B284" s="13" t="s">
        <v>629</v>
      </c>
      <c r="C284" s="267">
        <v>68956</v>
      </c>
      <c r="D284" s="268">
        <v>8.4</v>
      </c>
      <c r="E284" s="14">
        <v>128696946.80000001</v>
      </c>
      <c r="F284" s="14">
        <v>1532106509.5238097</v>
      </c>
      <c r="G284" s="269">
        <f>Tasaus[[#This Row],[Verotettava tulo (kunnallisvero), €]]*($D$11/100)</f>
        <v>114141934.95952381</v>
      </c>
      <c r="H284" s="14">
        <v>18337842.890693448</v>
      </c>
      <c r="I284" s="15">
        <v>13334051.912300002</v>
      </c>
      <c r="J284" s="15">
        <f>SUM(Tasaus[[#This Row],[Laskennallinen kunnallisvero, €]:[Laskennallinen kiinteistövero, €]])</f>
        <v>145813829.76251724</v>
      </c>
      <c r="K284" s="15">
        <f>Tasaus[[#This Row],[Laskennallinen verotulo yhteensä, €]]/Tasaus[[#This Row],[Asukasluku 31.12.2023]]</f>
        <v>2114.5923453001515</v>
      </c>
      <c r="L284" s="34">
        <f>$K$11-Tasaus[[#This Row],[Laskennallinen verotulo yhteensä, €/asukas (=tasausraja)]]</f>
        <v>97.077654699848608</v>
      </c>
      <c r="M284" s="369">
        <v>87.369889229863745</v>
      </c>
      <c r="N284" s="370">
        <v>6024678.0817344841</v>
      </c>
      <c r="P284" s="116"/>
      <c r="Q284" s="117"/>
    </row>
    <row r="285" spans="1:17" x14ac:dyDescent="0.25">
      <c r="A285" s="266">
        <v>908</v>
      </c>
      <c r="B285" s="13" t="s">
        <v>630</v>
      </c>
      <c r="C285" s="267">
        <v>20694</v>
      </c>
      <c r="D285" s="268">
        <v>8.9</v>
      </c>
      <c r="E285" s="14">
        <v>40235192.189999998</v>
      </c>
      <c r="F285" s="14">
        <v>452080811.12359548</v>
      </c>
      <c r="G285" s="269">
        <f>Tasaus[[#This Row],[Verotettava tulo (kunnallisvero), €]]*($D$11/100)</f>
        <v>33680020.42870786</v>
      </c>
      <c r="H285" s="14">
        <v>4697051.8771075793</v>
      </c>
      <c r="I285" s="15">
        <v>2746734.1547500002</v>
      </c>
      <c r="J285" s="15">
        <f>SUM(Tasaus[[#This Row],[Laskennallinen kunnallisvero, €]:[Laskennallinen kiinteistövero, €]])</f>
        <v>41123806.46056544</v>
      </c>
      <c r="K285" s="15">
        <f>Tasaus[[#This Row],[Laskennallinen verotulo yhteensä, €]]/Tasaus[[#This Row],[Asukasluku 31.12.2023]]</f>
        <v>1987.2333265954112</v>
      </c>
      <c r="L285" s="34">
        <f>$K$11-Tasaus[[#This Row],[Laskennallinen verotulo yhteensä, €/asukas (=tasausraja)]]</f>
        <v>224.43667340458887</v>
      </c>
      <c r="M285" s="369">
        <v>201.99300606412999</v>
      </c>
      <c r="N285" s="370">
        <v>4180043.2674911059</v>
      </c>
      <c r="P285" s="116"/>
      <c r="Q285" s="117"/>
    </row>
    <row r="286" spans="1:17" x14ac:dyDescent="0.25">
      <c r="A286" s="266">
        <v>915</v>
      </c>
      <c r="B286" s="13" t="s">
        <v>631</v>
      </c>
      <c r="C286" s="267">
        <v>19727</v>
      </c>
      <c r="D286" s="268">
        <v>8.8000000000000007</v>
      </c>
      <c r="E286" s="14">
        <v>34988515.389999993</v>
      </c>
      <c r="F286" s="14">
        <v>397596765.79545444</v>
      </c>
      <c r="G286" s="269">
        <f>Tasaus[[#This Row],[Verotettava tulo (kunnallisvero), €]]*($D$11/100)</f>
        <v>29620959.051761355</v>
      </c>
      <c r="H286" s="14">
        <v>3606469.1300214813</v>
      </c>
      <c r="I286" s="15">
        <v>3424196.2436999995</v>
      </c>
      <c r="J286" s="15">
        <f>SUM(Tasaus[[#This Row],[Laskennallinen kunnallisvero, €]:[Laskennallinen kiinteistövero, €]])</f>
        <v>36651624.425482839</v>
      </c>
      <c r="K286" s="15">
        <f>Tasaus[[#This Row],[Laskennallinen verotulo yhteensä, €]]/Tasaus[[#This Row],[Asukasluku 31.12.2023]]</f>
        <v>1857.9421313673056</v>
      </c>
      <c r="L286" s="34">
        <f>$K$11-Tasaus[[#This Row],[Laskennallinen verotulo yhteensä, €/asukas (=tasausraja)]]</f>
        <v>353.72786863269448</v>
      </c>
      <c r="M286" s="369">
        <v>318.35508176942506</v>
      </c>
      <c r="N286" s="370">
        <v>6280190.6980654476</v>
      </c>
      <c r="P286" s="116"/>
      <c r="Q286" s="117"/>
    </row>
    <row r="287" spans="1:17" x14ac:dyDescent="0.25">
      <c r="A287" s="266">
        <v>918</v>
      </c>
      <c r="B287" s="13" t="s">
        <v>632</v>
      </c>
      <c r="C287" s="267">
        <v>2245</v>
      </c>
      <c r="D287" s="268">
        <v>9.5</v>
      </c>
      <c r="E287" s="14">
        <v>3536765.46</v>
      </c>
      <c r="F287" s="14">
        <v>37229110.105263159</v>
      </c>
      <c r="G287" s="269">
        <f>Tasaus[[#This Row],[Verotettava tulo (kunnallisvero), €]]*($D$11/100)</f>
        <v>2773568.7028421052</v>
      </c>
      <c r="H287" s="14">
        <v>284792.29160323093</v>
      </c>
      <c r="I287" s="15">
        <v>415591.72065000003</v>
      </c>
      <c r="J287" s="15">
        <f>SUM(Tasaus[[#This Row],[Laskennallinen kunnallisvero, €]:[Laskennallinen kiinteistövero, €]])</f>
        <v>3473952.7150953361</v>
      </c>
      <c r="K287" s="15">
        <f>Tasaus[[#This Row],[Laskennallinen verotulo yhteensä, €]]/Tasaus[[#This Row],[Asukasluku 31.12.2023]]</f>
        <v>1547.4176904656285</v>
      </c>
      <c r="L287" s="34">
        <f>$K$11-Tasaus[[#This Row],[Laskennallinen verotulo yhteensä, €/asukas (=tasausraja)]]</f>
        <v>664.25230953437153</v>
      </c>
      <c r="M287" s="369">
        <v>597.82707858093443</v>
      </c>
      <c r="N287" s="370">
        <v>1342121.7914141978</v>
      </c>
      <c r="P287" s="116"/>
      <c r="Q287" s="117"/>
    </row>
    <row r="288" spans="1:17" x14ac:dyDescent="0.25">
      <c r="A288" s="266">
        <v>921</v>
      </c>
      <c r="B288" s="13" t="s">
        <v>633</v>
      </c>
      <c r="C288" s="267">
        <v>1895</v>
      </c>
      <c r="D288" s="268">
        <v>9.1999999999999993</v>
      </c>
      <c r="E288" s="14">
        <v>2631626.8199999998</v>
      </c>
      <c r="F288" s="14">
        <v>28604639.347826086</v>
      </c>
      <c r="G288" s="269">
        <f>Tasaus[[#This Row],[Verotettava tulo (kunnallisvero), €]]*($D$11/100)</f>
        <v>2131045.6314130435</v>
      </c>
      <c r="H288" s="14">
        <v>450534.35043090535</v>
      </c>
      <c r="I288" s="15">
        <v>340837.52439999999</v>
      </c>
      <c r="J288" s="15">
        <f>SUM(Tasaus[[#This Row],[Laskennallinen kunnallisvero, €]:[Laskennallinen kiinteistövero, €]])</f>
        <v>2922417.5062439488</v>
      </c>
      <c r="K288" s="15">
        <f>Tasaus[[#This Row],[Laskennallinen verotulo yhteensä, €]]/Tasaus[[#This Row],[Asukasluku 31.12.2023]]</f>
        <v>1542.1728265139573</v>
      </c>
      <c r="L288" s="34">
        <f>$K$11-Tasaus[[#This Row],[Laskennallinen verotulo yhteensä, €/asukas (=tasausraja)]]</f>
        <v>669.49717348604281</v>
      </c>
      <c r="M288" s="369">
        <v>602.54745613743853</v>
      </c>
      <c r="N288" s="370">
        <v>1141827.429380446</v>
      </c>
      <c r="P288" s="116"/>
      <c r="Q288" s="117"/>
    </row>
    <row r="289" spans="1:17" x14ac:dyDescent="0.25">
      <c r="A289" s="266">
        <v>922</v>
      </c>
      <c r="B289" s="13" t="s">
        <v>634</v>
      </c>
      <c r="C289" s="267">
        <v>4469</v>
      </c>
      <c r="D289" s="268">
        <v>9.3000000000000007</v>
      </c>
      <c r="E289" s="14">
        <v>9708762.7800000012</v>
      </c>
      <c r="F289" s="14">
        <v>104395298.70967743</v>
      </c>
      <c r="G289" s="269">
        <f>Tasaus[[#This Row],[Verotettava tulo (kunnallisvero), €]]*($D$11/100)</f>
        <v>7777449.7538709678</v>
      </c>
      <c r="H289" s="14">
        <v>467398.7051181604</v>
      </c>
      <c r="I289" s="15">
        <v>702552.96045000013</v>
      </c>
      <c r="J289" s="15">
        <f>SUM(Tasaus[[#This Row],[Laskennallinen kunnallisvero, €]:[Laskennallinen kiinteistövero, €]])</f>
        <v>8947401.4194391295</v>
      </c>
      <c r="K289" s="15">
        <f>Tasaus[[#This Row],[Laskennallinen verotulo yhteensä, €]]/Tasaus[[#This Row],[Asukasluku 31.12.2023]]</f>
        <v>2002.1036964509128</v>
      </c>
      <c r="L289" s="34">
        <f>$K$11-Tasaus[[#This Row],[Laskennallinen verotulo yhteensä, €/asukas (=tasausraja)]]</f>
        <v>209.56630354908725</v>
      </c>
      <c r="M289" s="369">
        <v>188.60967319417853</v>
      </c>
      <c r="N289" s="370">
        <v>842896.62950478378</v>
      </c>
      <c r="P289" s="116"/>
      <c r="Q289" s="117"/>
    </row>
    <row r="290" spans="1:17" x14ac:dyDescent="0.25">
      <c r="A290" s="266">
        <v>924</v>
      </c>
      <c r="B290" s="13" t="s">
        <v>635</v>
      </c>
      <c r="C290" s="267">
        <v>2936</v>
      </c>
      <c r="D290" s="268">
        <v>9.8000000000000007</v>
      </c>
      <c r="E290" s="14">
        <v>4608370.0799999991</v>
      </c>
      <c r="F290" s="14">
        <v>47024184.489795908</v>
      </c>
      <c r="G290" s="269">
        <f>Tasaus[[#This Row],[Verotettava tulo (kunnallisvero), €]]*($D$11/100)</f>
        <v>3503301.7444897951</v>
      </c>
      <c r="H290" s="14">
        <v>563199.04408163542</v>
      </c>
      <c r="I290" s="15">
        <v>427584.44815000007</v>
      </c>
      <c r="J290" s="15">
        <f>SUM(Tasaus[[#This Row],[Laskennallinen kunnallisvero, €]:[Laskennallinen kiinteistövero, €]])</f>
        <v>4494085.23672143</v>
      </c>
      <c r="K290" s="15">
        <f>Tasaus[[#This Row],[Laskennallinen verotulo yhteensä, €]]/Tasaus[[#This Row],[Asukasluku 31.12.2023]]</f>
        <v>1530.6829825345469</v>
      </c>
      <c r="L290" s="34">
        <f>$K$11-Tasaus[[#This Row],[Laskennallinen verotulo yhteensä, €/asukas (=tasausraja)]]</f>
        <v>680.98701746545316</v>
      </c>
      <c r="M290" s="369">
        <v>612.88831571890785</v>
      </c>
      <c r="N290" s="370">
        <v>1799440.0949507135</v>
      </c>
      <c r="P290" s="116"/>
      <c r="Q290" s="117"/>
    </row>
    <row r="291" spans="1:17" x14ac:dyDescent="0.25">
      <c r="A291" s="266">
        <v>925</v>
      </c>
      <c r="B291" s="13" t="s">
        <v>636</v>
      </c>
      <c r="C291" s="267">
        <v>3387</v>
      </c>
      <c r="D291" s="268">
        <v>8.4</v>
      </c>
      <c r="E291" s="14">
        <v>4841772.42</v>
      </c>
      <c r="F291" s="14">
        <v>57640147.857142858</v>
      </c>
      <c r="G291" s="269">
        <f>Tasaus[[#This Row],[Verotettava tulo (kunnallisvero), €]]*($D$11/100)</f>
        <v>4294191.0153571423</v>
      </c>
      <c r="H291" s="14">
        <v>2332922.2063600263</v>
      </c>
      <c r="I291" s="15">
        <v>703451.28919999988</v>
      </c>
      <c r="J291" s="15">
        <f>SUM(Tasaus[[#This Row],[Laskennallinen kunnallisvero, €]:[Laskennallinen kiinteistövero, €]])</f>
        <v>7330564.5109171681</v>
      </c>
      <c r="K291" s="15">
        <f>Tasaus[[#This Row],[Laskennallinen verotulo yhteensä, €]]/Tasaus[[#This Row],[Asukasluku 31.12.2023]]</f>
        <v>2164.3237410443367</v>
      </c>
      <c r="L291" s="34">
        <f>$K$11-Tasaus[[#This Row],[Laskennallinen verotulo yhteensä, €/asukas (=tasausraja)]]</f>
        <v>47.346258955663416</v>
      </c>
      <c r="M291" s="369">
        <v>42.611633060097077</v>
      </c>
      <c r="N291" s="370">
        <v>144325.60117454879</v>
      </c>
      <c r="P291" s="116"/>
      <c r="Q291" s="117"/>
    </row>
    <row r="292" spans="1:17" x14ac:dyDescent="0.25">
      <c r="A292" s="266">
        <v>927</v>
      </c>
      <c r="B292" s="13" t="s">
        <v>637</v>
      </c>
      <c r="C292" s="267">
        <v>28811</v>
      </c>
      <c r="D292" s="268">
        <v>7.8</v>
      </c>
      <c r="E292" s="14">
        <v>53908716.729999997</v>
      </c>
      <c r="F292" s="14">
        <v>691137393.97435904</v>
      </c>
      <c r="G292" s="269">
        <f>Tasaus[[#This Row],[Verotettava tulo (kunnallisvero), €]]*($D$11/100)</f>
        <v>51489735.851089746</v>
      </c>
      <c r="H292" s="14">
        <v>3186241.6499711419</v>
      </c>
      <c r="I292" s="15">
        <v>4932778.2255500006</v>
      </c>
      <c r="J292" s="15">
        <f>SUM(Tasaus[[#This Row],[Laskennallinen kunnallisvero, €]:[Laskennallinen kiinteistövero, €]])</f>
        <v>59608755.726610892</v>
      </c>
      <c r="K292" s="15">
        <f>Tasaus[[#This Row],[Laskennallinen verotulo yhteensä, €]]/Tasaus[[#This Row],[Asukasluku 31.12.2023]]</f>
        <v>2068.9582356256601</v>
      </c>
      <c r="L292" s="34">
        <f>$K$11-Tasaus[[#This Row],[Laskennallinen verotulo yhteensä, €/asukas (=tasausraja)]]</f>
        <v>142.71176437433996</v>
      </c>
      <c r="M292" s="369">
        <v>128.44058793690598</v>
      </c>
      <c r="N292" s="370">
        <v>3700501.7790501984</v>
      </c>
      <c r="P292" s="116"/>
      <c r="Q292" s="117"/>
    </row>
    <row r="293" spans="1:17" x14ac:dyDescent="0.25">
      <c r="A293" s="266">
        <v>931</v>
      </c>
      <c r="B293" s="13" t="s">
        <v>638</v>
      </c>
      <c r="C293" s="267">
        <v>5877</v>
      </c>
      <c r="D293" s="268">
        <v>8.4</v>
      </c>
      <c r="E293" s="14">
        <v>8257598.209999999</v>
      </c>
      <c r="F293" s="14">
        <v>98304740.595238075</v>
      </c>
      <c r="G293" s="269">
        <f>Tasaus[[#This Row],[Verotettava tulo (kunnallisvero), €]]*($D$11/100)</f>
        <v>7323703.1743452363</v>
      </c>
      <c r="H293" s="14">
        <v>2488884.7692363281</v>
      </c>
      <c r="I293" s="15">
        <v>1205845.0681</v>
      </c>
      <c r="J293" s="15">
        <f>SUM(Tasaus[[#This Row],[Laskennallinen kunnallisvero, €]:[Laskennallinen kiinteistövero, €]])</f>
        <v>11018433.011681564</v>
      </c>
      <c r="K293" s="15">
        <f>Tasaus[[#This Row],[Laskennallinen verotulo yhteensä, €]]/Tasaus[[#This Row],[Asukasluku 31.12.2023]]</f>
        <v>1874.839716127542</v>
      </c>
      <c r="L293" s="34">
        <f>$K$11-Tasaus[[#This Row],[Laskennallinen verotulo yhteensä, €/asukas (=tasausraja)]]</f>
        <v>336.83028387245804</v>
      </c>
      <c r="M293" s="369">
        <v>303.14725548521227</v>
      </c>
      <c r="N293" s="370">
        <v>1781596.4204865925</v>
      </c>
      <c r="P293" s="116"/>
      <c r="Q293" s="117"/>
    </row>
    <row r="294" spans="1:17" x14ac:dyDescent="0.25">
      <c r="A294" s="266">
        <v>934</v>
      </c>
      <c r="B294" s="13" t="s">
        <v>639</v>
      </c>
      <c r="C294" s="267">
        <v>2656</v>
      </c>
      <c r="D294" s="268">
        <v>9.6</v>
      </c>
      <c r="E294" s="14">
        <v>4512651.1399999987</v>
      </c>
      <c r="F294" s="14">
        <v>47006782.708333321</v>
      </c>
      <c r="G294" s="269">
        <f>Tasaus[[#This Row],[Verotettava tulo (kunnallisvero), €]]*($D$11/100)</f>
        <v>3502005.3117708322</v>
      </c>
      <c r="H294" s="14">
        <v>657201.33177501895</v>
      </c>
      <c r="I294" s="15">
        <v>431587.81310000003</v>
      </c>
      <c r="J294" s="15">
        <f>SUM(Tasaus[[#This Row],[Laskennallinen kunnallisvero, €]:[Laskennallinen kiinteistövero, €]])</f>
        <v>4590794.456645851</v>
      </c>
      <c r="K294" s="15">
        <f>Tasaus[[#This Row],[Laskennallinen verotulo yhteensä, €]]/Tasaus[[#This Row],[Asukasluku 31.12.2023]]</f>
        <v>1728.4617683154559</v>
      </c>
      <c r="L294" s="34">
        <f>$K$11-Tasaus[[#This Row],[Laskennallinen verotulo yhteensä, €/asukas (=tasausraja)]]</f>
        <v>483.20823168454422</v>
      </c>
      <c r="M294" s="369">
        <v>434.88740851608981</v>
      </c>
      <c r="N294" s="370">
        <v>1155060.9570187344</v>
      </c>
      <c r="P294" s="116"/>
      <c r="Q294" s="117"/>
    </row>
    <row r="295" spans="1:17" x14ac:dyDescent="0.25">
      <c r="A295" s="266">
        <v>935</v>
      </c>
      <c r="B295" s="13" t="s">
        <v>640</v>
      </c>
      <c r="C295" s="267">
        <v>2927</v>
      </c>
      <c r="D295" s="268">
        <v>9.9</v>
      </c>
      <c r="E295" s="14">
        <v>4876435.34</v>
      </c>
      <c r="F295" s="14">
        <v>49256922.626262628</v>
      </c>
      <c r="G295" s="269">
        <f>Tasaus[[#This Row],[Verotettava tulo (kunnallisvero), €]]*($D$11/100)</f>
        <v>3669640.7356565655</v>
      </c>
      <c r="H295" s="14">
        <v>721065.26193704957</v>
      </c>
      <c r="I295" s="15">
        <v>803481.7267</v>
      </c>
      <c r="J295" s="15">
        <f>SUM(Tasaus[[#This Row],[Laskennallinen kunnallisvero, €]:[Laskennallinen kiinteistövero, €]])</f>
        <v>5194187.7242936157</v>
      </c>
      <c r="K295" s="15">
        <f>Tasaus[[#This Row],[Laskennallinen verotulo yhteensä, €]]/Tasaus[[#This Row],[Asukasluku 31.12.2023]]</f>
        <v>1774.5772887918058</v>
      </c>
      <c r="L295" s="34">
        <f>$K$11-Tasaus[[#This Row],[Laskennallinen verotulo yhteensä, €/asukas (=tasausraja)]]</f>
        <v>437.09271120819426</v>
      </c>
      <c r="M295" s="369">
        <v>393.38344008737482</v>
      </c>
      <c r="N295" s="370">
        <v>1151433.329135746</v>
      </c>
      <c r="P295" s="116"/>
      <c r="Q295" s="117"/>
    </row>
    <row r="296" spans="1:17" x14ac:dyDescent="0.25">
      <c r="A296" s="266">
        <v>936</v>
      </c>
      <c r="B296" s="13" t="s">
        <v>641</v>
      </c>
      <c r="C296" s="267">
        <v>6275</v>
      </c>
      <c r="D296" s="268">
        <v>8.6</v>
      </c>
      <c r="E296" s="14">
        <v>9061474.0600000005</v>
      </c>
      <c r="F296" s="14">
        <v>105365977.44186047</v>
      </c>
      <c r="G296" s="269">
        <f>Tasaus[[#This Row],[Verotettava tulo (kunnallisvero), €]]*($D$11/100)</f>
        <v>7849765.3194186045</v>
      </c>
      <c r="H296" s="14">
        <v>2012783.1683554584</v>
      </c>
      <c r="I296" s="15">
        <v>1318380.11375</v>
      </c>
      <c r="J296" s="15">
        <f>SUM(Tasaus[[#This Row],[Laskennallinen kunnallisvero, €]:[Laskennallinen kiinteistövero, €]])</f>
        <v>11180928.601524062</v>
      </c>
      <c r="K296" s="15">
        <f>Tasaus[[#This Row],[Laskennallinen verotulo yhteensä, €]]/Tasaus[[#This Row],[Asukasluku 31.12.2023]]</f>
        <v>1781.8212910795319</v>
      </c>
      <c r="L296" s="34">
        <f>$K$11-Tasaus[[#This Row],[Laskennallinen verotulo yhteensä, €/asukas (=tasausraja)]]</f>
        <v>429.8487089204682</v>
      </c>
      <c r="M296" s="369">
        <v>386.86383802842141</v>
      </c>
      <c r="N296" s="370">
        <v>2427570.5836283443</v>
      </c>
      <c r="P296" s="116"/>
      <c r="Q296" s="117"/>
    </row>
    <row r="297" spans="1:17" x14ac:dyDescent="0.25">
      <c r="A297" s="266">
        <v>946</v>
      </c>
      <c r="B297" s="13" t="s">
        <v>297</v>
      </c>
      <c r="C297" s="267">
        <v>6291</v>
      </c>
      <c r="D297" s="268">
        <v>9.1999999999999993</v>
      </c>
      <c r="E297" s="14">
        <v>10626327.33</v>
      </c>
      <c r="F297" s="14">
        <v>115503557.93478262</v>
      </c>
      <c r="G297" s="269">
        <f>Tasaus[[#This Row],[Verotettava tulo (kunnallisvero), €]]*($D$11/100)</f>
        <v>8605015.0661413055</v>
      </c>
      <c r="H297" s="14">
        <v>1312157.1034932055</v>
      </c>
      <c r="I297" s="15">
        <v>1295672.67285</v>
      </c>
      <c r="J297" s="15">
        <f>SUM(Tasaus[[#This Row],[Laskennallinen kunnallisvero, €]:[Laskennallinen kiinteistövero, €]])</f>
        <v>11212844.842484511</v>
      </c>
      <c r="K297" s="15">
        <f>Tasaus[[#This Row],[Laskennallinen verotulo yhteensä, €]]/Tasaus[[#This Row],[Asukasluku 31.12.2023]]</f>
        <v>1782.3628743418394</v>
      </c>
      <c r="L297" s="34">
        <f>$K$11-Tasaus[[#This Row],[Laskennallinen verotulo yhteensä, €/asukas (=tasausraja)]]</f>
        <v>429.30712565816066</v>
      </c>
      <c r="M297" s="369">
        <v>386.37641309234459</v>
      </c>
      <c r="N297" s="370">
        <v>2430694.0147639397</v>
      </c>
      <c r="P297" s="116"/>
      <c r="Q297" s="117"/>
    </row>
    <row r="298" spans="1:17" x14ac:dyDescent="0.25">
      <c r="A298" s="266">
        <v>976</v>
      </c>
      <c r="B298" s="13" t="s">
        <v>642</v>
      </c>
      <c r="C298" s="267">
        <v>3765</v>
      </c>
      <c r="D298" s="268">
        <v>8.4</v>
      </c>
      <c r="E298" s="14">
        <v>5687665.6299999999</v>
      </c>
      <c r="F298" s="14">
        <v>67710305.119047612</v>
      </c>
      <c r="G298" s="269">
        <f>Tasaus[[#This Row],[Verotettava tulo (kunnallisvero), €]]*($D$11/100)</f>
        <v>5044417.7313690465</v>
      </c>
      <c r="H298" s="14">
        <v>532530.75110617036</v>
      </c>
      <c r="I298" s="15">
        <v>687550.76530000009</v>
      </c>
      <c r="J298" s="15">
        <f>SUM(Tasaus[[#This Row],[Laskennallinen kunnallisvero, €]:[Laskennallinen kiinteistövero, €]])</f>
        <v>6264499.2477752166</v>
      </c>
      <c r="K298" s="15">
        <f>Tasaus[[#This Row],[Laskennallinen verotulo yhteensä, €]]/Tasaus[[#This Row],[Asukasluku 31.12.2023]]</f>
        <v>1663.8776222510535</v>
      </c>
      <c r="L298" s="34">
        <f>$K$11-Tasaus[[#This Row],[Laskennallinen verotulo yhteensä, €/asukas (=tasausraja)]]</f>
        <v>547.79237774894659</v>
      </c>
      <c r="M298" s="369">
        <v>493.01313997405197</v>
      </c>
      <c r="N298" s="370">
        <v>1856194.4720023056</v>
      </c>
      <c r="P298" s="116"/>
      <c r="Q298" s="117"/>
    </row>
    <row r="299" spans="1:17" x14ac:dyDescent="0.25">
      <c r="A299" s="266">
        <v>977</v>
      </c>
      <c r="B299" s="13" t="s">
        <v>643</v>
      </c>
      <c r="C299" s="267">
        <v>15369</v>
      </c>
      <c r="D299" s="268">
        <v>10.3</v>
      </c>
      <c r="E299" s="14">
        <v>29010961.609999999</v>
      </c>
      <c r="F299" s="14">
        <v>281659821.45631069</v>
      </c>
      <c r="G299" s="269">
        <f>Tasaus[[#This Row],[Verotettava tulo (kunnallisvero), €]]*($D$11/100)</f>
        <v>20983656.698495146</v>
      </c>
      <c r="H299" s="14">
        <v>3647806.0115612289</v>
      </c>
      <c r="I299" s="15">
        <v>2248937.6761999996</v>
      </c>
      <c r="J299" s="15">
        <f>SUM(Tasaus[[#This Row],[Laskennallinen kunnallisvero, €]:[Laskennallinen kiinteistövero, €]])</f>
        <v>26880400.386256374</v>
      </c>
      <c r="K299" s="15">
        <f>Tasaus[[#This Row],[Laskennallinen verotulo yhteensä, €]]/Tasaus[[#This Row],[Asukasluku 31.12.2023]]</f>
        <v>1749.0012613869721</v>
      </c>
      <c r="L299" s="34">
        <f>$K$11-Tasaus[[#This Row],[Laskennallinen verotulo yhteensä, €/asukas (=tasausraja)]]</f>
        <v>462.66873861302793</v>
      </c>
      <c r="M299" s="369">
        <v>416.40186475172516</v>
      </c>
      <c r="N299" s="370">
        <v>6399680.2593692644</v>
      </c>
      <c r="P299" s="116"/>
      <c r="Q299" s="117"/>
    </row>
    <row r="300" spans="1:17" x14ac:dyDescent="0.25">
      <c r="A300" s="266">
        <v>980</v>
      </c>
      <c r="B300" s="13" t="s">
        <v>644</v>
      </c>
      <c r="C300" s="267">
        <v>33677</v>
      </c>
      <c r="D300" s="268">
        <v>8.4</v>
      </c>
      <c r="E300" s="14">
        <v>62882134.960000001</v>
      </c>
      <c r="F300" s="14">
        <v>748596844.76190472</v>
      </c>
      <c r="G300" s="269">
        <f>Tasaus[[#This Row],[Verotettava tulo (kunnallisvero), €]]*($D$11/100)</f>
        <v>55770464.934761897</v>
      </c>
      <c r="H300" s="14">
        <v>7278980.3102694321</v>
      </c>
      <c r="I300" s="15">
        <v>5199958.7582000019</v>
      </c>
      <c r="J300" s="15">
        <f>SUM(Tasaus[[#This Row],[Laskennallinen kunnallisvero, €]:[Laskennallinen kiinteistövero, €]])</f>
        <v>68249404.003231332</v>
      </c>
      <c r="K300" s="15">
        <f>Tasaus[[#This Row],[Laskennallinen verotulo yhteensä, €]]/Tasaus[[#This Row],[Asukasluku 31.12.2023]]</f>
        <v>2026.5879978392177</v>
      </c>
      <c r="L300" s="34">
        <f>$K$11-Tasaus[[#This Row],[Laskennallinen verotulo yhteensä, €/asukas (=tasausraja)]]</f>
        <v>185.08200216078239</v>
      </c>
      <c r="M300" s="369">
        <v>166.57380194470417</v>
      </c>
      <c r="N300" s="370">
        <v>5609705.9280918026</v>
      </c>
      <c r="P300" s="116"/>
      <c r="Q300" s="117"/>
    </row>
    <row r="301" spans="1:17" x14ac:dyDescent="0.25">
      <c r="A301" s="266">
        <v>981</v>
      </c>
      <c r="B301" s="13" t="s">
        <v>645</v>
      </c>
      <c r="C301" s="267">
        <v>2207</v>
      </c>
      <c r="D301" s="268">
        <v>9.3000000000000007</v>
      </c>
      <c r="E301" s="14">
        <v>3585352.48</v>
      </c>
      <c r="F301" s="14">
        <v>38552177.204301074</v>
      </c>
      <c r="G301" s="269">
        <f>Tasaus[[#This Row],[Verotettava tulo (kunnallisvero), €]]*($D$11/100)</f>
        <v>2872137.2017204301</v>
      </c>
      <c r="H301" s="14">
        <v>228236.80030690721</v>
      </c>
      <c r="I301" s="15">
        <v>276060.11410000001</v>
      </c>
      <c r="J301" s="15">
        <f>SUM(Tasaus[[#This Row],[Laskennallinen kunnallisvero, €]:[Laskennallinen kiinteistövero, €]])</f>
        <v>3376434.1161273373</v>
      </c>
      <c r="K301" s="15">
        <f>Tasaus[[#This Row],[Laskennallinen verotulo yhteensä, €]]/Tasaus[[#This Row],[Asukasluku 31.12.2023]]</f>
        <v>1529.8749959797631</v>
      </c>
      <c r="L301" s="34">
        <f>$K$11-Tasaus[[#This Row],[Laskennallinen verotulo yhteensä, €/asukas (=tasausraja)]]</f>
        <v>681.795004020237</v>
      </c>
      <c r="M301" s="369">
        <v>613.61550361821332</v>
      </c>
      <c r="N301" s="370">
        <v>1354249.4164853969</v>
      </c>
      <c r="P301" s="116"/>
      <c r="Q301" s="117"/>
    </row>
    <row r="302" spans="1:17" x14ac:dyDescent="0.25">
      <c r="A302" s="266">
        <v>989</v>
      </c>
      <c r="B302" s="13" t="s">
        <v>646</v>
      </c>
      <c r="C302" s="267">
        <v>5316</v>
      </c>
      <c r="D302" s="268">
        <v>10.1</v>
      </c>
      <c r="E302" s="14">
        <v>9265724.4700000007</v>
      </c>
      <c r="F302" s="14">
        <v>91739846.237623781</v>
      </c>
      <c r="G302" s="269">
        <f>Tasaus[[#This Row],[Verotettava tulo (kunnallisvero), €]]*($D$11/100)</f>
        <v>6834618.5447029714</v>
      </c>
      <c r="H302" s="14">
        <v>1234519.2083729177</v>
      </c>
      <c r="I302" s="15">
        <v>1079542.2827999999</v>
      </c>
      <c r="J302" s="15">
        <f>SUM(Tasaus[[#This Row],[Laskennallinen kunnallisvero, €]:[Laskennallinen kiinteistövero, €]])</f>
        <v>9148680.0358758885</v>
      </c>
      <c r="K302" s="15">
        <f>Tasaus[[#This Row],[Laskennallinen verotulo yhteensä, €]]/Tasaus[[#This Row],[Asukasluku 31.12.2023]]</f>
        <v>1720.9706613762019</v>
      </c>
      <c r="L302" s="34">
        <f>$K$11-Tasaus[[#This Row],[Laskennallinen verotulo yhteensä, €/asukas (=tasausraja)]]</f>
        <v>490.69933862379821</v>
      </c>
      <c r="M302" s="369">
        <v>441.62940476141841</v>
      </c>
      <c r="N302" s="370">
        <v>2347701.9157117005</v>
      </c>
      <c r="P302" s="116"/>
      <c r="Q302" s="117"/>
    </row>
    <row r="303" spans="1:17" x14ac:dyDescent="0.25">
      <c r="A303" s="266">
        <v>992</v>
      </c>
      <c r="B303" s="13" t="s">
        <v>647</v>
      </c>
      <c r="C303" s="267">
        <v>17971</v>
      </c>
      <c r="D303" s="268">
        <v>9.4</v>
      </c>
      <c r="E303" s="14">
        <v>31772271.859999996</v>
      </c>
      <c r="F303" s="14">
        <v>338002892.1276595</v>
      </c>
      <c r="G303" s="269">
        <f>Tasaus[[#This Row],[Verotettava tulo (kunnallisvero), €]]*($D$11/100)</f>
        <v>25181215.463510633</v>
      </c>
      <c r="H303" s="14">
        <v>6655245.4212318333</v>
      </c>
      <c r="I303" s="15">
        <v>3479394.8215000005</v>
      </c>
      <c r="J303" s="15">
        <f>SUM(Tasaus[[#This Row],[Laskennallinen kunnallisvero, €]:[Laskennallinen kiinteistövero, €]])</f>
        <v>35315855.706242464</v>
      </c>
      <c r="K303" s="15">
        <f>Tasaus[[#This Row],[Laskennallinen verotulo yhteensä, €]]/Tasaus[[#This Row],[Asukasluku 31.12.2023]]</f>
        <v>1965.1580716845176</v>
      </c>
      <c r="L303" s="34">
        <f>$K$11-Tasaus[[#This Row],[Laskennallinen verotulo yhteensä, €/asukas (=tasausraja)]]</f>
        <v>246.51192831548246</v>
      </c>
      <c r="M303" s="369">
        <v>221.86073548393423</v>
      </c>
      <c r="N303" s="370">
        <v>3987059.277381782</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activeCell="A2" sqref="A2"/>
    </sheetView>
  </sheetViews>
  <sheetFormatPr defaultRowHeight="15" x14ac:dyDescent="0.25"/>
  <cols>
    <col min="1" max="1" width="8.375" style="298" customWidth="1"/>
    <col min="2" max="2" width="12.5" style="297" bestFit="1" customWidth="1"/>
    <col min="3" max="3" width="21.375" customWidth="1"/>
    <col min="4" max="6" width="16.875" customWidth="1"/>
    <col min="7" max="7" width="24.375" customWidth="1"/>
    <col min="8" max="9" width="9.625" bestFit="1" customWidth="1"/>
  </cols>
  <sheetData>
    <row r="1" spans="1:7" ht="23.25" x14ac:dyDescent="0.35">
      <c r="A1" s="314" t="s">
        <v>1122</v>
      </c>
      <c r="C1" s="327"/>
      <c r="G1" s="327"/>
    </row>
    <row r="2" spans="1:7" x14ac:dyDescent="0.25">
      <c r="A2" s="298" t="s">
        <v>355</v>
      </c>
      <c r="B2" s="299"/>
    </row>
    <row r="3" spans="1:7" s="212" customFormat="1" ht="28.5" x14ac:dyDescent="0.2">
      <c r="A3" s="220" t="s">
        <v>656</v>
      </c>
      <c r="B3" s="221" t="s">
        <v>3</v>
      </c>
      <c r="C3" s="220" t="s">
        <v>749</v>
      </c>
      <c r="D3" s="220" t="s">
        <v>729</v>
      </c>
      <c r="E3" s="220" t="s">
        <v>748</v>
      </c>
      <c r="F3" s="220" t="s">
        <v>1121</v>
      </c>
      <c r="G3" s="220" t="s">
        <v>750</v>
      </c>
    </row>
    <row r="4" spans="1:7" x14ac:dyDescent="0.25">
      <c r="A4" s="297"/>
      <c r="B4" s="297" t="s">
        <v>359</v>
      </c>
      <c r="C4" s="169">
        <f>SUM(C5:C296)</f>
        <v>851000000.00000155</v>
      </c>
      <c r="D4" s="169">
        <f>SUM(D5:D296)</f>
        <v>-3000000.0000000061</v>
      </c>
      <c r="E4" s="169">
        <f>SUM(E5:E296)</f>
        <v>-307499999.99999964</v>
      </c>
      <c r="F4" s="169">
        <f>SUM(F5:F296)</f>
        <v>30499999.999999985</v>
      </c>
      <c r="G4" s="300">
        <f>SUM(G5:G296)</f>
        <v>571000000.00000179</v>
      </c>
    </row>
    <row r="5" spans="1:7" x14ac:dyDescent="0.25">
      <c r="A5" s="32">
        <v>5</v>
      </c>
      <c r="B5" s="13" t="s">
        <v>12</v>
      </c>
      <c r="C5" s="164">
        <v>1995400.0337450588</v>
      </c>
      <c r="D5" s="164">
        <v>3436.7496087450891</v>
      </c>
      <c r="E5" s="164">
        <v>-604340.37526899914</v>
      </c>
      <c r="F5" s="164">
        <v>96278.092986124029</v>
      </c>
      <c r="G5" s="300">
        <f>Verokompensaatiot[[#This Row],[Korvaukset vuosilta 2010-2023, €]]+Verokompensaatiot[[#This Row],[Veromenetysten korvaus 2024]]+Verokompensaatiot[[#This Row],[Veromenetysten korvaus 2025]]+Verokompensaatiot[[#This Row],[Veromenetysten korvaus 2026]]</f>
        <v>1490774.5010709288</v>
      </c>
    </row>
    <row r="6" spans="1:7" x14ac:dyDescent="0.25">
      <c r="A6" s="32">
        <v>9</v>
      </c>
      <c r="B6" s="13" t="s">
        <v>13</v>
      </c>
      <c r="C6" s="164">
        <v>527121.88997430378</v>
      </c>
      <c r="D6" s="164">
        <v>-2403.1163006271436</v>
      </c>
      <c r="E6" s="164">
        <v>-167228.40758307453</v>
      </c>
      <c r="F6" s="164">
        <v>25527.744431566705</v>
      </c>
      <c r="G6" s="300">
        <f>Verokompensaatiot[[#This Row],[Korvaukset vuosilta 2010-2023, €]]+Verokompensaatiot[[#This Row],[Veromenetysten korvaus 2024]]+Verokompensaatiot[[#This Row],[Veromenetysten korvaus 2025]]+Verokompensaatiot[[#This Row],[Veromenetysten korvaus 2026]]</f>
        <v>383018.1105221688</v>
      </c>
    </row>
    <row r="7" spans="1:7" x14ac:dyDescent="0.25">
      <c r="A7" s="32">
        <v>10</v>
      </c>
      <c r="B7" s="13" t="s">
        <v>14</v>
      </c>
      <c r="C7" s="164">
        <v>2441205.4908443792</v>
      </c>
      <c r="D7" s="164">
        <v>5165.6234524411557</v>
      </c>
      <c r="E7" s="164">
        <v>-795670.00829805888</v>
      </c>
      <c r="F7" s="164">
        <v>113874.43495234005</v>
      </c>
      <c r="G7" s="300">
        <f>Verokompensaatiot[[#This Row],[Korvaukset vuosilta 2010-2023, €]]+Verokompensaatiot[[#This Row],[Veromenetysten korvaus 2024]]+Verokompensaatiot[[#This Row],[Veromenetysten korvaus 2025]]+Verokompensaatiot[[#This Row],[Veromenetysten korvaus 2026]]</f>
        <v>1764575.5409511016</v>
      </c>
    </row>
    <row r="8" spans="1:7" x14ac:dyDescent="0.25">
      <c r="A8" s="32">
        <v>16</v>
      </c>
      <c r="B8" s="13" t="s">
        <v>15</v>
      </c>
      <c r="C8" s="164">
        <v>1409657.9092009971</v>
      </c>
      <c r="D8" s="164">
        <v>-29276.210337117154</v>
      </c>
      <c r="E8" s="164">
        <v>-394233.59785624396</v>
      </c>
      <c r="F8" s="164">
        <v>56901.025308939359</v>
      </c>
      <c r="G8" s="300">
        <f>Verokompensaatiot[[#This Row],[Korvaukset vuosilta 2010-2023, €]]+Verokompensaatiot[[#This Row],[Veromenetysten korvaus 2024]]+Verokompensaatiot[[#This Row],[Veromenetysten korvaus 2025]]+Verokompensaatiot[[#This Row],[Veromenetysten korvaus 2026]]</f>
        <v>1043049.1263165754</v>
      </c>
    </row>
    <row r="9" spans="1:7" x14ac:dyDescent="0.25">
      <c r="A9" s="32">
        <v>18</v>
      </c>
      <c r="B9" s="13" t="s">
        <v>16</v>
      </c>
      <c r="C9" s="164">
        <v>844062.0157252152</v>
      </c>
      <c r="D9" s="164">
        <v>-33517.066494043691</v>
      </c>
      <c r="E9" s="164">
        <v>-370783.49762091861</v>
      </c>
      <c r="F9" s="164">
        <v>28137.463341573592</v>
      </c>
      <c r="G9" s="300">
        <f>Verokompensaatiot[[#This Row],[Korvaukset vuosilta 2010-2023, €]]+Verokompensaatiot[[#This Row],[Veromenetysten korvaus 2024]]+Verokompensaatiot[[#This Row],[Veromenetysten korvaus 2025]]+Verokompensaatiot[[#This Row],[Veromenetysten korvaus 2026]]</f>
        <v>467898.9149518265</v>
      </c>
    </row>
    <row r="10" spans="1:7" x14ac:dyDescent="0.25">
      <c r="A10" s="32">
        <v>19</v>
      </c>
      <c r="B10" s="13" t="s">
        <v>17</v>
      </c>
      <c r="C10" s="164">
        <v>661630.39903514739</v>
      </c>
      <c r="D10" s="164">
        <v>-26280.386824124002</v>
      </c>
      <c r="E10" s="164">
        <v>-319806.42078676022</v>
      </c>
      <c r="F10" s="164">
        <v>24571.165860531222</v>
      </c>
      <c r="G10" s="300">
        <f>Verokompensaatiot[[#This Row],[Korvaukset vuosilta 2010-2023, €]]+Verokompensaatiot[[#This Row],[Veromenetysten korvaus 2024]]+Verokompensaatiot[[#This Row],[Veromenetysten korvaus 2025]]+Verokompensaatiot[[#This Row],[Veromenetysten korvaus 2026]]</f>
        <v>340114.75728479435</v>
      </c>
    </row>
    <row r="11" spans="1:7" x14ac:dyDescent="0.25">
      <c r="A11" s="32">
        <v>20</v>
      </c>
      <c r="B11" s="13" t="s">
        <v>18</v>
      </c>
      <c r="C11" s="164">
        <v>2774244.065687079</v>
      </c>
      <c r="D11" s="164">
        <v>-86446.32441932059</v>
      </c>
      <c r="E11" s="164">
        <v>-1486098.6948532972</v>
      </c>
      <c r="F11" s="164">
        <v>118584.90178687342</v>
      </c>
      <c r="G11" s="300">
        <f>Verokompensaatiot[[#This Row],[Korvaukset vuosilta 2010-2023, €]]+Verokompensaatiot[[#This Row],[Veromenetysten korvaus 2024]]+Verokompensaatiot[[#This Row],[Veromenetysten korvaus 2025]]+Verokompensaatiot[[#This Row],[Veromenetysten korvaus 2026]]</f>
        <v>1320283.9482013346</v>
      </c>
    </row>
    <row r="12" spans="1:7" x14ac:dyDescent="0.25">
      <c r="A12" s="32">
        <v>46</v>
      </c>
      <c r="B12" s="13" t="s">
        <v>19</v>
      </c>
      <c r="C12" s="164">
        <v>299258.7460745069</v>
      </c>
      <c r="D12" s="164">
        <v>-1059.9879670155156</v>
      </c>
      <c r="E12" s="164">
        <v>-56533.642310466297</v>
      </c>
      <c r="F12" s="164">
        <v>14648.952966782792</v>
      </c>
      <c r="G12" s="300">
        <f>Verokompensaatiot[[#This Row],[Korvaukset vuosilta 2010-2023, €]]+Verokompensaatiot[[#This Row],[Veromenetysten korvaus 2024]]+Verokompensaatiot[[#This Row],[Veromenetysten korvaus 2025]]+Verokompensaatiot[[#This Row],[Veromenetysten korvaus 2026]]</f>
        <v>256314.06876380785</v>
      </c>
    </row>
    <row r="13" spans="1:7" x14ac:dyDescent="0.25">
      <c r="A13" s="32">
        <v>47</v>
      </c>
      <c r="B13" s="13" t="s">
        <v>20</v>
      </c>
      <c r="C13" s="164">
        <v>388613.91736976686</v>
      </c>
      <c r="D13" s="164">
        <v>214.58720829088975</v>
      </c>
      <c r="E13" s="164">
        <v>-108039.22099670433</v>
      </c>
      <c r="F13" s="164">
        <v>18092.896891436729</v>
      </c>
      <c r="G13" s="300">
        <f>Verokompensaatiot[[#This Row],[Korvaukset vuosilta 2010-2023, €]]+Verokompensaatiot[[#This Row],[Veromenetysten korvaus 2024]]+Verokompensaatiot[[#This Row],[Veromenetysten korvaus 2025]]+Verokompensaatiot[[#This Row],[Veromenetysten korvaus 2026]]</f>
        <v>298882.18047279009</v>
      </c>
    </row>
    <row r="14" spans="1:7" x14ac:dyDescent="0.25">
      <c r="A14" s="32">
        <v>49</v>
      </c>
      <c r="B14" s="13" t="s">
        <v>21</v>
      </c>
      <c r="C14" s="164">
        <v>30593192.016809568</v>
      </c>
      <c r="D14" s="164">
        <v>256709.25596878759</v>
      </c>
      <c r="E14" s="164">
        <v>-7551179.294572494</v>
      </c>
      <c r="F14" s="164">
        <v>-183581.03409519134</v>
      </c>
      <c r="G14" s="300">
        <f>Verokompensaatiot[[#This Row],[Korvaukset vuosilta 2010-2023, €]]+Verokompensaatiot[[#This Row],[Veromenetysten korvaus 2024]]+Verokompensaatiot[[#This Row],[Veromenetysten korvaus 2025]]+Verokompensaatiot[[#This Row],[Veromenetysten korvaus 2026]]</f>
        <v>23115140.944110669</v>
      </c>
    </row>
    <row r="15" spans="1:7" x14ac:dyDescent="0.25">
      <c r="A15" s="32">
        <v>50</v>
      </c>
      <c r="B15" s="13" t="s">
        <v>22</v>
      </c>
      <c r="C15" s="164">
        <v>2090451.7902924223</v>
      </c>
      <c r="D15" s="164">
        <v>-41616.654817366471</v>
      </c>
      <c r="E15" s="164">
        <v>-921706.52351261978</v>
      </c>
      <c r="F15" s="164">
        <v>83411.326575446263</v>
      </c>
      <c r="G15" s="300">
        <f>Verokompensaatiot[[#This Row],[Korvaukset vuosilta 2010-2023, €]]+Verokompensaatiot[[#This Row],[Veromenetysten korvaus 2024]]+Verokompensaatiot[[#This Row],[Veromenetysten korvaus 2025]]+Verokompensaatiot[[#This Row],[Veromenetysten korvaus 2026]]</f>
        <v>1210539.9385378822</v>
      </c>
    </row>
    <row r="16" spans="1:7" x14ac:dyDescent="0.25">
      <c r="A16" s="32">
        <v>51</v>
      </c>
      <c r="B16" s="13" t="s">
        <v>23</v>
      </c>
      <c r="C16" s="164">
        <v>1803744.0505200345</v>
      </c>
      <c r="D16" s="164">
        <v>-20371.966430214528</v>
      </c>
      <c r="E16" s="164">
        <v>-471799.55114748649</v>
      </c>
      <c r="F16" s="164">
        <v>41276.676351431292</v>
      </c>
      <c r="G16" s="300">
        <f>Verokompensaatiot[[#This Row],[Korvaukset vuosilta 2010-2023, €]]+Verokompensaatiot[[#This Row],[Veromenetysten korvaus 2024]]+Verokompensaatiot[[#This Row],[Veromenetysten korvaus 2025]]+Verokompensaatiot[[#This Row],[Veromenetysten korvaus 2026]]</f>
        <v>1352849.2092937648</v>
      </c>
    </row>
    <row r="17" spans="1:7" x14ac:dyDescent="0.25">
      <c r="A17" s="32">
        <v>52</v>
      </c>
      <c r="B17" s="13" t="s">
        <v>24</v>
      </c>
      <c r="C17" s="164">
        <v>548990.38673231238</v>
      </c>
      <c r="D17" s="164">
        <v>-2911.492499777406</v>
      </c>
      <c r="E17" s="164">
        <v>-184214.11356300506</v>
      </c>
      <c r="F17" s="164">
        <v>26953.067225445102</v>
      </c>
      <c r="G17" s="300">
        <f>Verokompensaatiot[[#This Row],[Korvaukset vuosilta 2010-2023, €]]+Verokompensaatiot[[#This Row],[Veromenetysten korvaus 2024]]+Verokompensaatiot[[#This Row],[Veromenetysten korvaus 2025]]+Verokompensaatiot[[#This Row],[Veromenetysten korvaus 2026]]</f>
        <v>388817.8478949751</v>
      </c>
    </row>
    <row r="18" spans="1:7" x14ac:dyDescent="0.25">
      <c r="A18" s="32">
        <v>61</v>
      </c>
      <c r="B18" s="13" t="s">
        <v>25</v>
      </c>
      <c r="C18" s="164">
        <v>3033193.7414299296</v>
      </c>
      <c r="D18" s="164">
        <v>-5565.1227767796081</v>
      </c>
      <c r="E18" s="164">
        <v>-1093826.3885617543</v>
      </c>
      <c r="F18" s="164">
        <v>133152.83128160521</v>
      </c>
      <c r="G18" s="300">
        <f>Verokompensaatiot[[#This Row],[Korvaukset vuosilta 2010-2023, €]]+Verokompensaatiot[[#This Row],[Veromenetysten korvaus 2024]]+Verokompensaatiot[[#This Row],[Veromenetysten korvaus 2025]]+Verokompensaatiot[[#This Row],[Veromenetysten korvaus 2026]]</f>
        <v>2066955.0613730007</v>
      </c>
    </row>
    <row r="19" spans="1:7" x14ac:dyDescent="0.25">
      <c r="A19" s="32">
        <v>69</v>
      </c>
      <c r="B19" s="13" t="s">
        <v>26</v>
      </c>
      <c r="C19" s="164">
        <v>1358836.9357966036</v>
      </c>
      <c r="D19" s="164">
        <v>1873.121967449817</v>
      </c>
      <c r="E19" s="164">
        <v>-581729.65076901764</v>
      </c>
      <c r="F19" s="164">
        <v>71720.687143062925</v>
      </c>
      <c r="G19" s="300">
        <f>Verokompensaatiot[[#This Row],[Korvaukset vuosilta 2010-2023, €]]+Verokompensaatiot[[#This Row],[Veromenetysten korvaus 2024]]+Verokompensaatiot[[#This Row],[Veromenetysten korvaus 2025]]+Verokompensaatiot[[#This Row],[Veromenetysten korvaus 2026]]</f>
        <v>850701.09413809865</v>
      </c>
    </row>
    <row r="20" spans="1:7" x14ac:dyDescent="0.25">
      <c r="A20" s="32">
        <v>71</v>
      </c>
      <c r="B20" s="13" t="s">
        <v>27</v>
      </c>
      <c r="C20" s="164">
        <v>1381039.5184965217</v>
      </c>
      <c r="D20" s="164">
        <v>1833.9800033458559</v>
      </c>
      <c r="E20" s="164">
        <v>-453051.38100909308</v>
      </c>
      <c r="F20" s="164">
        <v>66079.670240645894</v>
      </c>
      <c r="G20" s="300">
        <f>Verokompensaatiot[[#This Row],[Korvaukset vuosilta 2010-2023, €]]+Verokompensaatiot[[#This Row],[Veromenetysten korvaus 2024]]+Verokompensaatiot[[#This Row],[Veromenetysten korvaus 2025]]+Verokompensaatiot[[#This Row],[Veromenetysten korvaus 2026]]</f>
        <v>995901.78773142037</v>
      </c>
    </row>
    <row r="21" spans="1:7" x14ac:dyDescent="0.25">
      <c r="A21" s="32">
        <v>72</v>
      </c>
      <c r="B21" s="13" t="s">
        <v>28</v>
      </c>
      <c r="C21" s="164">
        <v>170460.73771434132</v>
      </c>
      <c r="D21" s="164">
        <v>177.07913371267523</v>
      </c>
      <c r="E21" s="164">
        <v>-62374.471410195263</v>
      </c>
      <c r="F21" s="164">
        <v>6405.1554294324351</v>
      </c>
      <c r="G21" s="300">
        <f>Verokompensaatiot[[#This Row],[Korvaukset vuosilta 2010-2023, €]]+Verokompensaatiot[[#This Row],[Veromenetysten korvaus 2024]]+Verokompensaatiot[[#This Row],[Veromenetysten korvaus 2025]]+Verokompensaatiot[[#This Row],[Veromenetysten korvaus 2026]]</f>
        <v>114668.50086729118</v>
      </c>
    </row>
    <row r="22" spans="1:7" x14ac:dyDescent="0.25">
      <c r="A22" s="32">
        <v>74</v>
      </c>
      <c r="B22" s="13" t="s">
        <v>29</v>
      </c>
      <c r="C22" s="164">
        <v>286522.37275305961</v>
      </c>
      <c r="D22" s="164">
        <v>1297.8568536715866</v>
      </c>
      <c r="E22" s="164">
        <v>-81291.188988000315</v>
      </c>
      <c r="F22" s="164">
        <v>15989.065989360659</v>
      </c>
      <c r="G22" s="300">
        <f>Verokompensaatiot[[#This Row],[Korvaukset vuosilta 2010-2023, €]]+Verokompensaatiot[[#This Row],[Veromenetysten korvaus 2024]]+Verokompensaatiot[[#This Row],[Veromenetysten korvaus 2025]]+Verokompensaatiot[[#This Row],[Veromenetysten korvaus 2026]]</f>
        <v>222518.10660809153</v>
      </c>
    </row>
    <row r="23" spans="1:7" x14ac:dyDescent="0.25">
      <c r="A23" s="32">
        <v>75</v>
      </c>
      <c r="B23" s="13" t="s">
        <v>30</v>
      </c>
      <c r="C23" s="164">
        <v>3237145.3558460632</v>
      </c>
      <c r="D23" s="164">
        <v>-62269.166173174111</v>
      </c>
      <c r="E23" s="164">
        <v>-1569372.8794420813</v>
      </c>
      <c r="F23" s="164">
        <v>139477.32558533555</v>
      </c>
      <c r="G23" s="300">
        <f>Verokompensaatiot[[#This Row],[Korvaukset vuosilta 2010-2023, €]]+Verokompensaatiot[[#This Row],[Veromenetysten korvaus 2024]]+Verokompensaatiot[[#This Row],[Veromenetysten korvaus 2025]]+Verokompensaatiot[[#This Row],[Veromenetysten korvaus 2026]]</f>
        <v>1744980.6358161434</v>
      </c>
    </row>
    <row r="24" spans="1:7" x14ac:dyDescent="0.25">
      <c r="A24" s="32">
        <v>77</v>
      </c>
      <c r="B24" s="13" t="s">
        <v>31</v>
      </c>
      <c r="C24" s="164">
        <v>1062975.310328146</v>
      </c>
      <c r="D24" s="164">
        <v>-15869.574127233285</v>
      </c>
      <c r="E24" s="164">
        <v>-307899.06259975146</v>
      </c>
      <c r="F24" s="164">
        <v>52028.803090770387</v>
      </c>
      <c r="G24" s="300">
        <f>Verokompensaatiot[[#This Row],[Korvaukset vuosilta 2010-2023, €]]+Verokompensaatiot[[#This Row],[Veromenetysten korvaus 2024]]+Verokompensaatiot[[#This Row],[Veromenetysten korvaus 2025]]+Verokompensaatiot[[#This Row],[Veromenetysten korvaus 2026]]</f>
        <v>791235.4766919316</v>
      </c>
    </row>
    <row r="25" spans="1:7" x14ac:dyDescent="0.25">
      <c r="A25" s="32">
        <v>78</v>
      </c>
      <c r="B25" s="13" t="s">
        <v>32</v>
      </c>
      <c r="C25" s="164">
        <v>1250756.2643230706</v>
      </c>
      <c r="D25" s="164">
        <v>-7940.970779633657</v>
      </c>
      <c r="E25" s="164">
        <v>-610070.10247853037</v>
      </c>
      <c r="F25" s="164">
        <v>54990.491179797784</v>
      </c>
      <c r="G25" s="300">
        <f>Verokompensaatiot[[#This Row],[Korvaukset vuosilta 2010-2023, €]]+Verokompensaatiot[[#This Row],[Veromenetysten korvaus 2024]]+Verokompensaatiot[[#This Row],[Veromenetysten korvaus 2025]]+Verokompensaatiot[[#This Row],[Veromenetysten korvaus 2026]]</f>
        <v>687735.68224470445</v>
      </c>
    </row>
    <row r="26" spans="1:7" x14ac:dyDescent="0.25">
      <c r="A26" s="32">
        <v>79</v>
      </c>
      <c r="B26" s="13" t="s">
        <v>33</v>
      </c>
      <c r="C26" s="164">
        <v>1086400.6993279201</v>
      </c>
      <c r="D26" s="164">
        <v>-22170.345703692783</v>
      </c>
      <c r="E26" s="164">
        <v>-472833.31486961956</v>
      </c>
      <c r="F26" s="164">
        <v>53469.742748999313</v>
      </c>
      <c r="G26" s="300">
        <f>Verokompensaatiot[[#This Row],[Korvaukset vuosilta 2010-2023, €]]+Verokompensaatiot[[#This Row],[Veromenetysten korvaus 2024]]+Verokompensaatiot[[#This Row],[Veromenetysten korvaus 2025]]+Verokompensaatiot[[#This Row],[Veromenetysten korvaus 2026]]</f>
        <v>644866.78150360694</v>
      </c>
    </row>
    <row r="27" spans="1:7" x14ac:dyDescent="0.25">
      <c r="A27" s="32">
        <v>81</v>
      </c>
      <c r="B27" s="13" t="s">
        <v>34</v>
      </c>
      <c r="C27" s="164">
        <v>628569.95055504865</v>
      </c>
      <c r="D27" s="164">
        <v>-8466.3149361640935</v>
      </c>
      <c r="E27" s="164">
        <v>-160530.36352572602</v>
      </c>
      <c r="F27" s="164">
        <v>31786.926545154973</v>
      </c>
      <c r="G27" s="300">
        <f>Verokompensaatiot[[#This Row],[Korvaukset vuosilta 2010-2023, €]]+Verokompensaatiot[[#This Row],[Veromenetysten korvaus 2024]]+Verokompensaatiot[[#This Row],[Veromenetysten korvaus 2025]]+Verokompensaatiot[[#This Row],[Veromenetysten korvaus 2026]]</f>
        <v>491360.19863831357</v>
      </c>
    </row>
    <row r="28" spans="1:7" x14ac:dyDescent="0.25">
      <c r="A28" s="32">
        <v>82</v>
      </c>
      <c r="B28" s="36" t="s">
        <v>35</v>
      </c>
      <c r="C28" s="164">
        <v>1420815.5510925855</v>
      </c>
      <c r="D28" s="164">
        <v>-31462.21124120017</v>
      </c>
      <c r="E28" s="164">
        <v>-693148.27609887638</v>
      </c>
      <c r="F28" s="164">
        <v>42144.437651777218</v>
      </c>
      <c r="G28" s="300">
        <f>Verokompensaatiot[[#This Row],[Korvaukset vuosilta 2010-2023, €]]+Verokompensaatiot[[#This Row],[Veromenetysten korvaus 2024]]+Verokompensaatiot[[#This Row],[Veromenetysten korvaus 2025]]+Verokompensaatiot[[#This Row],[Veromenetysten korvaus 2026]]</f>
        <v>738349.50140428625</v>
      </c>
    </row>
    <row r="29" spans="1:7" x14ac:dyDescent="0.25">
      <c r="A29" s="32">
        <v>86</v>
      </c>
      <c r="B29" s="13" t="s">
        <v>36</v>
      </c>
      <c r="C29" s="164">
        <v>1438485.8113037464</v>
      </c>
      <c r="D29" s="164">
        <v>-46787.881045552524</v>
      </c>
      <c r="E29" s="164">
        <v>-658901.99564755941</v>
      </c>
      <c r="F29" s="164">
        <v>51026.080092939119</v>
      </c>
      <c r="G29" s="300">
        <f>Verokompensaatiot[[#This Row],[Korvaukset vuosilta 2010-2023, €]]+Verokompensaatiot[[#This Row],[Veromenetysten korvaus 2024]]+Verokompensaatiot[[#This Row],[Veromenetysten korvaus 2025]]+Verokompensaatiot[[#This Row],[Veromenetysten korvaus 2026]]</f>
        <v>783822.01470357366</v>
      </c>
    </row>
    <row r="30" spans="1:7" x14ac:dyDescent="0.25">
      <c r="A30" s="32">
        <v>90</v>
      </c>
      <c r="B30" s="13" t="s">
        <v>37</v>
      </c>
      <c r="C30" s="164">
        <v>713124.3294630067</v>
      </c>
      <c r="D30" s="164">
        <v>-9095.1327604986145</v>
      </c>
      <c r="E30" s="164">
        <v>-185479.11909392165</v>
      </c>
      <c r="F30" s="164">
        <v>34733.30443554392</v>
      </c>
      <c r="G30" s="300">
        <f>Verokompensaatiot[[#This Row],[Korvaukset vuosilta 2010-2023, €]]+Verokompensaatiot[[#This Row],[Veromenetysten korvaus 2024]]+Verokompensaatiot[[#This Row],[Veromenetysten korvaus 2025]]+Verokompensaatiot[[#This Row],[Veromenetysten korvaus 2026]]</f>
        <v>553283.38204413035</v>
      </c>
    </row>
    <row r="31" spans="1:7" x14ac:dyDescent="0.25">
      <c r="A31" s="32">
        <v>91</v>
      </c>
      <c r="B31" s="13" t="s">
        <v>38</v>
      </c>
      <c r="C31" s="164">
        <v>88279488.98038578</v>
      </c>
      <c r="D31" s="164">
        <v>864623.90791999176</v>
      </c>
      <c r="E31" s="164">
        <v>-17120517.279426616</v>
      </c>
      <c r="F31" s="164">
        <v>1398811.3691762933</v>
      </c>
      <c r="G31" s="300">
        <f>Verokompensaatiot[[#This Row],[Korvaukset vuosilta 2010-2023, €]]+Verokompensaatiot[[#This Row],[Veromenetysten korvaus 2024]]+Verokompensaatiot[[#This Row],[Veromenetysten korvaus 2025]]+Verokompensaatiot[[#This Row],[Veromenetysten korvaus 2026]]</f>
        <v>73422406.978055447</v>
      </c>
    </row>
    <row r="32" spans="1:7" x14ac:dyDescent="0.25">
      <c r="A32" s="32">
        <v>92</v>
      </c>
      <c r="B32" s="13" t="s">
        <v>39</v>
      </c>
      <c r="C32" s="164">
        <v>30036233.761776581</v>
      </c>
      <c r="D32" s="164">
        <v>262043.73591744184</v>
      </c>
      <c r="E32" s="164">
        <v>-10858804.085182799</v>
      </c>
      <c r="F32" s="164">
        <v>755684.28966758389</v>
      </c>
      <c r="G32" s="300">
        <f>Verokompensaatiot[[#This Row],[Korvaukset vuosilta 2010-2023, €]]+Verokompensaatiot[[#This Row],[Veromenetysten korvaus 2024]]+Verokompensaatiot[[#This Row],[Veromenetysten korvaus 2025]]+Verokompensaatiot[[#This Row],[Veromenetysten korvaus 2026]]</f>
        <v>20195157.702178806</v>
      </c>
    </row>
    <row r="33" spans="1:7" x14ac:dyDescent="0.25">
      <c r="A33" s="32">
        <v>97</v>
      </c>
      <c r="B33" s="13" t="s">
        <v>40</v>
      </c>
      <c r="C33" s="164">
        <v>454103.4057926219</v>
      </c>
      <c r="D33" s="164">
        <v>-5420.4505482063032</v>
      </c>
      <c r="E33" s="164">
        <v>-96709.610457059098</v>
      </c>
      <c r="F33" s="164">
        <v>18995.68804155925</v>
      </c>
      <c r="G33" s="300">
        <f>Verokompensaatiot[[#This Row],[Korvaukset vuosilta 2010-2023, €]]+Verokompensaatiot[[#This Row],[Veromenetysten korvaus 2024]]+Verokompensaatiot[[#This Row],[Veromenetysten korvaus 2025]]+Verokompensaatiot[[#This Row],[Veromenetysten korvaus 2026]]</f>
        <v>370969.03282891575</v>
      </c>
    </row>
    <row r="34" spans="1:7" x14ac:dyDescent="0.25">
      <c r="A34" s="32">
        <v>98</v>
      </c>
      <c r="B34" s="13" t="s">
        <v>41</v>
      </c>
      <c r="C34" s="164">
        <v>3487316.6869670535</v>
      </c>
      <c r="D34" s="164">
        <v>-69957.278490511992</v>
      </c>
      <c r="E34" s="164">
        <v>-1524478.4289035576</v>
      </c>
      <c r="F34" s="164">
        <v>114870.86713464385</v>
      </c>
      <c r="G34" s="300">
        <f>Verokompensaatiot[[#This Row],[Korvaukset vuosilta 2010-2023, €]]+Verokompensaatiot[[#This Row],[Veromenetysten korvaus 2024]]+Verokompensaatiot[[#This Row],[Veromenetysten korvaus 2025]]+Verokompensaatiot[[#This Row],[Veromenetysten korvaus 2026]]</f>
        <v>2007751.8467076276</v>
      </c>
    </row>
    <row r="35" spans="1:7" x14ac:dyDescent="0.25">
      <c r="A35" s="32">
        <v>102</v>
      </c>
      <c r="B35" s="13" t="s">
        <v>42</v>
      </c>
      <c r="C35" s="164">
        <v>2161681.9961973326</v>
      </c>
      <c r="D35" s="164">
        <v>-21125.583266550253</v>
      </c>
      <c r="E35" s="164">
        <v>-700077.21155449282</v>
      </c>
      <c r="F35" s="164">
        <v>87484.822508518628</v>
      </c>
      <c r="G35" s="300">
        <f>Verokompensaatiot[[#This Row],[Korvaukset vuosilta 2010-2023, €]]+Verokompensaatiot[[#This Row],[Veromenetysten korvaus 2024]]+Verokompensaatiot[[#This Row],[Veromenetysten korvaus 2025]]+Verokompensaatiot[[#This Row],[Veromenetysten korvaus 2026]]</f>
        <v>1527964.0238848082</v>
      </c>
    </row>
    <row r="36" spans="1:7" x14ac:dyDescent="0.25">
      <c r="A36" s="32">
        <v>103</v>
      </c>
      <c r="B36" s="13" t="s">
        <v>43</v>
      </c>
      <c r="C36" s="164">
        <v>497462.0541783215</v>
      </c>
      <c r="D36" s="164">
        <v>-8575.700025051141</v>
      </c>
      <c r="E36" s="164">
        <v>-141401.99399780415</v>
      </c>
      <c r="F36" s="164">
        <v>22233.687133209754</v>
      </c>
      <c r="G36" s="300">
        <f>Verokompensaatiot[[#This Row],[Korvaukset vuosilta 2010-2023, €]]+Verokompensaatiot[[#This Row],[Veromenetysten korvaus 2024]]+Verokompensaatiot[[#This Row],[Veromenetysten korvaus 2025]]+Verokompensaatiot[[#This Row],[Veromenetysten korvaus 2026]]</f>
        <v>369718.04728867603</v>
      </c>
    </row>
    <row r="37" spans="1:7" x14ac:dyDescent="0.25">
      <c r="A37" s="32">
        <v>105</v>
      </c>
      <c r="B37" s="13" t="s">
        <v>44</v>
      </c>
      <c r="C37" s="164">
        <v>501643.3981361636</v>
      </c>
      <c r="D37" s="164">
        <v>-1219.6400483971347</v>
      </c>
      <c r="E37" s="164">
        <v>-139292.55632785035</v>
      </c>
      <c r="F37" s="164">
        <v>24913.505038575255</v>
      </c>
      <c r="G37" s="300">
        <f>Verokompensaatiot[[#This Row],[Korvaukset vuosilta 2010-2023, €]]+Verokompensaatiot[[#This Row],[Veromenetysten korvaus 2024]]+Verokompensaatiot[[#This Row],[Veromenetysten korvaus 2025]]+Verokompensaatiot[[#This Row],[Veromenetysten korvaus 2026]]</f>
        <v>386044.70679849142</v>
      </c>
    </row>
    <row r="38" spans="1:7" x14ac:dyDescent="0.25">
      <c r="A38" s="32">
        <v>106</v>
      </c>
      <c r="B38" s="13" t="s">
        <v>45</v>
      </c>
      <c r="C38" s="164">
        <v>6711225.9388995431</v>
      </c>
      <c r="D38" s="164">
        <v>-100130.58104322977</v>
      </c>
      <c r="E38" s="164">
        <v>-2862001.6708336044</v>
      </c>
      <c r="F38" s="164">
        <v>157251.08683881382</v>
      </c>
      <c r="G38" s="300">
        <f>Verokompensaatiot[[#This Row],[Korvaukset vuosilta 2010-2023, €]]+Verokompensaatiot[[#This Row],[Veromenetysten korvaus 2024]]+Verokompensaatiot[[#This Row],[Veromenetysten korvaus 2025]]+Verokompensaatiot[[#This Row],[Veromenetysten korvaus 2026]]</f>
        <v>3906344.7738615233</v>
      </c>
    </row>
    <row r="39" spans="1:7" x14ac:dyDescent="0.25">
      <c r="A39" s="32">
        <v>108</v>
      </c>
      <c r="B39" s="13" t="s">
        <v>46</v>
      </c>
      <c r="C39" s="164">
        <v>1764880.517693779</v>
      </c>
      <c r="D39" s="164">
        <v>-51325.121760581576</v>
      </c>
      <c r="E39" s="164">
        <v>-793008.94870812958</v>
      </c>
      <c r="F39" s="164">
        <v>83373.555938423029</v>
      </c>
      <c r="G39" s="300">
        <f>Verokompensaatiot[[#This Row],[Korvaukset vuosilta 2010-2023, €]]+Verokompensaatiot[[#This Row],[Veromenetysten korvaus 2024]]+Verokompensaatiot[[#This Row],[Veromenetysten korvaus 2025]]+Verokompensaatiot[[#This Row],[Veromenetysten korvaus 2026]]</f>
        <v>1003920.0031634908</v>
      </c>
    </row>
    <row r="40" spans="1:7" x14ac:dyDescent="0.25">
      <c r="A40" s="32">
        <v>109</v>
      </c>
      <c r="B40" s="36" t="s">
        <v>47</v>
      </c>
      <c r="C40" s="164">
        <v>10510009.629210036</v>
      </c>
      <c r="D40" s="164">
        <v>-106987.82768813119</v>
      </c>
      <c r="E40" s="164">
        <v>-4291239.3461501384</v>
      </c>
      <c r="F40" s="164">
        <v>413222.77526804415</v>
      </c>
      <c r="G40" s="300">
        <f>Verokompensaatiot[[#This Row],[Korvaukset vuosilta 2010-2023, €]]+Verokompensaatiot[[#This Row],[Veromenetysten korvaus 2024]]+Verokompensaatiot[[#This Row],[Veromenetysten korvaus 2025]]+Verokompensaatiot[[#This Row],[Veromenetysten korvaus 2026]]</f>
        <v>6525005.2306398107</v>
      </c>
    </row>
    <row r="41" spans="1:7" x14ac:dyDescent="0.25">
      <c r="A41" s="32">
        <v>111</v>
      </c>
      <c r="B41" s="36" t="s">
        <v>48</v>
      </c>
      <c r="C41" s="164">
        <v>3115929.416874825</v>
      </c>
      <c r="D41" s="164">
        <v>-43032.664248994748</v>
      </c>
      <c r="E41" s="164">
        <v>-1129151.4581371457</v>
      </c>
      <c r="F41" s="164">
        <v>137891.54881093936</v>
      </c>
      <c r="G41" s="300">
        <f>Verokompensaatiot[[#This Row],[Korvaukset vuosilta 2010-2023, €]]+Verokompensaatiot[[#This Row],[Veromenetysten korvaus 2024]]+Verokompensaatiot[[#This Row],[Veromenetysten korvaus 2025]]+Verokompensaatiot[[#This Row],[Veromenetysten korvaus 2026]]</f>
        <v>2081636.843299624</v>
      </c>
    </row>
    <row r="42" spans="1:7" x14ac:dyDescent="0.25">
      <c r="A42" s="32">
        <v>139</v>
      </c>
      <c r="B42" s="36" t="s">
        <v>49</v>
      </c>
      <c r="C42" s="164">
        <v>1480868.7365664411</v>
      </c>
      <c r="D42" s="164">
        <v>-31671.882484217636</v>
      </c>
      <c r="E42" s="164">
        <v>-727512.60997754312</v>
      </c>
      <c r="F42" s="164">
        <v>65182.886695678528</v>
      </c>
      <c r="G42" s="300">
        <f>Verokompensaatiot[[#This Row],[Korvaukset vuosilta 2010-2023, €]]+Verokompensaatiot[[#This Row],[Veromenetysten korvaus 2024]]+Verokompensaatiot[[#This Row],[Veromenetysten korvaus 2025]]+Verokompensaatiot[[#This Row],[Veromenetysten korvaus 2026]]</f>
        <v>786867.13080035895</v>
      </c>
    </row>
    <row r="43" spans="1:7" x14ac:dyDescent="0.25">
      <c r="A43" s="32">
        <v>140</v>
      </c>
      <c r="B43" s="36" t="s">
        <v>50</v>
      </c>
      <c r="C43" s="164">
        <v>3680626.5974915642</v>
      </c>
      <c r="D43" s="164">
        <v>-1209.9344271720656</v>
      </c>
      <c r="E43" s="164">
        <v>-1383093.6665097817</v>
      </c>
      <c r="F43" s="164">
        <v>157847.8062807321</v>
      </c>
      <c r="G43" s="300">
        <f>Verokompensaatiot[[#This Row],[Korvaukset vuosilta 2010-2023, €]]+Verokompensaatiot[[#This Row],[Veromenetysten korvaus 2024]]+Verokompensaatiot[[#This Row],[Veromenetysten korvaus 2025]]+Verokompensaatiot[[#This Row],[Veromenetysten korvaus 2026]]</f>
        <v>2454170.8028353425</v>
      </c>
    </row>
    <row r="44" spans="1:7" x14ac:dyDescent="0.25">
      <c r="A44" s="32">
        <v>142</v>
      </c>
      <c r="B44" s="36" t="s">
        <v>51</v>
      </c>
      <c r="C44" s="164">
        <v>1192204.6543184984</v>
      </c>
      <c r="D44" s="164">
        <v>-23240.354477863897</v>
      </c>
      <c r="E44" s="164">
        <v>-370515.55812432914</v>
      </c>
      <c r="F44" s="164">
        <v>54644.999560681194</v>
      </c>
      <c r="G44" s="300">
        <f>Verokompensaatiot[[#This Row],[Korvaukset vuosilta 2010-2023, €]]+Verokompensaatiot[[#This Row],[Veromenetysten korvaus 2024]]+Verokompensaatiot[[#This Row],[Veromenetysten korvaus 2025]]+Verokompensaatiot[[#This Row],[Veromenetysten korvaus 2026]]</f>
        <v>853093.74127698643</v>
      </c>
    </row>
    <row r="45" spans="1:7" x14ac:dyDescent="0.25">
      <c r="A45" s="32">
        <v>143</v>
      </c>
      <c r="B45" s="13" t="s">
        <v>52</v>
      </c>
      <c r="C45" s="164">
        <v>1376624.8416008945</v>
      </c>
      <c r="D45" s="164">
        <v>-22604.627406575411</v>
      </c>
      <c r="E45" s="164">
        <v>-505189.36273942376</v>
      </c>
      <c r="F45" s="164">
        <v>68103.135911939156</v>
      </c>
      <c r="G45" s="300">
        <f>Verokompensaatiot[[#This Row],[Korvaukset vuosilta 2010-2023, €]]+Verokompensaatiot[[#This Row],[Veromenetysten korvaus 2024]]+Verokompensaatiot[[#This Row],[Veromenetysten korvaus 2025]]+Verokompensaatiot[[#This Row],[Veromenetysten korvaus 2026]]</f>
        <v>916933.98736683442</v>
      </c>
    </row>
    <row r="46" spans="1:7" x14ac:dyDescent="0.25">
      <c r="A46" s="32">
        <v>145</v>
      </c>
      <c r="B46" s="13" t="s">
        <v>53</v>
      </c>
      <c r="C46" s="164">
        <v>2214616.8171209665</v>
      </c>
      <c r="D46" s="164">
        <v>-35743.902947357696</v>
      </c>
      <c r="E46" s="164">
        <v>-1052566.1688117725</v>
      </c>
      <c r="F46" s="164">
        <v>91530.560951185456</v>
      </c>
      <c r="G46" s="300">
        <f>Verokompensaatiot[[#This Row],[Korvaukset vuosilta 2010-2023, €]]+Verokompensaatiot[[#This Row],[Veromenetysten korvaus 2024]]+Verokompensaatiot[[#This Row],[Veromenetysten korvaus 2025]]+Verokompensaatiot[[#This Row],[Veromenetysten korvaus 2026]]</f>
        <v>1217837.3063130216</v>
      </c>
    </row>
    <row r="47" spans="1:7" x14ac:dyDescent="0.25">
      <c r="A47" s="32">
        <v>146</v>
      </c>
      <c r="B47" s="13" t="s">
        <v>54</v>
      </c>
      <c r="C47" s="164">
        <v>1027671.2188625727</v>
      </c>
      <c r="D47" s="164">
        <v>-712.4371671934905</v>
      </c>
      <c r="E47" s="164">
        <v>-280670.68641917239</v>
      </c>
      <c r="F47" s="164">
        <v>49123.509533908953</v>
      </c>
      <c r="G47" s="300">
        <f>Verokompensaatiot[[#This Row],[Korvaukset vuosilta 2010-2023, €]]+Verokompensaatiot[[#This Row],[Veromenetysten korvaus 2024]]+Verokompensaatiot[[#This Row],[Veromenetysten korvaus 2025]]+Verokompensaatiot[[#This Row],[Veromenetysten korvaus 2026]]</f>
        <v>795411.60481011565</v>
      </c>
    </row>
    <row r="48" spans="1:7" x14ac:dyDescent="0.25">
      <c r="A48" s="32">
        <v>148</v>
      </c>
      <c r="B48" s="13" t="s">
        <v>55</v>
      </c>
      <c r="C48" s="164">
        <v>1158727.0007333471</v>
      </c>
      <c r="D48" s="164">
        <v>4167.097592062124</v>
      </c>
      <c r="E48" s="164">
        <v>-398365.31930656818</v>
      </c>
      <c r="F48" s="164">
        <v>42527.903146538993</v>
      </c>
      <c r="G48" s="300">
        <f>Verokompensaatiot[[#This Row],[Korvaukset vuosilta 2010-2023, €]]+Verokompensaatiot[[#This Row],[Veromenetysten korvaus 2024]]+Verokompensaatiot[[#This Row],[Veromenetysten korvaus 2025]]+Verokompensaatiot[[#This Row],[Veromenetysten korvaus 2026]]</f>
        <v>807056.68216537999</v>
      </c>
    </row>
    <row r="49" spans="1:7" x14ac:dyDescent="0.25">
      <c r="A49" s="32">
        <v>149</v>
      </c>
      <c r="B49" s="13" t="s">
        <v>56</v>
      </c>
      <c r="C49" s="164">
        <v>894655.11603372497</v>
      </c>
      <c r="D49" s="164">
        <v>-32224.288829976264</v>
      </c>
      <c r="E49" s="164">
        <v>-294981.47827279987</v>
      </c>
      <c r="F49" s="164">
        <v>19544.093277596665</v>
      </c>
      <c r="G49" s="300">
        <f>Verokompensaatiot[[#This Row],[Korvaukset vuosilta 2010-2023, €]]+Verokompensaatiot[[#This Row],[Veromenetysten korvaus 2024]]+Verokompensaatiot[[#This Row],[Veromenetysten korvaus 2025]]+Verokompensaatiot[[#This Row],[Veromenetysten korvaus 2026]]</f>
        <v>586993.44220854552</v>
      </c>
    </row>
    <row r="50" spans="1:7" x14ac:dyDescent="0.25">
      <c r="A50" s="32">
        <v>151</v>
      </c>
      <c r="B50" s="13" t="s">
        <v>57</v>
      </c>
      <c r="C50" s="164">
        <v>502072.84695007186</v>
      </c>
      <c r="D50" s="164">
        <v>-2635.8584675075663</v>
      </c>
      <c r="E50" s="164">
        <v>-138525.54919588505</v>
      </c>
      <c r="F50" s="164">
        <v>24891.544723924264</v>
      </c>
      <c r="G50" s="300">
        <f>Verokompensaatiot[[#This Row],[Korvaukset vuosilta 2010-2023, €]]+Verokompensaatiot[[#This Row],[Veromenetysten korvaus 2024]]+Verokompensaatiot[[#This Row],[Veromenetysten korvaus 2025]]+Verokompensaatiot[[#This Row],[Veromenetysten korvaus 2026]]</f>
        <v>385802.98401060351</v>
      </c>
    </row>
    <row r="51" spans="1:7" x14ac:dyDescent="0.25">
      <c r="A51" s="32">
        <v>152</v>
      </c>
      <c r="B51" s="13" t="s">
        <v>58</v>
      </c>
      <c r="C51" s="164">
        <v>939656.42120935954</v>
      </c>
      <c r="D51" s="164">
        <v>-12019.920498620108</v>
      </c>
      <c r="E51" s="164">
        <v>-304137.39143519994</v>
      </c>
      <c r="F51" s="164">
        <v>41051.555351127434</v>
      </c>
      <c r="G51" s="300">
        <f>Verokompensaatiot[[#This Row],[Korvaukset vuosilta 2010-2023, €]]+Verokompensaatiot[[#This Row],[Veromenetysten korvaus 2024]]+Verokompensaatiot[[#This Row],[Veromenetysten korvaus 2025]]+Verokompensaatiot[[#This Row],[Veromenetysten korvaus 2026]]</f>
        <v>664550.66462666681</v>
      </c>
    </row>
    <row r="52" spans="1:7" x14ac:dyDescent="0.25">
      <c r="A52" s="32">
        <v>153</v>
      </c>
      <c r="B52" s="13" t="s">
        <v>59</v>
      </c>
      <c r="C52" s="164">
        <v>3918225.3298471756</v>
      </c>
      <c r="D52" s="164">
        <v>-52268.085566149122</v>
      </c>
      <c r="E52" s="164">
        <v>-1787176.000254127</v>
      </c>
      <c r="F52" s="164">
        <v>160655.47222568214</v>
      </c>
      <c r="G52" s="300">
        <f>Verokompensaatiot[[#This Row],[Korvaukset vuosilta 2010-2023, €]]+Verokompensaatiot[[#This Row],[Veromenetysten korvaus 2024]]+Verokompensaatiot[[#This Row],[Veromenetysten korvaus 2025]]+Verokompensaatiot[[#This Row],[Veromenetysten korvaus 2026]]</f>
        <v>2239436.7162525817</v>
      </c>
    </row>
    <row r="53" spans="1:7" x14ac:dyDescent="0.25">
      <c r="A53" s="32">
        <v>165</v>
      </c>
      <c r="B53" s="13" t="s">
        <v>60</v>
      </c>
      <c r="C53" s="164">
        <v>2578411.4744891906</v>
      </c>
      <c r="D53" s="164">
        <v>-65662.161854742211</v>
      </c>
      <c r="E53" s="164">
        <v>-1215810.2410024065</v>
      </c>
      <c r="F53" s="164">
        <v>93563.323228646987</v>
      </c>
      <c r="G53" s="300">
        <f>Verokompensaatiot[[#This Row],[Korvaukset vuosilta 2010-2023, €]]+Verokompensaatiot[[#This Row],[Veromenetysten korvaus 2024]]+Verokompensaatiot[[#This Row],[Veromenetysten korvaus 2025]]+Verokompensaatiot[[#This Row],[Veromenetysten korvaus 2026]]</f>
        <v>1390502.3948606891</v>
      </c>
    </row>
    <row r="54" spans="1:7" x14ac:dyDescent="0.25">
      <c r="A54" s="32">
        <v>167</v>
      </c>
      <c r="B54" s="13" t="s">
        <v>61</v>
      </c>
      <c r="C54" s="164">
        <v>12599686.028364584</v>
      </c>
      <c r="D54" s="164">
        <v>73193.443997824288</v>
      </c>
      <c r="E54" s="164">
        <v>-4034821.0858713635</v>
      </c>
      <c r="F54" s="164">
        <v>624747.75453711965</v>
      </c>
      <c r="G54" s="300">
        <f>Verokompensaatiot[[#This Row],[Korvaukset vuosilta 2010-2023, €]]+Verokompensaatiot[[#This Row],[Veromenetysten korvaus 2024]]+Verokompensaatiot[[#This Row],[Veromenetysten korvaus 2025]]+Verokompensaatiot[[#This Row],[Veromenetysten korvaus 2026]]</f>
        <v>9262806.1410281658</v>
      </c>
    </row>
    <row r="55" spans="1:7" x14ac:dyDescent="0.25">
      <c r="A55" s="32">
        <v>169</v>
      </c>
      <c r="B55" s="13" t="s">
        <v>62</v>
      </c>
      <c r="C55" s="164">
        <v>915355.61309493193</v>
      </c>
      <c r="D55" s="164">
        <v>-11822.327550822249</v>
      </c>
      <c r="E55" s="164">
        <v>-415600.58331881219</v>
      </c>
      <c r="F55" s="164">
        <v>38909.700675801156</v>
      </c>
      <c r="G55" s="300">
        <f>Verokompensaatiot[[#This Row],[Korvaukset vuosilta 2010-2023, €]]+Verokompensaatiot[[#This Row],[Veromenetysten korvaus 2024]]+Verokompensaatiot[[#This Row],[Veromenetysten korvaus 2025]]+Verokompensaatiot[[#This Row],[Veromenetysten korvaus 2026]]</f>
        <v>526842.4029010986</v>
      </c>
    </row>
    <row r="56" spans="1:7" x14ac:dyDescent="0.25">
      <c r="A56" s="32">
        <v>171</v>
      </c>
      <c r="B56" s="13" t="s">
        <v>63</v>
      </c>
      <c r="C56" s="164">
        <v>946112.66206561215</v>
      </c>
      <c r="D56" s="164">
        <v>-6841.1614095781597</v>
      </c>
      <c r="E56" s="164">
        <v>-259075.11019130671</v>
      </c>
      <c r="F56" s="164">
        <v>41542.63352212336</v>
      </c>
      <c r="G56" s="300">
        <f>Verokompensaatiot[[#This Row],[Korvaukset vuosilta 2010-2023, €]]+Verokompensaatiot[[#This Row],[Veromenetysten korvaus 2024]]+Verokompensaatiot[[#This Row],[Veromenetysten korvaus 2025]]+Verokompensaatiot[[#This Row],[Veromenetysten korvaus 2026]]</f>
        <v>721739.02398685063</v>
      </c>
    </row>
    <row r="57" spans="1:7" x14ac:dyDescent="0.25">
      <c r="A57" s="32">
        <v>172</v>
      </c>
      <c r="B57" s="13" t="s">
        <v>64</v>
      </c>
      <c r="C57" s="164">
        <v>943783.46906109573</v>
      </c>
      <c r="D57" s="164">
        <v>-13801.466014616803</v>
      </c>
      <c r="E57" s="164">
        <v>-248503.32053070053</v>
      </c>
      <c r="F57" s="164">
        <v>45074.046536804497</v>
      </c>
      <c r="G57" s="300">
        <f>Verokompensaatiot[[#This Row],[Korvaukset vuosilta 2010-2023, €]]+Verokompensaatiot[[#This Row],[Veromenetysten korvaus 2024]]+Verokompensaatiot[[#This Row],[Veromenetysten korvaus 2025]]+Verokompensaatiot[[#This Row],[Veromenetysten korvaus 2026]]</f>
        <v>726552.72905258299</v>
      </c>
    </row>
    <row r="58" spans="1:7" x14ac:dyDescent="0.25">
      <c r="A58" s="32">
        <v>176</v>
      </c>
      <c r="B58" s="13" t="s">
        <v>65</v>
      </c>
      <c r="C58" s="164">
        <v>997650.35001855297</v>
      </c>
      <c r="D58" s="164">
        <v>-940.68110962621267</v>
      </c>
      <c r="E58" s="164">
        <v>-251825.01126608351</v>
      </c>
      <c r="F58" s="164">
        <v>47200.66417593709</v>
      </c>
      <c r="G58" s="300">
        <f>Verokompensaatiot[[#This Row],[Korvaukset vuosilta 2010-2023, €]]+Verokompensaatiot[[#This Row],[Veromenetysten korvaus 2024]]+Verokompensaatiot[[#This Row],[Veromenetysten korvaus 2025]]+Verokompensaatiot[[#This Row],[Veromenetysten korvaus 2026]]</f>
        <v>792085.32181878027</v>
      </c>
    </row>
    <row r="59" spans="1:7" x14ac:dyDescent="0.25">
      <c r="A59" s="32">
        <v>177</v>
      </c>
      <c r="B59" s="13" t="s">
        <v>66</v>
      </c>
      <c r="C59" s="164">
        <v>378838.24359697849</v>
      </c>
      <c r="D59" s="164">
        <v>-6150.712737367302</v>
      </c>
      <c r="E59" s="164">
        <v>-96412.578025346767</v>
      </c>
      <c r="F59" s="164">
        <v>16031.065036703809</v>
      </c>
      <c r="G59" s="300">
        <f>Verokompensaatiot[[#This Row],[Korvaukset vuosilta 2010-2023, €]]+Verokompensaatiot[[#This Row],[Veromenetysten korvaus 2024]]+Verokompensaatiot[[#This Row],[Veromenetysten korvaus 2025]]+Verokompensaatiot[[#This Row],[Veromenetysten korvaus 2026]]</f>
        <v>292306.01787096821</v>
      </c>
    </row>
    <row r="60" spans="1:7" x14ac:dyDescent="0.25">
      <c r="A60" s="32">
        <v>178</v>
      </c>
      <c r="B60" s="13" t="s">
        <v>67</v>
      </c>
      <c r="C60" s="164">
        <v>1352222.9635741962</v>
      </c>
      <c r="D60" s="164">
        <v>-8208.1533091010642</v>
      </c>
      <c r="E60" s="164">
        <v>-394021.84710676421</v>
      </c>
      <c r="F60" s="164">
        <v>61697.862720995174</v>
      </c>
      <c r="G60" s="300">
        <f>Verokompensaatiot[[#This Row],[Korvaukset vuosilta 2010-2023, €]]+Verokompensaatiot[[#This Row],[Veromenetysten korvaus 2024]]+Verokompensaatiot[[#This Row],[Veromenetysten korvaus 2025]]+Verokompensaatiot[[#This Row],[Veromenetysten korvaus 2026]]</f>
        <v>1011690.8258793262</v>
      </c>
    </row>
    <row r="61" spans="1:7" x14ac:dyDescent="0.25">
      <c r="A61" s="32">
        <v>179</v>
      </c>
      <c r="B61" s="13" t="s">
        <v>68</v>
      </c>
      <c r="C61" s="164">
        <v>21122633.565577343</v>
      </c>
      <c r="D61" s="164">
        <v>98855.513757516979</v>
      </c>
      <c r="E61" s="164">
        <v>-8115914.9217606802</v>
      </c>
      <c r="F61" s="164">
        <v>896953.3437414536</v>
      </c>
      <c r="G61" s="300">
        <f>Verokompensaatiot[[#This Row],[Korvaukset vuosilta 2010-2023, €]]+Verokompensaatiot[[#This Row],[Veromenetysten korvaus 2024]]+Verokompensaatiot[[#This Row],[Veromenetysten korvaus 2025]]+Verokompensaatiot[[#This Row],[Veromenetysten korvaus 2026]]</f>
        <v>14002527.501315633</v>
      </c>
    </row>
    <row r="62" spans="1:7" x14ac:dyDescent="0.25">
      <c r="A62" s="32">
        <v>181</v>
      </c>
      <c r="B62" s="13" t="s">
        <v>69</v>
      </c>
      <c r="C62" s="164">
        <v>431797.35128548706</v>
      </c>
      <c r="D62" s="164">
        <v>-5436.04570398958</v>
      </c>
      <c r="E62" s="164">
        <v>-140164.33943780555</v>
      </c>
      <c r="F62" s="164">
        <v>20155.130613129295</v>
      </c>
      <c r="G62" s="300">
        <f>Verokompensaatiot[[#This Row],[Korvaukset vuosilta 2010-2023, €]]+Verokompensaatiot[[#This Row],[Veromenetysten korvaus 2024]]+Verokompensaatiot[[#This Row],[Veromenetysten korvaus 2025]]+Verokompensaatiot[[#This Row],[Veromenetysten korvaus 2026]]</f>
        <v>306352.09675682121</v>
      </c>
    </row>
    <row r="63" spans="1:7" x14ac:dyDescent="0.25">
      <c r="A63" s="32">
        <v>182</v>
      </c>
      <c r="B63" s="13" t="s">
        <v>70</v>
      </c>
      <c r="C63" s="164">
        <v>3333770.6346947895</v>
      </c>
      <c r="D63" s="164">
        <v>-58381.046861065261</v>
      </c>
      <c r="E63" s="164">
        <v>-1459981.9455990696</v>
      </c>
      <c r="F63" s="164">
        <v>150747.5367579131</v>
      </c>
      <c r="G63" s="300">
        <f>Verokompensaatiot[[#This Row],[Korvaukset vuosilta 2010-2023, €]]+Verokompensaatiot[[#This Row],[Veromenetysten korvaus 2024]]+Verokompensaatiot[[#This Row],[Veromenetysten korvaus 2025]]+Verokompensaatiot[[#This Row],[Veromenetysten korvaus 2026]]</f>
        <v>1966155.178992568</v>
      </c>
    </row>
    <row r="64" spans="1:7" x14ac:dyDescent="0.25">
      <c r="A64" s="32">
        <v>186</v>
      </c>
      <c r="B64" s="13" t="s">
        <v>71</v>
      </c>
      <c r="C64" s="164">
        <v>5476934.4101341143</v>
      </c>
      <c r="D64" s="164">
        <v>-78069.60294812551</v>
      </c>
      <c r="E64" s="164">
        <v>-2815168.4664406958</v>
      </c>
      <c r="F64" s="164">
        <v>110490.1667365086</v>
      </c>
      <c r="G64" s="300">
        <f>Verokompensaatiot[[#This Row],[Korvaukset vuosilta 2010-2023, €]]+Verokompensaatiot[[#This Row],[Veromenetysten korvaus 2024]]+Verokompensaatiot[[#This Row],[Veromenetysten korvaus 2025]]+Verokompensaatiot[[#This Row],[Veromenetysten korvaus 2026]]</f>
        <v>2694186.5074818018</v>
      </c>
    </row>
    <row r="65" spans="1:7" x14ac:dyDescent="0.25">
      <c r="A65" s="32">
        <v>202</v>
      </c>
      <c r="B65" s="13" t="s">
        <v>72</v>
      </c>
      <c r="C65" s="164">
        <v>3823613.8257266618</v>
      </c>
      <c r="D65" s="164">
        <v>-84699.916626238351</v>
      </c>
      <c r="E65" s="164">
        <v>-2434802.2342072586</v>
      </c>
      <c r="F65" s="164">
        <v>85147.428040526211</v>
      </c>
      <c r="G65" s="300">
        <f>Verokompensaatiot[[#This Row],[Korvaukset vuosilta 2010-2023, €]]+Verokompensaatiot[[#This Row],[Veromenetysten korvaus 2024]]+Verokompensaatiot[[#This Row],[Veromenetysten korvaus 2025]]+Verokompensaatiot[[#This Row],[Veromenetysten korvaus 2026]]</f>
        <v>1389259.1029336911</v>
      </c>
    </row>
    <row r="66" spans="1:7" x14ac:dyDescent="0.25">
      <c r="A66" s="32">
        <v>204</v>
      </c>
      <c r="B66" s="13" t="s">
        <v>73</v>
      </c>
      <c r="C66" s="164">
        <v>625921.38121557003</v>
      </c>
      <c r="D66" s="164">
        <v>-7622.9627569143486</v>
      </c>
      <c r="E66" s="164">
        <v>-213293.81140049134</v>
      </c>
      <c r="F66" s="164">
        <v>33515.982989351643</v>
      </c>
      <c r="G66" s="300">
        <f>Verokompensaatiot[[#This Row],[Korvaukset vuosilta 2010-2023, €]]+Verokompensaatiot[[#This Row],[Veromenetysten korvaus 2024]]+Verokompensaatiot[[#This Row],[Veromenetysten korvaus 2025]]+Verokompensaatiot[[#This Row],[Veromenetysten korvaus 2026]]</f>
        <v>438520.59004751605</v>
      </c>
    </row>
    <row r="67" spans="1:7" x14ac:dyDescent="0.25">
      <c r="A67" s="32">
        <v>205</v>
      </c>
      <c r="B67" s="13" t="s">
        <v>74</v>
      </c>
      <c r="C67" s="164">
        <v>5725031.784805065</v>
      </c>
      <c r="D67" s="164">
        <v>-6910.8818579301087</v>
      </c>
      <c r="E67" s="164">
        <v>-2582027.2366346787</v>
      </c>
      <c r="F67" s="164">
        <v>258154.42733307174</v>
      </c>
      <c r="G67" s="300">
        <f>Verokompensaatiot[[#This Row],[Korvaukset vuosilta 2010-2023, €]]+Verokompensaatiot[[#This Row],[Veromenetysten korvaus 2024]]+Verokompensaatiot[[#This Row],[Veromenetysten korvaus 2025]]+Verokompensaatiot[[#This Row],[Veromenetysten korvaus 2026]]</f>
        <v>3394248.0936455284</v>
      </c>
    </row>
    <row r="68" spans="1:7" x14ac:dyDescent="0.25">
      <c r="A68" s="32">
        <v>208</v>
      </c>
      <c r="B68" s="13" t="s">
        <v>75</v>
      </c>
      <c r="C68" s="164">
        <v>2430519.1975263674</v>
      </c>
      <c r="D68" s="164">
        <v>-7376.2791315075774</v>
      </c>
      <c r="E68" s="164">
        <v>-775174.21859611059</v>
      </c>
      <c r="F68" s="164">
        <v>105861.69396532729</v>
      </c>
      <c r="G68" s="300">
        <f>Verokompensaatiot[[#This Row],[Korvaukset vuosilta 2010-2023, €]]+Verokompensaatiot[[#This Row],[Veromenetysten korvaus 2024]]+Verokompensaatiot[[#This Row],[Veromenetysten korvaus 2025]]+Verokompensaatiot[[#This Row],[Veromenetysten korvaus 2026]]</f>
        <v>1753830.3937640765</v>
      </c>
    </row>
    <row r="69" spans="1:7" x14ac:dyDescent="0.25">
      <c r="A69" s="32">
        <v>211</v>
      </c>
      <c r="B69" s="13" t="s">
        <v>76</v>
      </c>
      <c r="C69" s="164">
        <v>4309006.4312020615</v>
      </c>
      <c r="D69" s="164">
        <v>-86875.951082001819</v>
      </c>
      <c r="E69" s="164">
        <v>-2826716.4680005722</v>
      </c>
      <c r="F69" s="164">
        <v>135501.6454396336</v>
      </c>
      <c r="G69" s="300">
        <f>Verokompensaatiot[[#This Row],[Korvaukset vuosilta 2010-2023, €]]+Verokompensaatiot[[#This Row],[Veromenetysten korvaus 2024]]+Verokompensaatiot[[#This Row],[Veromenetysten korvaus 2025]]+Verokompensaatiot[[#This Row],[Veromenetysten korvaus 2026]]</f>
        <v>1530915.6575591215</v>
      </c>
    </row>
    <row r="70" spans="1:7" x14ac:dyDescent="0.25">
      <c r="A70" s="32">
        <v>213</v>
      </c>
      <c r="B70" s="13" t="s">
        <v>77</v>
      </c>
      <c r="C70" s="164">
        <v>1126664.5288037318</v>
      </c>
      <c r="D70" s="164">
        <v>-16368.791765506567</v>
      </c>
      <c r="E70" s="164">
        <v>-337812.59908118763</v>
      </c>
      <c r="F70" s="164">
        <v>56320.510440135913</v>
      </c>
      <c r="G70" s="300">
        <f>Verokompensaatiot[[#This Row],[Korvaukset vuosilta 2010-2023, €]]+Verokompensaatiot[[#This Row],[Veromenetysten korvaus 2024]]+Verokompensaatiot[[#This Row],[Veromenetysten korvaus 2025]]+Verokompensaatiot[[#This Row],[Veromenetysten korvaus 2026]]</f>
        <v>828803.6483971735</v>
      </c>
    </row>
    <row r="71" spans="1:7" x14ac:dyDescent="0.25">
      <c r="A71" s="32">
        <v>214</v>
      </c>
      <c r="B71" s="13" t="s">
        <v>78</v>
      </c>
      <c r="C71" s="164">
        <v>2642332.2678220179</v>
      </c>
      <c r="D71" s="164">
        <v>4609.9258001460439</v>
      </c>
      <c r="E71" s="164">
        <v>-868222.71913751832</v>
      </c>
      <c r="F71" s="164">
        <v>129244.9601957759</v>
      </c>
      <c r="G71" s="300">
        <f>Verokompensaatiot[[#This Row],[Korvaukset vuosilta 2010-2023, €]]+Verokompensaatiot[[#This Row],[Veromenetysten korvaus 2024]]+Verokompensaatiot[[#This Row],[Veromenetysten korvaus 2025]]+Verokompensaatiot[[#This Row],[Veromenetysten korvaus 2026]]</f>
        <v>1907964.4346804216</v>
      </c>
    </row>
    <row r="72" spans="1:7" x14ac:dyDescent="0.25">
      <c r="A72" s="32">
        <v>216</v>
      </c>
      <c r="B72" s="13" t="s">
        <v>79</v>
      </c>
      <c r="C72" s="164">
        <v>301479.03133509611</v>
      </c>
      <c r="D72" s="164">
        <v>-687.33554110710202</v>
      </c>
      <c r="E72" s="164">
        <v>-73478.203416065357</v>
      </c>
      <c r="F72" s="164">
        <v>15581.589490881637</v>
      </c>
      <c r="G72" s="300">
        <f>Verokompensaatiot[[#This Row],[Korvaukset vuosilta 2010-2023, €]]+Verokompensaatiot[[#This Row],[Veromenetysten korvaus 2024]]+Verokompensaatiot[[#This Row],[Veromenetysten korvaus 2025]]+Verokompensaatiot[[#This Row],[Veromenetysten korvaus 2026]]</f>
        <v>242895.08186880525</v>
      </c>
    </row>
    <row r="73" spans="1:7" x14ac:dyDescent="0.25">
      <c r="A73" s="32">
        <v>217</v>
      </c>
      <c r="B73" s="13" t="s">
        <v>80</v>
      </c>
      <c r="C73" s="164">
        <v>1064158.2011571038</v>
      </c>
      <c r="D73" s="164">
        <v>-12654.128782342796</v>
      </c>
      <c r="E73" s="164">
        <v>-457644.77174236166</v>
      </c>
      <c r="F73" s="164">
        <v>50373.972454674295</v>
      </c>
      <c r="G73" s="300">
        <f>Verokompensaatiot[[#This Row],[Korvaukset vuosilta 2010-2023, €]]+Verokompensaatiot[[#This Row],[Veromenetysten korvaus 2024]]+Verokompensaatiot[[#This Row],[Veromenetysten korvaus 2025]]+Verokompensaatiot[[#This Row],[Veromenetysten korvaus 2026]]</f>
        <v>644233.27308707358</v>
      </c>
    </row>
    <row r="74" spans="1:7" x14ac:dyDescent="0.25">
      <c r="A74" s="32">
        <v>218</v>
      </c>
      <c r="B74" s="13" t="s">
        <v>81</v>
      </c>
      <c r="C74" s="164">
        <v>340927.93071164901</v>
      </c>
      <c r="D74" s="164">
        <v>-4156.5162519142486</v>
      </c>
      <c r="E74" s="164">
        <v>-87377.570778844733</v>
      </c>
      <c r="F74" s="164">
        <v>16332.365114408105</v>
      </c>
      <c r="G74" s="300">
        <f>Verokompensaatiot[[#This Row],[Korvaukset vuosilta 2010-2023, €]]+Verokompensaatiot[[#This Row],[Veromenetysten korvaus 2024]]+Verokompensaatiot[[#This Row],[Veromenetysten korvaus 2025]]+Verokompensaatiot[[#This Row],[Veromenetysten korvaus 2026]]</f>
        <v>265726.20879529812</v>
      </c>
    </row>
    <row r="75" spans="1:7" x14ac:dyDescent="0.25">
      <c r="A75" s="32">
        <v>224</v>
      </c>
      <c r="B75" s="13" t="s">
        <v>82</v>
      </c>
      <c r="C75" s="164">
        <v>1484090.8745698924</v>
      </c>
      <c r="D75" s="164">
        <v>-49414.161021954918</v>
      </c>
      <c r="E75" s="164">
        <v>-632022.86562951514</v>
      </c>
      <c r="F75" s="164">
        <v>60593.575232134332</v>
      </c>
      <c r="G75" s="300">
        <f>Verokompensaatiot[[#This Row],[Korvaukset vuosilta 2010-2023, €]]+Verokompensaatiot[[#This Row],[Veromenetysten korvaus 2024]]+Verokompensaatiot[[#This Row],[Veromenetysten korvaus 2025]]+Verokompensaatiot[[#This Row],[Veromenetysten korvaus 2026]]</f>
        <v>863247.42315055674</v>
      </c>
    </row>
    <row r="76" spans="1:7" x14ac:dyDescent="0.25">
      <c r="A76" s="32">
        <v>226</v>
      </c>
      <c r="B76" s="13" t="s">
        <v>83</v>
      </c>
      <c r="C76" s="164">
        <v>806360.18822150188</v>
      </c>
      <c r="D76" s="164">
        <v>-3052.0547335777237</v>
      </c>
      <c r="E76" s="164">
        <v>-241793.45411743215</v>
      </c>
      <c r="F76" s="164">
        <v>41925.252440361415</v>
      </c>
      <c r="G76" s="300">
        <f>Verokompensaatiot[[#This Row],[Korvaukset vuosilta 2010-2023, €]]+Verokompensaatiot[[#This Row],[Veromenetysten korvaus 2024]]+Verokompensaatiot[[#This Row],[Veromenetysten korvaus 2025]]+Verokompensaatiot[[#This Row],[Veromenetysten korvaus 2026]]</f>
        <v>603439.93181085342</v>
      </c>
    </row>
    <row r="77" spans="1:7" x14ac:dyDescent="0.25">
      <c r="A77" s="32">
        <v>230</v>
      </c>
      <c r="B77" s="13" t="s">
        <v>84</v>
      </c>
      <c r="C77" s="164">
        <v>591678.54719004012</v>
      </c>
      <c r="D77" s="164">
        <v>2846.7097255042809</v>
      </c>
      <c r="E77" s="164">
        <v>-123666.7238317186</v>
      </c>
      <c r="F77" s="164">
        <v>26440.335313925203</v>
      </c>
      <c r="G77" s="300">
        <f>Verokompensaatiot[[#This Row],[Korvaukset vuosilta 2010-2023, €]]+Verokompensaatiot[[#This Row],[Veromenetysten korvaus 2024]]+Verokompensaatiot[[#This Row],[Veromenetysten korvaus 2025]]+Verokompensaatiot[[#This Row],[Veromenetysten korvaus 2026]]</f>
        <v>497298.86839775101</v>
      </c>
    </row>
    <row r="78" spans="1:7" x14ac:dyDescent="0.25">
      <c r="A78" s="32">
        <v>231</v>
      </c>
      <c r="B78" s="13" t="s">
        <v>85</v>
      </c>
      <c r="C78" s="164">
        <v>224270.99566541263</v>
      </c>
      <c r="D78" s="164">
        <v>-1246.3639410380288</v>
      </c>
      <c r="E78" s="164">
        <v>-83845.022433221689</v>
      </c>
      <c r="F78" s="164">
        <v>13887.14472385248</v>
      </c>
      <c r="G78" s="300">
        <f>Verokompensaatiot[[#This Row],[Korvaukset vuosilta 2010-2023, €]]+Verokompensaatiot[[#This Row],[Veromenetysten korvaus 2024]]+Verokompensaatiot[[#This Row],[Veromenetysten korvaus 2025]]+Verokompensaatiot[[#This Row],[Veromenetysten korvaus 2026]]</f>
        <v>153066.7540150054</v>
      </c>
    </row>
    <row r="79" spans="1:7" x14ac:dyDescent="0.25">
      <c r="A79" s="32">
        <v>232</v>
      </c>
      <c r="B79" s="13" t="s">
        <v>86</v>
      </c>
      <c r="C79" s="164">
        <v>2831877.4419475589</v>
      </c>
      <c r="D79" s="164">
        <v>1967.1027031883168</v>
      </c>
      <c r="E79" s="164">
        <v>-1006484.232378429</v>
      </c>
      <c r="F79" s="164">
        <v>137314.57078863244</v>
      </c>
      <c r="G79" s="300">
        <f>Verokompensaatiot[[#This Row],[Korvaukset vuosilta 2010-2023, €]]+Verokompensaatiot[[#This Row],[Veromenetysten korvaus 2024]]+Verokompensaatiot[[#This Row],[Veromenetysten korvaus 2025]]+Verokompensaatiot[[#This Row],[Veromenetysten korvaus 2026]]</f>
        <v>1964674.8830609508</v>
      </c>
    </row>
    <row r="80" spans="1:7" x14ac:dyDescent="0.25">
      <c r="A80" s="32">
        <v>233</v>
      </c>
      <c r="B80" s="13" t="s">
        <v>87</v>
      </c>
      <c r="C80" s="164">
        <v>3403075.8114378415</v>
      </c>
      <c r="D80" s="164">
        <v>-11068.960172852014</v>
      </c>
      <c r="E80" s="164">
        <v>-1091353.6796533908</v>
      </c>
      <c r="F80" s="164">
        <v>157308.87323419907</v>
      </c>
      <c r="G80" s="300">
        <f>Verokompensaatiot[[#This Row],[Korvaukset vuosilta 2010-2023, €]]+Verokompensaatiot[[#This Row],[Veromenetysten korvaus 2024]]+Verokompensaatiot[[#This Row],[Veromenetysten korvaus 2025]]+Verokompensaatiot[[#This Row],[Veromenetysten korvaus 2026]]</f>
        <v>2457962.0448457976</v>
      </c>
    </row>
    <row r="81" spans="1:7" x14ac:dyDescent="0.25">
      <c r="A81" s="32">
        <v>235</v>
      </c>
      <c r="B81" s="13" t="s">
        <v>88</v>
      </c>
      <c r="C81" s="164">
        <v>662205.84094886249</v>
      </c>
      <c r="D81" s="164">
        <v>-6729.8321869220408</v>
      </c>
      <c r="E81" s="164">
        <v>-188186.23578759551</v>
      </c>
      <c r="F81" s="164">
        <v>-55833.194229823341</v>
      </c>
      <c r="G81" s="300">
        <f>Verokompensaatiot[[#This Row],[Korvaukset vuosilta 2010-2023, €]]+Verokompensaatiot[[#This Row],[Veromenetysten korvaus 2024]]+Verokompensaatiot[[#This Row],[Veromenetysten korvaus 2025]]+Verokompensaatiot[[#This Row],[Veromenetysten korvaus 2026]]</f>
        <v>411456.57874452154</v>
      </c>
    </row>
    <row r="82" spans="1:7" x14ac:dyDescent="0.25">
      <c r="A82" s="32">
        <v>236</v>
      </c>
      <c r="B82" s="13" t="s">
        <v>89</v>
      </c>
      <c r="C82" s="164">
        <v>896489.68078274722</v>
      </c>
      <c r="D82" s="164">
        <v>-8636.7222732605333</v>
      </c>
      <c r="E82" s="164">
        <v>-374354.40056763758</v>
      </c>
      <c r="F82" s="164">
        <v>41218.019710117689</v>
      </c>
      <c r="G82" s="300">
        <f>Verokompensaatiot[[#This Row],[Korvaukset vuosilta 2010-2023, €]]+Verokompensaatiot[[#This Row],[Veromenetysten korvaus 2024]]+Verokompensaatiot[[#This Row],[Veromenetysten korvaus 2025]]+Verokompensaatiot[[#This Row],[Veromenetysten korvaus 2026]]</f>
        <v>554716.57765196671</v>
      </c>
    </row>
    <row r="83" spans="1:7" x14ac:dyDescent="0.25">
      <c r="A83" s="32">
        <v>239</v>
      </c>
      <c r="B83" s="13" t="s">
        <v>90</v>
      </c>
      <c r="C83" s="164">
        <v>464543.67246879428</v>
      </c>
      <c r="D83" s="164">
        <v>-2243.5300380938052</v>
      </c>
      <c r="E83" s="164">
        <v>-152359.19775809319</v>
      </c>
      <c r="F83" s="164">
        <v>20294.714745052155</v>
      </c>
      <c r="G83" s="300">
        <f>Verokompensaatiot[[#This Row],[Korvaukset vuosilta 2010-2023, €]]+Verokompensaatiot[[#This Row],[Veromenetysten korvaus 2024]]+Verokompensaatiot[[#This Row],[Veromenetysten korvaus 2025]]+Verokompensaatiot[[#This Row],[Veromenetysten korvaus 2026]]</f>
        <v>330235.65941765945</v>
      </c>
    </row>
    <row r="84" spans="1:7" x14ac:dyDescent="0.25">
      <c r="A84" s="32">
        <v>240</v>
      </c>
      <c r="B84" s="13" t="s">
        <v>91</v>
      </c>
      <c r="C84" s="164">
        <v>3195185.7131914506</v>
      </c>
      <c r="D84" s="164">
        <v>19632.211339547281</v>
      </c>
      <c r="E84" s="164">
        <v>-1408534.7817503214</v>
      </c>
      <c r="F84" s="164">
        <v>155053.94366218499</v>
      </c>
      <c r="G84" s="300">
        <f>Verokompensaatiot[[#This Row],[Korvaukset vuosilta 2010-2023, €]]+Verokompensaatiot[[#This Row],[Veromenetysten korvaus 2024]]+Verokompensaatiot[[#This Row],[Veromenetysten korvaus 2025]]+Verokompensaatiot[[#This Row],[Veromenetysten korvaus 2026]]</f>
        <v>1961337.0864428615</v>
      </c>
    </row>
    <row r="85" spans="1:7" x14ac:dyDescent="0.25">
      <c r="A85" s="32">
        <v>241</v>
      </c>
      <c r="B85" s="13" t="s">
        <v>92</v>
      </c>
      <c r="C85" s="164">
        <v>1149668.2692131842</v>
      </c>
      <c r="D85" s="164">
        <v>-17125.707925909752</v>
      </c>
      <c r="E85" s="164">
        <v>-623107.69379535713</v>
      </c>
      <c r="F85" s="164">
        <v>44503.476938267857</v>
      </c>
      <c r="G85" s="300">
        <f>Verokompensaatiot[[#This Row],[Korvaukset vuosilta 2010-2023, €]]+Verokompensaatiot[[#This Row],[Veromenetysten korvaus 2024]]+Verokompensaatiot[[#This Row],[Veromenetysten korvaus 2025]]+Verokompensaatiot[[#This Row],[Veromenetysten korvaus 2026]]</f>
        <v>553938.34443018527</v>
      </c>
    </row>
    <row r="86" spans="1:7" x14ac:dyDescent="0.25">
      <c r="A86" s="32">
        <v>244</v>
      </c>
      <c r="B86" s="13" t="s">
        <v>93</v>
      </c>
      <c r="C86" s="164">
        <v>2097985.6613888899</v>
      </c>
      <c r="D86" s="164">
        <v>-22608.691577213824</v>
      </c>
      <c r="E86" s="164">
        <v>-1595586.8156310872</v>
      </c>
      <c r="F86" s="164">
        <v>57588.224466844797</v>
      </c>
      <c r="G86" s="300">
        <f>Verokompensaatiot[[#This Row],[Korvaukset vuosilta 2010-2023, €]]+Verokompensaatiot[[#This Row],[Veromenetysten korvaus 2024]]+Verokompensaatiot[[#This Row],[Veromenetysten korvaus 2025]]+Verokompensaatiot[[#This Row],[Veromenetysten korvaus 2026]]</f>
        <v>537378.37864743371</v>
      </c>
    </row>
    <row r="87" spans="1:7" x14ac:dyDescent="0.25">
      <c r="A87" s="32">
        <v>245</v>
      </c>
      <c r="B87" s="13" t="s">
        <v>94</v>
      </c>
      <c r="C87" s="164">
        <v>4834905.5185733456</v>
      </c>
      <c r="D87" s="164">
        <v>-10611.50260146337</v>
      </c>
      <c r="E87" s="164">
        <v>-2167838.7039671154</v>
      </c>
      <c r="F87" s="164">
        <v>117160.66659824891</v>
      </c>
      <c r="G87" s="300">
        <f>Verokompensaatiot[[#This Row],[Korvaukset vuosilta 2010-2023, €]]+Verokompensaatiot[[#This Row],[Veromenetysten korvaus 2024]]+Verokompensaatiot[[#This Row],[Veromenetysten korvaus 2025]]+Verokompensaatiot[[#This Row],[Veromenetysten korvaus 2026]]</f>
        <v>2773615.9786030157</v>
      </c>
    </row>
    <row r="88" spans="1:7" x14ac:dyDescent="0.25">
      <c r="A88" s="32">
        <v>249</v>
      </c>
      <c r="B88" s="13" t="s">
        <v>95</v>
      </c>
      <c r="C88" s="164">
        <v>1689805.5154613359</v>
      </c>
      <c r="D88" s="164">
        <v>-24391.308529651425</v>
      </c>
      <c r="E88" s="164">
        <v>-660548.12828140042</v>
      </c>
      <c r="F88" s="164">
        <v>86893.322281165907</v>
      </c>
      <c r="G88" s="300">
        <f>Verokompensaatiot[[#This Row],[Korvaukset vuosilta 2010-2023, €]]+Verokompensaatiot[[#This Row],[Veromenetysten korvaus 2024]]+Verokompensaatiot[[#This Row],[Veromenetysten korvaus 2025]]+Verokompensaatiot[[#This Row],[Veromenetysten korvaus 2026]]</f>
        <v>1091759.4009314498</v>
      </c>
    </row>
    <row r="89" spans="1:7" x14ac:dyDescent="0.25">
      <c r="A89" s="32">
        <v>250</v>
      </c>
      <c r="B89" s="13" t="s">
        <v>96</v>
      </c>
      <c r="C89" s="164">
        <v>443555.78617089614</v>
      </c>
      <c r="D89" s="164">
        <v>-2263.6174868858229</v>
      </c>
      <c r="E89" s="164">
        <v>-111356.96847736332</v>
      </c>
      <c r="F89" s="164">
        <v>21037.211240256886</v>
      </c>
      <c r="G89" s="300">
        <f>Verokompensaatiot[[#This Row],[Korvaukset vuosilta 2010-2023, €]]+Verokompensaatiot[[#This Row],[Veromenetysten korvaus 2024]]+Verokompensaatiot[[#This Row],[Veromenetysten korvaus 2025]]+Verokompensaatiot[[#This Row],[Veromenetysten korvaus 2026]]</f>
        <v>350972.41144690395</v>
      </c>
    </row>
    <row r="90" spans="1:7" x14ac:dyDescent="0.25">
      <c r="A90" s="32">
        <v>256</v>
      </c>
      <c r="B90" s="13" t="s">
        <v>97</v>
      </c>
      <c r="C90" s="164">
        <v>342078.91533434647</v>
      </c>
      <c r="D90" s="164">
        <v>1236.29663379463</v>
      </c>
      <c r="E90" s="164">
        <v>-91172.116452679969</v>
      </c>
      <c r="F90" s="164">
        <v>17468.96408887854</v>
      </c>
      <c r="G90" s="300">
        <f>Verokompensaatiot[[#This Row],[Korvaukset vuosilta 2010-2023, €]]+Verokompensaatiot[[#This Row],[Veromenetysten korvaus 2024]]+Verokompensaatiot[[#This Row],[Veromenetysten korvaus 2025]]+Verokompensaatiot[[#This Row],[Veromenetysten korvaus 2026]]</f>
        <v>269612.05960433965</v>
      </c>
    </row>
    <row r="91" spans="1:7" x14ac:dyDescent="0.25">
      <c r="A91" s="32">
        <v>257</v>
      </c>
      <c r="B91" s="13" t="s">
        <v>98</v>
      </c>
      <c r="C91" s="164">
        <v>4555795.7102231998</v>
      </c>
      <c r="D91" s="164">
        <v>-55408.148760037038</v>
      </c>
      <c r="E91" s="164">
        <v>-2009747.6079681634</v>
      </c>
      <c r="F91" s="164">
        <v>1624.2627750212544</v>
      </c>
      <c r="G91" s="300">
        <f>Verokompensaatiot[[#This Row],[Korvaukset vuosilta 2010-2023, €]]+Verokompensaatiot[[#This Row],[Veromenetysten korvaus 2024]]+Verokompensaatiot[[#This Row],[Veromenetysten korvaus 2025]]+Verokompensaatiot[[#This Row],[Veromenetysten korvaus 2026]]</f>
        <v>2492264.2162700198</v>
      </c>
    </row>
    <row r="92" spans="1:7" x14ac:dyDescent="0.25">
      <c r="A92" s="32">
        <v>260</v>
      </c>
      <c r="B92" s="13" t="s">
        <v>99</v>
      </c>
      <c r="C92" s="164">
        <v>2114261.2532293946</v>
      </c>
      <c r="D92" s="164">
        <v>-9740.3396751202472</v>
      </c>
      <c r="E92" s="164">
        <v>-495230.18338128505</v>
      </c>
      <c r="F92" s="164">
        <v>97619.084977984239</v>
      </c>
      <c r="G92" s="300">
        <f>Verokompensaatiot[[#This Row],[Korvaukset vuosilta 2010-2023, €]]+Verokompensaatiot[[#This Row],[Veromenetysten korvaus 2024]]+Verokompensaatiot[[#This Row],[Veromenetysten korvaus 2025]]+Verokompensaatiot[[#This Row],[Veromenetysten korvaus 2026]]</f>
        <v>1706909.8151509736</v>
      </c>
    </row>
    <row r="93" spans="1:7" x14ac:dyDescent="0.25">
      <c r="A93" s="32">
        <v>261</v>
      </c>
      <c r="B93" s="13" t="s">
        <v>100</v>
      </c>
      <c r="C93" s="164">
        <v>1227445.6298316219</v>
      </c>
      <c r="D93" s="164">
        <v>-20274.40309299302</v>
      </c>
      <c r="E93" s="164">
        <v>-419711.3424278727</v>
      </c>
      <c r="F93" s="164">
        <v>50768.208600022503</v>
      </c>
      <c r="G93" s="300">
        <f>Verokompensaatiot[[#This Row],[Korvaukset vuosilta 2010-2023, €]]+Verokompensaatiot[[#This Row],[Veromenetysten korvaus 2024]]+Verokompensaatiot[[#This Row],[Veromenetysten korvaus 2025]]+Verokompensaatiot[[#This Row],[Veromenetysten korvaus 2026]]</f>
        <v>838228.09291077871</v>
      </c>
    </row>
    <row r="94" spans="1:7" x14ac:dyDescent="0.25">
      <c r="A94" s="32">
        <v>263</v>
      </c>
      <c r="B94" s="13" t="s">
        <v>101</v>
      </c>
      <c r="C94" s="164">
        <v>1812826.8815624351</v>
      </c>
      <c r="D94" s="164">
        <v>-6899.877684535455</v>
      </c>
      <c r="E94" s="164">
        <v>-507862.2529446237</v>
      </c>
      <c r="F94" s="164">
        <v>88329.488930454943</v>
      </c>
      <c r="G94" s="300">
        <f>Verokompensaatiot[[#This Row],[Korvaukset vuosilta 2010-2023, €]]+Verokompensaatiot[[#This Row],[Veromenetysten korvaus 2024]]+Verokompensaatiot[[#This Row],[Veromenetysten korvaus 2025]]+Verokompensaatiot[[#This Row],[Veromenetysten korvaus 2026]]</f>
        <v>1386394.239863731</v>
      </c>
    </row>
    <row r="95" spans="1:7" x14ac:dyDescent="0.25">
      <c r="A95" s="32">
        <v>265</v>
      </c>
      <c r="B95" s="13" t="s">
        <v>102</v>
      </c>
      <c r="C95" s="164">
        <v>246432.62327001279</v>
      </c>
      <c r="D95" s="164">
        <v>-2238.0091572978954</v>
      </c>
      <c r="E95" s="164">
        <v>-68135.673543573721</v>
      </c>
      <c r="F95" s="164">
        <v>13221.560299861349</v>
      </c>
      <c r="G95" s="300">
        <f>Verokompensaatiot[[#This Row],[Korvaukset vuosilta 2010-2023, €]]+Verokompensaatiot[[#This Row],[Veromenetysten korvaus 2024]]+Verokompensaatiot[[#This Row],[Veromenetysten korvaus 2025]]+Verokompensaatiot[[#This Row],[Veromenetysten korvaus 2026]]</f>
        <v>189280.50086900254</v>
      </c>
    </row>
    <row r="96" spans="1:7" x14ac:dyDescent="0.25">
      <c r="A96" s="32">
        <v>271</v>
      </c>
      <c r="B96" s="13" t="s">
        <v>103</v>
      </c>
      <c r="C96" s="164">
        <v>1428589.0970270741</v>
      </c>
      <c r="D96" s="164">
        <v>-17662.989862291393</v>
      </c>
      <c r="E96" s="164">
        <v>-494957.24352616747</v>
      </c>
      <c r="F96" s="164">
        <v>68166.689265532783</v>
      </c>
      <c r="G96" s="300">
        <f>Verokompensaatiot[[#This Row],[Korvaukset vuosilta 2010-2023, €]]+Verokompensaatiot[[#This Row],[Veromenetysten korvaus 2024]]+Verokompensaatiot[[#This Row],[Veromenetysten korvaus 2025]]+Verokompensaatiot[[#This Row],[Veromenetysten korvaus 2026]]</f>
        <v>984135.552904148</v>
      </c>
    </row>
    <row r="97" spans="1:7" x14ac:dyDescent="0.25">
      <c r="A97" s="32">
        <v>272</v>
      </c>
      <c r="B97" s="13" t="s">
        <v>104</v>
      </c>
      <c r="C97" s="164">
        <v>7554623.8483991884</v>
      </c>
      <c r="D97" s="164">
        <v>24511.701197499409</v>
      </c>
      <c r="E97" s="164">
        <v>-3727047.3249512766</v>
      </c>
      <c r="F97" s="164">
        <v>337544.83831668453</v>
      </c>
      <c r="G97" s="300">
        <f>Verokompensaatiot[[#This Row],[Korvaukset vuosilta 2010-2023, €]]+Verokompensaatiot[[#This Row],[Veromenetysten korvaus 2024]]+Verokompensaatiot[[#This Row],[Veromenetysten korvaus 2025]]+Verokompensaatiot[[#This Row],[Veromenetysten korvaus 2026]]</f>
        <v>4189633.0629620957</v>
      </c>
    </row>
    <row r="98" spans="1:7" x14ac:dyDescent="0.25">
      <c r="A98" s="32">
        <v>273</v>
      </c>
      <c r="B98" s="13" t="s">
        <v>105</v>
      </c>
      <c r="C98" s="164">
        <v>755593.04019599035</v>
      </c>
      <c r="D98" s="164">
        <v>-10277.745878527101</v>
      </c>
      <c r="E98" s="164">
        <v>-320242.23390250833</v>
      </c>
      <c r="F98" s="164">
        <v>33237.387267550759</v>
      </c>
      <c r="G98" s="300">
        <f>Verokompensaatiot[[#This Row],[Korvaukset vuosilta 2010-2023, €]]+Verokompensaatiot[[#This Row],[Veromenetysten korvaus 2024]]+Verokompensaatiot[[#This Row],[Veromenetysten korvaus 2025]]+Verokompensaatiot[[#This Row],[Veromenetysten korvaus 2026]]</f>
        <v>458310.44768250571</v>
      </c>
    </row>
    <row r="99" spans="1:7" x14ac:dyDescent="0.25">
      <c r="A99" s="32">
        <v>275</v>
      </c>
      <c r="B99" s="13" t="s">
        <v>106</v>
      </c>
      <c r="C99" s="164">
        <v>533578.40248448518</v>
      </c>
      <c r="D99" s="164">
        <v>-11265.619631695183</v>
      </c>
      <c r="E99" s="164">
        <v>-180433.90178278243</v>
      </c>
      <c r="F99" s="164">
        <v>28727.991160334397</v>
      </c>
      <c r="G99" s="300">
        <f>Verokompensaatiot[[#This Row],[Korvaukset vuosilta 2010-2023, €]]+Verokompensaatiot[[#This Row],[Veromenetysten korvaus 2024]]+Verokompensaatiot[[#This Row],[Veromenetysten korvaus 2025]]+Verokompensaatiot[[#This Row],[Veromenetysten korvaus 2026]]</f>
        <v>370606.87223034195</v>
      </c>
    </row>
    <row r="100" spans="1:7" x14ac:dyDescent="0.25">
      <c r="A100" s="32">
        <v>276</v>
      </c>
      <c r="B100" s="13" t="s">
        <v>107</v>
      </c>
      <c r="C100" s="164">
        <v>2027800.9120636731</v>
      </c>
      <c r="D100" s="164">
        <v>-35380.710403282828</v>
      </c>
      <c r="E100" s="164">
        <v>-1330876.6841281597</v>
      </c>
      <c r="F100" s="164">
        <v>73323.264415069236</v>
      </c>
      <c r="G100" s="300">
        <f>Verokompensaatiot[[#This Row],[Korvaukset vuosilta 2010-2023, €]]+Verokompensaatiot[[#This Row],[Veromenetysten korvaus 2024]]+Verokompensaatiot[[#This Row],[Veromenetysten korvaus 2025]]+Verokompensaatiot[[#This Row],[Veromenetysten korvaus 2026]]</f>
        <v>734866.78194729984</v>
      </c>
    </row>
    <row r="101" spans="1:7" x14ac:dyDescent="0.25">
      <c r="A101" s="32">
        <v>280</v>
      </c>
      <c r="B101" s="13" t="s">
        <v>108</v>
      </c>
      <c r="C101" s="164">
        <v>505168.02661108016</v>
      </c>
      <c r="D101" s="164">
        <v>-7961.2831847093257</v>
      </c>
      <c r="E101" s="164">
        <v>-124313.77477306986</v>
      </c>
      <c r="F101" s="164">
        <v>26219.939300027465</v>
      </c>
      <c r="G101" s="300">
        <f>Verokompensaatiot[[#This Row],[Korvaukset vuosilta 2010-2023, €]]+Verokompensaatiot[[#This Row],[Veromenetysten korvaus 2024]]+Verokompensaatiot[[#This Row],[Veromenetysten korvaus 2025]]+Verokompensaatiot[[#This Row],[Veromenetysten korvaus 2026]]</f>
        <v>399112.90795332845</v>
      </c>
    </row>
    <row r="102" spans="1:7" x14ac:dyDescent="0.25">
      <c r="A102" s="32">
        <v>284</v>
      </c>
      <c r="B102" s="13" t="s">
        <v>109</v>
      </c>
      <c r="C102" s="164">
        <v>510917.09850622597</v>
      </c>
      <c r="D102" s="164">
        <v>-3742.2347966200286</v>
      </c>
      <c r="E102" s="164">
        <v>-86822.967024934202</v>
      </c>
      <c r="F102" s="164">
        <v>19908.152832565014</v>
      </c>
      <c r="G102" s="300">
        <f>Verokompensaatiot[[#This Row],[Korvaukset vuosilta 2010-2023, €]]+Verokompensaatiot[[#This Row],[Veromenetysten korvaus 2024]]+Verokompensaatiot[[#This Row],[Veromenetysten korvaus 2025]]+Verokompensaatiot[[#This Row],[Veromenetysten korvaus 2026]]</f>
        <v>440260.04951723677</v>
      </c>
    </row>
    <row r="103" spans="1:7" x14ac:dyDescent="0.25">
      <c r="A103" s="32">
        <v>285</v>
      </c>
      <c r="B103" s="13" t="s">
        <v>110</v>
      </c>
      <c r="C103" s="164">
        <v>7795134.9180065207</v>
      </c>
      <c r="D103" s="164">
        <v>-19201.476207810745</v>
      </c>
      <c r="E103" s="164">
        <v>-3688162.7203484317</v>
      </c>
      <c r="F103" s="164">
        <v>393774.50224107277</v>
      </c>
      <c r="G103" s="300">
        <f>Verokompensaatiot[[#This Row],[Korvaukset vuosilta 2010-2023, €]]+Verokompensaatiot[[#This Row],[Veromenetysten korvaus 2024]]+Verokompensaatiot[[#This Row],[Veromenetysten korvaus 2025]]+Verokompensaatiot[[#This Row],[Veromenetysten korvaus 2026]]</f>
        <v>4481545.2236913517</v>
      </c>
    </row>
    <row r="104" spans="1:7" x14ac:dyDescent="0.25">
      <c r="A104" s="32">
        <v>286</v>
      </c>
      <c r="B104" s="13" t="s">
        <v>111</v>
      </c>
      <c r="C104" s="164">
        <v>13075249.793361761</v>
      </c>
      <c r="D104" s="164">
        <v>-161472.9118287848</v>
      </c>
      <c r="E104" s="164">
        <v>-5581453.7904420206</v>
      </c>
      <c r="F104" s="164">
        <v>574795.26546852582</v>
      </c>
      <c r="G104" s="300">
        <f>Verokompensaatiot[[#This Row],[Korvaukset vuosilta 2010-2023, €]]+Verokompensaatiot[[#This Row],[Veromenetysten korvaus 2024]]+Verokompensaatiot[[#This Row],[Veromenetysten korvaus 2025]]+Verokompensaatiot[[#This Row],[Veromenetysten korvaus 2026]]</f>
        <v>7907118.3565594815</v>
      </c>
    </row>
    <row r="105" spans="1:7" x14ac:dyDescent="0.25">
      <c r="A105" s="32">
        <v>287</v>
      </c>
      <c r="B105" s="13" t="s">
        <v>112</v>
      </c>
      <c r="C105" s="164">
        <v>1442594.627989911</v>
      </c>
      <c r="D105" s="164">
        <v>-4716.0736271819642</v>
      </c>
      <c r="E105" s="164">
        <v>-358642.87333452317</v>
      </c>
      <c r="F105" s="164">
        <v>64316.81505118667</v>
      </c>
      <c r="G105" s="300">
        <f>Verokompensaatiot[[#This Row],[Korvaukset vuosilta 2010-2023, €]]+Verokompensaatiot[[#This Row],[Veromenetysten korvaus 2024]]+Verokompensaatiot[[#This Row],[Veromenetysten korvaus 2025]]+Verokompensaatiot[[#This Row],[Veromenetysten korvaus 2026]]</f>
        <v>1143552.4960793925</v>
      </c>
    </row>
    <row r="106" spans="1:7" x14ac:dyDescent="0.25">
      <c r="A106" s="32">
        <v>288</v>
      </c>
      <c r="B106" s="13" t="s">
        <v>113</v>
      </c>
      <c r="C106" s="164">
        <v>1335863.8451157999</v>
      </c>
      <c r="D106" s="164">
        <v>-11030.540760471424</v>
      </c>
      <c r="E106" s="164">
        <v>-393732.74382984248</v>
      </c>
      <c r="F106" s="164">
        <v>60423.467531449947</v>
      </c>
      <c r="G106" s="300">
        <f>Verokompensaatiot[[#This Row],[Korvaukset vuosilta 2010-2023, €]]+Verokompensaatiot[[#This Row],[Veromenetysten korvaus 2024]]+Verokompensaatiot[[#This Row],[Veromenetysten korvaus 2025]]+Verokompensaatiot[[#This Row],[Veromenetysten korvaus 2026]]</f>
        <v>991524.02805693599</v>
      </c>
    </row>
    <row r="107" spans="1:7" x14ac:dyDescent="0.25">
      <c r="A107" s="32">
        <v>290</v>
      </c>
      <c r="B107" s="13" t="s">
        <v>114</v>
      </c>
      <c r="C107" s="164">
        <v>1696306.0079607312</v>
      </c>
      <c r="D107" s="164">
        <v>5948.0713953219629</v>
      </c>
      <c r="E107" s="164">
        <v>-582148.12259222451</v>
      </c>
      <c r="F107" s="164">
        <v>87873.352085625491</v>
      </c>
      <c r="G107" s="300">
        <f>Verokompensaatiot[[#This Row],[Korvaukset vuosilta 2010-2023, €]]+Verokompensaatiot[[#This Row],[Veromenetysten korvaus 2024]]+Verokompensaatiot[[#This Row],[Veromenetysten korvaus 2025]]+Verokompensaatiot[[#This Row],[Veromenetysten korvaus 2026]]</f>
        <v>1207979.3088494542</v>
      </c>
    </row>
    <row r="108" spans="1:7" x14ac:dyDescent="0.25">
      <c r="A108" s="32">
        <v>291</v>
      </c>
      <c r="B108" s="36" t="s">
        <v>115</v>
      </c>
      <c r="C108" s="164">
        <v>449064.00983901822</v>
      </c>
      <c r="D108" s="164">
        <v>-10990.4784892385</v>
      </c>
      <c r="E108" s="164">
        <v>-111936.49192382129</v>
      </c>
      <c r="F108" s="164">
        <v>24587.063930802429</v>
      </c>
      <c r="G108" s="300">
        <f>Verokompensaatiot[[#This Row],[Korvaukset vuosilta 2010-2023, €]]+Verokompensaatiot[[#This Row],[Veromenetysten korvaus 2024]]+Verokompensaatiot[[#This Row],[Veromenetysten korvaus 2025]]+Verokompensaatiot[[#This Row],[Veromenetysten korvaus 2026]]</f>
        <v>350724.10335676093</v>
      </c>
    </row>
    <row r="109" spans="1:7" x14ac:dyDescent="0.25">
      <c r="A109" s="32">
        <v>297</v>
      </c>
      <c r="B109" s="13" t="s">
        <v>116</v>
      </c>
      <c r="C109" s="164">
        <v>19198097.359689422</v>
      </c>
      <c r="D109" s="164">
        <v>11985.211925024974</v>
      </c>
      <c r="E109" s="164">
        <v>-7016982.2991589308</v>
      </c>
      <c r="F109" s="164">
        <v>823041.30179265363</v>
      </c>
      <c r="G109" s="300">
        <f>Verokompensaatiot[[#This Row],[Korvaukset vuosilta 2010-2023, €]]+Verokompensaatiot[[#This Row],[Veromenetysten korvaus 2024]]+Verokompensaatiot[[#This Row],[Veromenetysten korvaus 2025]]+Verokompensaatiot[[#This Row],[Veromenetysten korvaus 2026]]</f>
        <v>13016141.57424817</v>
      </c>
    </row>
    <row r="110" spans="1:7" x14ac:dyDescent="0.25">
      <c r="A110" s="301">
        <v>300</v>
      </c>
      <c r="B110" s="13" t="s">
        <v>117</v>
      </c>
      <c r="C110" s="164">
        <v>777950.7405079694</v>
      </c>
      <c r="D110" s="164">
        <v>-11119.314399482691</v>
      </c>
      <c r="E110" s="164">
        <v>-207520.2862109743</v>
      </c>
      <c r="F110" s="164">
        <v>36125.671455835683</v>
      </c>
      <c r="G110" s="300">
        <f>Verokompensaatiot[[#This Row],[Korvaukset vuosilta 2010-2023, €]]+Verokompensaatiot[[#This Row],[Veromenetysten korvaus 2024]]+Verokompensaatiot[[#This Row],[Veromenetysten korvaus 2025]]+Verokompensaatiot[[#This Row],[Veromenetysten korvaus 2026]]</f>
        <v>595436.81135334808</v>
      </c>
    </row>
    <row r="111" spans="1:7" x14ac:dyDescent="0.25">
      <c r="A111" s="32">
        <v>301</v>
      </c>
      <c r="B111" s="13" t="s">
        <v>118</v>
      </c>
      <c r="C111" s="164">
        <v>4466289.7991133537</v>
      </c>
      <c r="D111" s="164">
        <v>-35903.693450620878</v>
      </c>
      <c r="E111" s="164">
        <v>-1262591.8698312338</v>
      </c>
      <c r="F111" s="164">
        <v>195225.8205363728</v>
      </c>
      <c r="G111" s="300">
        <f>Verokompensaatiot[[#This Row],[Korvaukset vuosilta 2010-2023, €]]+Verokompensaatiot[[#This Row],[Veromenetysten korvaus 2024]]+Verokompensaatiot[[#This Row],[Veromenetysten korvaus 2025]]+Verokompensaatiot[[#This Row],[Veromenetysten korvaus 2026]]</f>
        <v>3363020.0563678714</v>
      </c>
    </row>
    <row r="112" spans="1:7" x14ac:dyDescent="0.25">
      <c r="A112" s="32">
        <v>304</v>
      </c>
      <c r="B112" s="13" t="s">
        <v>119</v>
      </c>
      <c r="C112" s="164">
        <v>180430.88589154329</v>
      </c>
      <c r="D112" s="164">
        <v>-5408.3362132371767</v>
      </c>
      <c r="E112" s="164">
        <v>-20210.385306894252</v>
      </c>
      <c r="F112" s="164">
        <v>3998.3424012157971</v>
      </c>
      <c r="G112" s="300">
        <f>Verokompensaatiot[[#This Row],[Korvaukset vuosilta 2010-2023, €]]+Verokompensaatiot[[#This Row],[Veromenetysten korvaus 2024]]+Verokompensaatiot[[#This Row],[Veromenetysten korvaus 2025]]+Verokompensaatiot[[#This Row],[Veromenetysten korvaus 2026]]</f>
        <v>158810.50677262768</v>
      </c>
    </row>
    <row r="113" spans="1:7" x14ac:dyDescent="0.25">
      <c r="A113" s="32">
        <v>305</v>
      </c>
      <c r="B113" s="13" t="s">
        <v>120</v>
      </c>
      <c r="C113" s="164">
        <v>2761083.9066240285</v>
      </c>
      <c r="D113" s="164">
        <v>2089.5919143460214</v>
      </c>
      <c r="E113" s="164">
        <v>-1180292.9006276214</v>
      </c>
      <c r="F113" s="164">
        <v>121044.15470969454</v>
      </c>
      <c r="G113" s="300">
        <f>Verokompensaatiot[[#This Row],[Korvaukset vuosilta 2010-2023, €]]+Verokompensaatiot[[#This Row],[Veromenetysten korvaus 2024]]+Verokompensaatiot[[#This Row],[Veromenetysten korvaus 2025]]+Verokompensaatiot[[#This Row],[Veromenetysten korvaus 2026]]</f>
        <v>1703924.7526204474</v>
      </c>
    </row>
    <row r="114" spans="1:7" x14ac:dyDescent="0.25">
      <c r="A114" s="32">
        <v>309</v>
      </c>
      <c r="B114" s="13" t="s">
        <v>121</v>
      </c>
      <c r="C114" s="164">
        <v>1250746.467831986</v>
      </c>
      <c r="D114" s="164">
        <v>-824.43279710056822</v>
      </c>
      <c r="E114" s="164">
        <v>-424316.22903477773</v>
      </c>
      <c r="F114" s="164">
        <v>64929.86372789662</v>
      </c>
      <c r="G114" s="300">
        <f>Verokompensaatiot[[#This Row],[Korvaukset vuosilta 2010-2023, €]]+Verokompensaatiot[[#This Row],[Veromenetysten korvaus 2024]]+Verokompensaatiot[[#This Row],[Veromenetysten korvaus 2025]]+Verokompensaatiot[[#This Row],[Veromenetysten korvaus 2026]]</f>
        <v>890535.66972800426</v>
      </c>
    </row>
    <row r="115" spans="1:7" x14ac:dyDescent="0.25">
      <c r="A115" s="32">
        <v>312</v>
      </c>
      <c r="B115" s="13" t="s">
        <v>122</v>
      </c>
      <c r="C115" s="164">
        <v>292553.94335623621</v>
      </c>
      <c r="D115" s="164">
        <v>53.55695901758736</v>
      </c>
      <c r="E115" s="164">
        <v>-89783.81479726368</v>
      </c>
      <c r="F115" s="164">
        <v>16314.423521998504</v>
      </c>
      <c r="G115" s="300">
        <f>Verokompensaatiot[[#This Row],[Korvaukset vuosilta 2010-2023, €]]+Verokompensaatiot[[#This Row],[Veromenetysten korvaus 2024]]+Verokompensaatiot[[#This Row],[Veromenetysten korvaus 2025]]+Verokompensaatiot[[#This Row],[Veromenetysten korvaus 2026]]</f>
        <v>219138.10903998863</v>
      </c>
    </row>
    <row r="116" spans="1:7" x14ac:dyDescent="0.25">
      <c r="A116" s="32">
        <v>316</v>
      </c>
      <c r="B116" s="13" t="s">
        <v>123</v>
      </c>
      <c r="C116" s="164">
        <v>826735.03650535177</v>
      </c>
      <c r="D116" s="164">
        <v>-25967.998022914395</v>
      </c>
      <c r="E116" s="164">
        <v>-311594.29630076443</v>
      </c>
      <c r="F116" s="164">
        <v>38644.519083789644</v>
      </c>
      <c r="G116" s="300">
        <f>Verokompensaatiot[[#This Row],[Korvaukset vuosilta 2010-2023, €]]+Verokompensaatiot[[#This Row],[Veromenetysten korvaus 2024]]+Verokompensaatiot[[#This Row],[Veromenetysten korvaus 2025]]+Verokompensaatiot[[#This Row],[Veromenetysten korvaus 2026]]</f>
        <v>527817.26126546261</v>
      </c>
    </row>
    <row r="117" spans="1:7" x14ac:dyDescent="0.25">
      <c r="A117" s="32">
        <v>317</v>
      </c>
      <c r="B117" s="13" t="s">
        <v>124</v>
      </c>
      <c r="C117" s="164">
        <v>594698.73847422237</v>
      </c>
      <c r="D117" s="164">
        <v>2530.8931114943734</v>
      </c>
      <c r="E117" s="164">
        <v>-143156.10943149432</v>
      </c>
      <c r="F117" s="164">
        <v>28537.396099099682</v>
      </c>
      <c r="G117" s="300">
        <f>Verokompensaatiot[[#This Row],[Korvaukset vuosilta 2010-2023, €]]+Verokompensaatiot[[#This Row],[Veromenetysten korvaus 2024]]+Verokompensaatiot[[#This Row],[Veromenetysten korvaus 2025]]+Verokompensaatiot[[#This Row],[Veromenetysten korvaus 2026]]</f>
        <v>482610.91825332207</v>
      </c>
    </row>
    <row r="118" spans="1:7" x14ac:dyDescent="0.25">
      <c r="A118" s="32">
        <v>320</v>
      </c>
      <c r="B118" s="13" t="s">
        <v>125</v>
      </c>
      <c r="C118" s="164">
        <v>1333239.8237081533</v>
      </c>
      <c r="D118" s="164">
        <v>585.24565922569718</v>
      </c>
      <c r="E118" s="164">
        <v>-486956.65277277958</v>
      </c>
      <c r="F118" s="164">
        <v>67681.369653141344</v>
      </c>
      <c r="G118" s="300">
        <f>Verokompensaatiot[[#This Row],[Korvaukset vuosilta 2010-2023, €]]+Verokompensaatiot[[#This Row],[Veromenetysten korvaus 2024]]+Verokompensaatiot[[#This Row],[Veromenetysten korvaus 2025]]+Verokompensaatiot[[#This Row],[Veromenetysten korvaus 2026]]</f>
        <v>914549.78624774073</v>
      </c>
    </row>
    <row r="119" spans="1:7" x14ac:dyDescent="0.25">
      <c r="A119" s="32">
        <v>322</v>
      </c>
      <c r="B119" s="13" t="s">
        <v>126</v>
      </c>
      <c r="C119" s="164">
        <v>1276403.4791246401</v>
      </c>
      <c r="D119" s="164">
        <v>-11655.337492621484</v>
      </c>
      <c r="E119" s="164">
        <v>-250526.17683802344</v>
      </c>
      <c r="F119" s="164">
        <v>53159.855406466864</v>
      </c>
      <c r="G119" s="300">
        <f>Verokompensaatiot[[#This Row],[Korvaukset vuosilta 2010-2023, €]]+Verokompensaatiot[[#This Row],[Veromenetysten korvaus 2024]]+Verokompensaatiot[[#This Row],[Veromenetysten korvaus 2025]]+Verokompensaatiot[[#This Row],[Veromenetysten korvaus 2026]]</f>
        <v>1067381.8202004619</v>
      </c>
    </row>
    <row r="120" spans="1:7" x14ac:dyDescent="0.25">
      <c r="A120" s="32">
        <v>398</v>
      </c>
      <c r="B120" s="13" t="s">
        <v>127</v>
      </c>
      <c r="C120" s="164">
        <v>18168313.588099688</v>
      </c>
      <c r="D120" s="164">
        <v>55941.783712439588</v>
      </c>
      <c r="E120" s="164">
        <v>-7379085.2674606424</v>
      </c>
      <c r="F120" s="164">
        <v>734678.46721681568</v>
      </c>
      <c r="G120" s="300">
        <f>Verokompensaatiot[[#This Row],[Korvaukset vuosilta 2010-2023, €]]+Verokompensaatiot[[#This Row],[Veromenetysten korvaus 2024]]+Verokompensaatiot[[#This Row],[Veromenetysten korvaus 2025]]+Verokompensaatiot[[#This Row],[Veromenetysten korvaus 2026]]</f>
        <v>11579848.571568301</v>
      </c>
    </row>
    <row r="121" spans="1:7" x14ac:dyDescent="0.25">
      <c r="A121" s="32">
        <v>399</v>
      </c>
      <c r="B121" s="13" t="s">
        <v>128</v>
      </c>
      <c r="C121" s="164">
        <v>1304513.8354180637</v>
      </c>
      <c r="D121" s="164">
        <v>-26726.277443889336</v>
      </c>
      <c r="E121" s="164">
        <v>-672374.4135159729</v>
      </c>
      <c r="F121" s="164">
        <v>51667.750808582867</v>
      </c>
      <c r="G121" s="300">
        <f>Verokompensaatiot[[#This Row],[Korvaukset vuosilta 2010-2023, €]]+Verokompensaatiot[[#This Row],[Veromenetysten korvaus 2024]]+Verokompensaatiot[[#This Row],[Veromenetysten korvaus 2025]]+Verokompensaatiot[[#This Row],[Veromenetysten korvaus 2026]]</f>
        <v>657080.89526678436</v>
      </c>
    </row>
    <row r="122" spans="1:7" x14ac:dyDescent="0.25">
      <c r="A122" s="32">
        <v>400</v>
      </c>
      <c r="B122" s="13" t="s">
        <v>129</v>
      </c>
      <c r="C122" s="164">
        <v>1719447.5177456574</v>
      </c>
      <c r="D122" s="164">
        <v>-14883.627261236579</v>
      </c>
      <c r="E122" s="164">
        <v>-554407.19023860933</v>
      </c>
      <c r="F122" s="164">
        <v>73164.30312463548</v>
      </c>
      <c r="G122" s="300">
        <f>Verokompensaatiot[[#This Row],[Korvaukset vuosilta 2010-2023, €]]+Verokompensaatiot[[#This Row],[Veromenetysten korvaus 2024]]+Verokompensaatiot[[#This Row],[Veromenetysten korvaus 2025]]+Verokompensaatiot[[#This Row],[Veromenetysten korvaus 2026]]</f>
        <v>1223321.0033704471</v>
      </c>
    </row>
    <row r="123" spans="1:7" x14ac:dyDescent="0.25">
      <c r="A123" s="32">
        <v>402</v>
      </c>
      <c r="B123" s="13" t="s">
        <v>130</v>
      </c>
      <c r="C123" s="164">
        <v>1916903.2441040576</v>
      </c>
      <c r="D123" s="164">
        <v>-21933.384514021083</v>
      </c>
      <c r="E123" s="164">
        <v>-674169.03370452242</v>
      </c>
      <c r="F123" s="164">
        <v>88355.516252039612</v>
      </c>
      <c r="G123" s="300">
        <f>Verokompensaatiot[[#This Row],[Korvaukset vuosilta 2010-2023, €]]+Verokompensaatiot[[#This Row],[Veromenetysten korvaus 2024]]+Verokompensaatiot[[#This Row],[Veromenetysten korvaus 2025]]+Verokompensaatiot[[#This Row],[Veromenetysten korvaus 2026]]</f>
        <v>1309156.342137554</v>
      </c>
    </row>
    <row r="124" spans="1:7" x14ac:dyDescent="0.25">
      <c r="A124" s="32">
        <v>403</v>
      </c>
      <c r="B124" s="13" t="s">
        <v>131</v>
      </c>
      <c r="C124" s="164">
        <v>666115.83031535847</v>
      </c>
      <c r="D124" s="164">
        <v>2059.1615394292821</v>
      </c>
      <c r="E124" s="164">
        <v>-184938.33533202292</v>
      </c>
      <c r="F124" s="164">
        <v>33843.522506759939</v>
      </c>
      <c r="G124" s="300">
        <f>Verokompensaatiot[[#This Row],[Korvaukset vuosilta 2010-2023, €]]+Verokompensaatiot[[#This Row],[Veromenetysten korvaus 2024]]+Verokompensaatiot[[#This Row],[Veromenetysten korvaus 2025]]+Verokompensaatiot[[#This Row],[Veromenetysten korvaus 2026]]</f>
        <v>517080.17902952479</v>
      </c>
    </row>
    <row r="125" spans="1:7" x14ac:dyDescent="0.25">
      <c r="A125" s="32">
        <v>405</v>
      </c>
      <c r="B125" s="13" t="s">
        <v>132</v>
      </c>
      <c r="C125" s="164">
        <v>11543595.091604728</v>
      </c>
      <c r="D125" s="164">
        <v>-8570.6138128279563</v>
      </c>
      <c r="E125" s="164">
        <v>-3891961.498127982</v>
      </c>
      <c r="F125" s="164">
        <v>529467.11524446809</v>
      </c>
      <c r="G125" s="300">
        <f>Verokompensaatiot[[#This Row],[Korvaukset vuosilta 2010-2023, €]]+Verokompensaatiot[[#This Row],[Veromenetysten korvaus 2024]]+Verokompensaatiot[[#This Row],[Veromenetysten korvaus 2025]]+Verokompensaatiot[[#This Row],[Veromenetysten korvaus 2026]]</f>
        <v>8172530.0949083855</v>
      </c>
    </row>
    <row r="126" spans="1:7" x14ac:dyDescent="0.25">
      <c r="A126" s="32">
        <v>407</v>
      </c>
      <c r="B126" s="13" t="s">
        <v>133</v>
      </c>
      <c r="C126" s="164">
        <v>646591.11122623389</v>
      </c>
      <c r="D126" s="164">
        <v>-15185.419909886448</v>
      </c>
      <c r="E126" s="164">
        <v>-137304.41093921041</v>
      </c>
      <c r="F126" s="164">
        <v>26569.68028077035</v>
      </c>
      <c r="G126" s="300">
        <f>Verokompensaatiot[[#This Row],[Korvaukset vuosilta 2010-2023, €]]+Verokompensaatiot[[#This Row],[Veromenetysten korvaus 2024]]+Verokompensaatiot[[#This Row],[Veromenetysten korvaus 2025]]+Verokompensaatiot[[#This Row],[Veromenetysten korvaus 2026]]</f>
        <v>520670.96065790736</v>
      </c>
    </row>
    <row r="127" spans="1:7" x14ac:dyDescent="0.25">
      <c r="A127" s="32">
        <v>408</v>
      </c>
      <c r="B127" s="13" t="s">
        <v>134</v>
      </c>
      <c r="C127" s="164">
        <v>2563558.6301105171</v>
      </c>
      <c r="D127" s="164">
        <v>-13635.482583164343</v>
      </c>
      <c r="E127" s="164">
        <v>-1076569.5616173018</v>
      </c>
      <c r="F127" s="164">
        <v>110789.64057045204</v>
      </c>
      <c r="G127" s="300">
        <f>Verokompensaatiot[[#This Row],[Korvaukset vuosilta 2010-2023, €]]+Verokompensaatiot[[#This Row],[Veromenetysten korvaus 2024]]+Verokompensaatiot[[#This Row],[Veromenetysten korvaus 2025]]+Verokompensaatiot[[#This Row],[Veromenetysten korvaus 2026]]</f>
        <v>1584143.2264805031</v>
      </c>
    </row>
    <row r="128" spans="1:7" x14ac:dyDescent="0.25">
      <c r="A128" s="32">
        <v>410</v>
      </c>
      <c r="B128" s="13" t="s">
        <v>135</v>
      </c>
      <c r="C128" s="164">
        <v>2687907.5440148944</v>
      </c>
      <c r="D128" s="164">
        <v>-75178.73120966884</v>
      </c>
      <c r="E128" s="164">
        <v>-1679318.1186736976</v>
      </c>
      <c r="F128" s="164">
        <v>106730.69127635493</v>
      </c>
      <c r="G128" s="300">
        <f>Verokompensaatiot[[#This Row],[Korvaukset vuosilta 2010-2023, €]]+Verokompensaatiot[[#This Row],[Veromenetysten korvaus 2024]]+Verokompensaatiot[[#This Row],[Veromenetysten korvaus 2025]]+Verokompensaatiot[[#This Row],[Veromenetysten korvaus 2026]]</f>
        <v>1040141.385407883</v>
      </c>
    </row>
    <row r="129" spans="1:7" x14ac:dyDescent="0.25">
      <c r="A129" s="32">
        <v>416</v>
      </c>
      <c r="B129" s="13" t="s">
        <v>136</v>
      </c>
      <c r="C129" s="164">
        <v>519339.96942344541</v>
      </c>
      <c r="D129" s="164">
        <v>-15385.331756801676</v>
      </c>
      <c r="E129" s="164">
        <v>-251222.17318637393</v>
      </c>
      <c r="F129" s="164">
        <v>23176.604008102284</v>
      </c>
      <c r="G129" s="300">
        <f>Verokompensaatiot[[#This Row],[Korvaukset vuosilta 2010-2023, €]]+Verokompensaatiot[[#This Row],[Veromenetysten korvaus 2024]]+Verokompensaatiot[[#This Row],[Veromenetysten korvaus 2025]]+Verokompensaatiot[[#This Row],[Veromenetysten korvaus 2026]]</f>
        <v>275909.06848837208</v>
      </c>
    </row>
    <row r="130" spans="1:7" x14ac:dyDescent="0.25">
      <c r="A130" s="32">
        <v>418</v>
      </c>
      <c r="B130" s="13" t="s">
        <v>137</v>
      </c>
      <c r="C130" s="164">
        <v>2849189.1177563285</v>
      </c>
      <c r="D130" s="164">
        <v>-50746.312573366748</v>
      </c>
      <c r="E130" s="164">
        <v>-1761648.2409763657</v>
      </c>
      <c r="F130" s="164">
        <v>62905.882697767483</v>
      </c>
      <c r="G130" s="300">
        <f>Verokompensaatiot[[#This Row],[Korvaukset vuosilta 2010-2023, €]]+Verokompensaatiot[[#This Row],[Veromenetysten korvaus 2024]]+Verokompensaatiot[[#This Row],[Veromenetysten korvaus 2025]]+Verokompensaatiot[[#This Row],[Veromenetysten korvaus 2026]]</f>
        <v>1099700.4469043636</v>
      </c>
    </row>
    <row r="131" spans="1:7" x14ac:dyDescent="0.25">
      <c r="A131" s="32">
        <v>420</v>
      </c>
      <c r="B131" s="36" t="s">
        <v>138</v>
      </c>
      <c r="C131" s="164">
        <v>1701813.5055073863</v>
      </c>
      <c r="D131" s="164">
        <v>-39407.458802463298</v>
      </c>
      <c r="E131" s="164">
        <v>-643421.27579411957</v>
      </c>
      <c r="F131" s="164">
        <v>76776.023365953821</v>
      </c>
      <c r="G131" s="300">
        <f>Verokompensaatiot[[#This Row],[Korvaukset vuosilta 2010-2023, €]]+Verokompensaatiot[[#This Row],[Veromenetysten korvaus 2024]]+Verokompensaatiot[[#This Row],[Veromenetysten korvaus 2025]]+Verokompensaatiot[[#This Row],[Veromenetysten korvaus 2026]]</f>
        <v>1095760.7942767572</v>
      </c>
    </row>
    <row r="132" spans="1:7" x14ac:dyDescent="0.25">
      <c r="A132" s="32">
        <v>421</v>
      </c>
      <c r="B132" s="13" t="s">
        <v>139</v>
      </c>
      <c r="C132" s="164">
        <v>172021.70515941572</v>
      </c>
      <c r="D132" s="164">
        <v>-853.90045146670082</v>
      </c>
      <c r="E132" s="164">
        <v>-34605.714688121239</v>
      </c>
      <c r="F132" s="164">
        <v>7660.6014020656758</v>
      </c>
      <c r="G132" s="300">
        <f>Verokompensaatiot[[#This Row],[Korvaukset vuosilta 2010-2023, €]]+Verokompensaatiot[[#This Row],[Veromenetysten korvaus 2024]]+Verokompensaatiot[[#This Row],[Veromenetysten korvaus 2025]]+Verokompensaatiot[[#This Row],[Veromenetysten korvaus 2026]]</f>
        <v>144222.69142189345</v>
      </c>
    </row>
    <row r="133" spans="1:7" x14ac:dyDescent="0.25">
      <c r="A133" s="32">
        <v>422</v>
      </c>
      <c r="B133" s="13" t="s">
        <v>140</v>
      </c>
      <c r="C133" s="164">
        <v>2080063.5872202395</v>
      </c>
      <c r="D133" s="164">
        <v>3611.1073542919812</v>
      </c>
      <c r="E133" s="164">
        <v>-594719.83911012311</v>
      </c>
      <c r="F133" s="164">
        <v>104894.84224105893</v>
      </c>
      <c r="G133" s="300">
        <f>Verokompensaatiot[[#This Row],[Korvaukset vuosilta 2010-2023, €]]+Verokompensaatiot[[#This Row],[Veromenetysten korvaus 2024]]+Verokompensaatiot[[#This Row],[Veromenetysten korvaus 2025]]+Verokompensaatiot[[#This Row],[Veromenetysten korvaus 2026]]</f>
        <v>1593849.697705467</v>
      </c>
    </row>
    <row r="134" spans="1:7" x14ac:dyDescent="0.25">
      <c r="A134" s="32">
        <v>423</v>
      </c>
      <c r="B134" s="13" t="s">
        <v>141</v>
      </c>
      <c r="C134" s="164">
        <v>2556494.2962510781</v>
      </c>
      <c r="D134" s="164">
        <v>-58439.409988994579</v>
      </c>
      <c r="E134" s="164">
        <v>-1234480.1412412196</v>
      </c>
      <c r="F134" s="164">
        <v>53898.274678674759</v>
      </c>
      <c r="G134" s="300">
        <f>Verokompensaatiot[[#This Row],[Korvaukset vuosilta 2010-2023, €]]+Verokompensaatiot[[#This Row],[Veromenetysten korvaus 2024]]+Verokompensaatiot[[#This Row],[Veromenetysten korvaus 2025]]+Verokompensaatiot[[#This Row],[Veromenetysten korvaus 2026]]</f>
        <v>1317473.0196995386</v>
      </c>
    </row>
    <row r="135" spans="1:7" x14ac:dyDescent="0.25">
      <c r="A135" s="301">
        <v>425</v>
      </c>
      <c r="B135" s="13" t="s">
        <v>142</v>
      </c>
      <c r="C135" s="164">
        <v>1174532.8275285391</v>
      </c>
      <c r="D135" s="164">
        <v>-21878.905333113307</v>
      </c>
      <c r="E135" s="164">
        <v>-796554.87796339206</v>
      </c>
      <c r="F135" s="164">
        <v>35992.313010671969</v>
      </c>
      <c r="G135" s="300">
        <f>Verokompensaatiot[[#This Row],[Korvaukset vuosilta 2010-2023, €]]+Verokompensaatiot[[#This Row],[Veromenetysten korvaus 2024]]+Verokompensaatiot[[#This Row],[Veromenetysten korvaus 2025]]+Verokompensaatiot[[#This Row],[Veromenetysten korvaus 2026]]</f>
        <v>392091.35724270565</v>
      </c>
    </row>
    <row r="136" spans="1:7" x14ac:dyDescent="0.25">
      <c r="A136" s="32">
        <v>426</v>
      </c>
      <c r="B136" s="13" t="s">
        <v>143</v>
      </c>
      <c r="C136" s="164">
        <v>2102356.0885772733</v>
      </c>
      <c r="D136" s="164">
        <v>-29652.11975363563</v>
      </c>
      <c r="E136" s="164">
        <v>-1060837.3888328171</v>
      </c>
      <c r="F136" s="164">
        <v>92935.955876576743</v>
      </c>
      <c r="G136" s="300">
        <f>Verokompensaatiot[[#This Row],[Korvaukset vuosilta 2010-2023, €]]+Verokompensaatiot[[#This Row],[Veromenetysten korvaus 2024]]+Verokompensaatiot[[#This Row],[Veromenetysten korvaus 2025]]+Verokompensaatiot[[#This Row],[Veromenetysten korvaus 2026]]</f>
        <v>1104802.5358673972</v>
      </c>
    </row>
    <row r="137" spans="1:7" x14ac:dyDescent="0.25">
      <c r="A137" s="32">
        <v>430</v>
      </c>
      <c r="B137" s="13" t="s">
        <v>144</v>
      </c>
      <c r="C137" s="164">
        <v>3269412.1650267849</v>
      </c>
      <c r="D137" s="164">
        <v>-7391.3179543889637</v>
      </c>
      <c r="E137" s="164">
        <v>-918272.76109818753</v>
      </c>
      <c r="F137" s="164">
        <v>139807.29401663225</v>
      </c>
      <c r="G137" s="300">
        <f>Verokompensaatiot[[#This Row],[Korvaukset vuosilta 2010-2023, €]]+Verokompensaatiot[[#This Row],[Veromenetysten korvaus 2024]]+Verokompensaatiot[[#This Row],[Veromenetysten korvaus 2025]]+Verokompensaatiot[[#This Row],[Veromenetysten korvaus 2026]]</f>
        <v>2483555.3799908408</v>
      </c>
    </row>
    <row r="138" spans="1:7" x14ac:dyDescent="0.25">
      <c r="A138" s="32">
        <v>433</v>
      </c>
      <c r="B138" s="13" t="s">
        <v>145</v>
      </c>
      <c r="C138" s="164">
        <v>1451098.149643132</v>
      </c>
      <c r="D138" s="164">
        <v>-47906.995237879455</v>
      </c>
      <c r="E138" s="164">
        <v>-517790.38961622881</v>
      </c>
      <c r="F138" s="164">
        <v>57265.971054218571</v>
      </c>
      <c r="G138" s="300">
        <f>Verokompensaatiot[[#This Row],[Korvaukset vuosilta 2010-2023, €]]+Verokompensaatiot[[#This Row],[Veromenetysten korvaus 2024]]+Verokompensaatiot[[#This Row],[Veromenetysten korvaus 2025]]+Verokompensaatiot[[#This Row],[Veromenetysten korvaus 2026]]</f>
        <v>942666.73584324226</v>
      </c>
    </row>
    <row r="139" spans="1:7" x14ac:dyDescent="0.25">
      <c r="A139" s="32">
        <v>434</v>
      </c>
      <c r="B139" s="13" t="s">
        <v>146</v>
      </c>
      <c r="C139" s="164">
        <v>2636959.5445576711</v>
      </c>
      <c r="D139" s="164">
        <v>-54878.757201914239</v>
      </c>
      <c r="E139" s="164">
        <v>-809668.55282829155</v>
      </c>
      <c r="F139" s="164">
        <v>100401.18385374852</v>
      </c>
      <c r="G139" s="300">
        <f>Verokompensaatiot[[#This Row],[Korvaukset vuosilta 2010-2023, €]]+Verokompensaatiot[[#This Row],[Veromenetysten korvaus 2024]]+Verokompensaatiot[[#This Row],[Veromenetysten korvaus 2025]]+Verokompensaatiot[[#This Row],[Veromenetysten korvaus 2026]]</f>
        <v>1872813.4183812139</v>
      </c>
    </row>
    <row r="140" spans="1:7" x14ac:dyDescent="0.25">
      <c r="A140" s="32">
        <v>435</v>
      </c>
      <c r="B140" s="13" t="s">
        <v>147</v>
      </c>
      <c r="C140" s="164">
        <v>151925.542487278</v>
      </c>
      <c r="D140" s="164">
        <v>-2150.6495243208856</v>
      </c>
      <c r="E140" s="164">
        <v>-21853.839660985326</v>
      </c>
      <c r="F140" s="164">
        <v>5001.1665999517945</v>
      </c>
      <c r="G140" s="300">
        <f>Verokompensaatiot[[#This Row],[Korvaukset vuosilta 2010-2023, €]]+Verokompensaatiot[[#This Row],[Veromenetysten korvaus 2024]]+Verokompensaatiot[[#This Row],[Veromenetysten korvaus 2025]]+Verokompensaatiot[[#This Row],[Veromenetysten korvaus 2026]]</f>
        <v>132922.21990192358</v>
      </c>
    </row>
    <row r="141" spans="1:7" x14ac:dyDescent="0.25">
      <c r="A141" s="32">
        <v>436</v>
      </c>
      <c r="B141" s="13" t="s">
        <v>148</v>
      </c>
      <c r="C141" s="164">
        <v>323531.59803770052</v>
      </c>
      <c r="D141" s="164">
        <v>-779.09043938578634</v>
      </c>
      <c r="E141" s="164">
        <v>-118892.3001995284</v>
      </c>
      <c r="F141" s="164">
        <v>13425.652077839695</v>
      </c>
      <c r="G141" s="300">
        <f>Verokompensaatiot[[#This Row],[Korvaukset vuosilta 2010-2023, €]]+Verokompensaatiot[[#This Row],[Veromenetysten korvaus 2024]]+Verokompensaatiot[[#This Row],[Veromenetysten korvaus 2025]]+Verokompensaatiot[[#This Row],[Veromenetysten korvaus 2026]]</f>
        <v>217285.85947662604</v>
      </c>
    </row>
    <row r="142" spans="1:7" x14ac:dyDescent="0.25">
      <c r="A142" s="32">
        <v>440</v>
      </c>
      <c r="B142" s="13" t="s">
        <v>149</v>
      </c>
      <c r="C142" s="164">
        <v>755028.9181588958</v>
      </c>
      <c r="D142" s="164">
        <v>3082.2753868955979</v>
      </c>
      <c r="E142" s="164">
        <v>-392507.78472122375</v>
      </c>
      <c r="F142" s="164">
        <v>29614.830943327939</v>
      </c>
      <c r="G142" s="300">
        <f>Verokompensaatiot[[#This Row],[Korvaukset vuosilta 2010-2023, €]]+Verokompensaatiot[[#This Row],[Veromenetysten korvaus 2024]]+Verokompensaatiot[[#This Row],[Veromenetysten korvaus 2025]]+Verokompensaatiot[[#This Row],[Veromenetysten korvaus 2026]]</f>
        <v>395218.2397678956</v>
      </c>
    </row>
    <row r="143" spans="1:7" x14ac:dyDescent="0.25">
      <c r="A143" s="32">
        <v>441</v>
      </c>
      <c r="B143" s="13" t="s">
        <v>150</v>
      </c>
      <c r="C143" s="164">
        <v>894431.67918291781</v>
      </c>
      <c r="D143" s="164">
        <v>-18766.248921551349</v>
      </c>
      <c r="E143" s="164">
        <v>-274977.10002054134</v>
      </c>
      <c r="F143" s="164">
        <v>39716.14191039811</v>
      </c>
      <c r="G143" s="300">
        <f>Verokompensaatiot[[#This Row],[Korvaukset vuosilta 2010-2023, €]]+Verokompensaatiot[[#This Row],[Veromenetysten korvaus 2024]]+Verokompensaatiot[[#This Row],[Veromenetysten korvaus 2025]]+Verokompensaatiot[[#This Row],[Veromenetysten korvaus 2026]]</f>
        <v>640404.47215122322</v>
      </c>
    </row>
    <row r="144" spans="1:7" x14ac:dyDescent="0.25">
      <c r="A144" s="32">
        <v>444</v>
      </c>
      <c r="B144" s="13" t="s">
        <v>151</v>
      </c>
      <c r="C144" s="164">
        <v>7224175.9161620364</v>
      </c>
      <c r="D144" s="164">
        <v>-200755.5947090371</v>
      </c>
      <c r="E144" s="164">
        <v>-2821912.7284497293</v>
      </c>
      <c r="F144" s="164">
        <v>208493.08888410078</v>
      </c>
      <c r="G144" s="300">
        <f>Verokompensaatiot[[#This Row],[Korvaukset vuosilta 2010-2023, €]]+Verokompensaatiot[[#This Row],[Veromenetysten korvaus 2024]]+Verokompensaatiot[[#This Row],[Veromenetysten korvaus 2025]]+Verokompensaatiot[[#This Row],[Veromenetysten korvaus 2026]]</f>
        <v>4410000.6818873715</v>
      </c>
    </row>
    <row r="145" spans="1:7" x14ac:dyDescent="0.25">
      <c r="A145" s="32">
        <v>445</v>
      </c>
      <c r="B145" s="13" t="s">
        <v>152</v>
      </c>
      <c r="C145" s="164">
        <v>2386424.5004629074</v>
      </c>
      <c r="D145" s="164">
        <v>-27794.871059318764</v>
      </c>
      <c r="E145" s="164">
        <v>-865733.7422630334</v>
      </c>
      <c r="F145" s="164">
        <v>75341.890551296688</v>
      </c>
      <c r="G145" s="300">
        <f>Verokompensaatiot[[#This Row],[Korvaukset vuosilta 2010-2023, €]]+Verokompensaatiot[[#This Row],[Veromenetysten korvaus 2024]]+Verokompensaatiot[[#This Row],[Veromenetysten korvaus 2025]]+Verokompensaatiot[[#This Row],[Veromenetysten korvaus 2026]]</f>
        <v>1568237.7776918521</v>
      </c>
    </row>
    <row r="146" spans="1:7" x14ac:dyDescent="0.25">
      <c r="A146" s="32">
        <v>475</v>
      </c>
      <c r="B146" s="13" t="s">
        <v>153</v>
      </c>
      <c r="C146" s="164">
        <v>1105585.6937992242</v>
      </c>
      <c r="D146" s="164">
        <v>-16037.007773504845</v>
      </c>
      <c r="E146" s="164">
        <v>-390626.52071770286</v>
      </c>
      <c r="F146" s="164">
        <v>49665.593157465541</v>
      </c>
      <c r="G146" s="300">
        <f>Verokompensaatiot[[#This Row],[Korvaukset vuosilta 2010-2023, €]]+Verokompensaatiot[[#This Row],[Veromenetysten korvaus 2024]]+Verokompensaatiot[[#This Row],[Veromenetysten korvaus 2025]]+Verokompensaatiot[[#This Row],[Veromenetysten korvaus 2026]]</f>
        <v>748587.75846548215</v>
      </c>
    </row>
    <row r="147" spans="1:7" x14ac:dyDescent="0.25">
      <c r="A147" s="32">
        <v>480</v>
      </c>
      <c r="B147" s="13" t="s">
        <v>154</v>
      </c>
      <c r="C147" s="164">
        <v>434726.18160574732</v>
      </c>
      <c r="D147" s="164">
        <v>-9697.4929002840217</v>
      </c>
      <c r="E147" s="164">
        <v>-95929.204345822625</v>
      </c>
      <c r="F147" s="164">
        <v>16221.866829639752</v>
      </c>
      <c r="G147" s="300">
        <f>Verokompensaatiot[[#This Row],[Korvaukset vuosilta 2010-2023, €]]+Verokompensaatiot[[#This Row],[Veromenetysten korvaus 2024]]+Verokompensaatiot[[#This Row],[Veromenetysten korvaus 2025]]+Verokompensaatiot[[#This Row],[Veromenetysten korvaus 2026]]</f>
        <v>345321.35118928045</v>
      </c>
    </row>
    <row r="148" spans="1:7" x14ac:dyDescent="0.25">
      <c r="A148" s="32">
        <v>481</v>
      </c>
      <c r="B148" s="13" t="s">
        <v>155</v>
      </c>
      <c r="C148" s="164">
        <v>1262495.7103223628</v>
      </c>
      <c r="D148" s="164">
        <v>-52659.810889242472</v>
      </c>
      <c r="E148" s="164">
        <v>-727063.73593901668</v>
      </c>
      <c r="F148" s="164">
        <v>26314.495441753399</v>
      </c>
      <c r="G148" s="300">
        <f>Verokompensaatiot[[#This Row],[Korvaukset vuosilta 2010-2023, €]]+Verokompensaatiot[[#This Row],[Veromenetysten korvaus 2024]]+Verokompensaatiot[[#This Row],[Veromenetysten korvaus 2025]]+Verokompensaatiot[[#This Row],[Veromenetysten korvaus 2026]]</f>
        <v>509086.65893585712</v>
      </c>
    </row>
    <row r="149" spans="1:7" x14ac:dyDescent="0.25">
      <c r="A149" s="32">
        <v>483</v>
      </c>
      <c r="B149" s="13" t="s">
        <v>156</v>
      </c>
      <c r="C149" s="164">
        <v>241773.01546562789</v>
      </c>
      <c r="D149" s="164">
        <v>-1837.5395010846091</v>
      </c>
      <c r="E149" s="164">
        <v>-76195.630730512203</v>
      </c>
      <c r="F149" s="164">
        <v>12742.307855368181</v>
      </c>
      <c r="G149" s="300">
        <f>Verokompensaatiot[[#This Row],[Korvaukset vuosilta 2010-2023, €]]+Verokompensaatiot[[#This Row],[Veromenetysten korvaus 2024]]+Verokompensaatiot[[#This Row],[Veromenetysten korvaus 2025]]+Verokompensaatiot[[#This Row],[Veromenetysten korvaus 2026]]</f>
        <v>176482.15308939927</v>
      </c>
    </row>
    <row r="150" spans="1:7" x14ac:dyDescent="0.25">
      <c r="A150" s="32">
        <v>484</v>
      </c>
      <c r="B150" s="13" t="s">
        <v>157</v>
      </c>
      <c r="C150" s="164">
        <v>607771.47088380624</v>
      </c>
      <c r="D150" s="164">
        <v>-4137.1949099022768</v>
      </c>
      <c r="E150" s="164">
        <v>-205430.38506240881</v>
      </c>
      <c r="F150" s="164">
        <v>26204.278998329159</v>
      </c>
      <c r="G150" s="300">
        <f>Verokompensaatiot[[#This Row],[Korvaukset vuosilta 2010-2023, €]]+Verokompensaatiot[[#This Row],[Veromenetysten korvaus 2024]]+Verokompensaatiot[[#This Row],[Veromenetysten korvaus 2025]]+Verokompensaatiot[[#This Row],[Veromenetysten korvaus 2026]]</f>
        <v>424408.16990982427</v>
      </c>
    </row>
    <row r="151" spans="1:7" x14ac:dyDescent="0.25">
      <c r="A151" s="32">
        <v>489</v>
      </c>
      <c r="B151" s="13" t="s">
        <v>158</v>
      </c>
      <c r="C151" s="164">
        <v>426527.30960735935</v>
      </c>
      <c r="D151" s="164">
        <v>-5361.047714705127</v>
      </c>
      <c r="E151" s="164">
        <v>-105805.82606715721</v>
      </c>
      <c r="F151" s="164">
        <v>21303.993437438032</v>
      </c>
      <c r="G151" s="300">
        <f>Verokompensaatiot[[#This Row],[Korvaukset vuosilta 2010-2023, €]]+Verokompensaatiot[[#This Row],[Veromenetysten korvaus 2024]]+Verokompensaatiot[[#This Row],[Veromenetysten korvaus 2025]]+Verokompensaatiot[[#This Row],[Veromenetysten korvaus 2026]]</f>
        <v>336664.42926293507</v>
      </c>
    </row>
    <row r="152" spans="1:7" x14ac:dyDescent="0.25">
      <c r="A152" s="32">
        <v>491</v>
      </c>
      <c r="B152" s="13" t="s">
        <v>159</v>
      </c>
      <c r="C152" s="164">
        <v>8906554.4027713686</v>
      </c>
      <c r="D152" s="164">
        <v>-15286.821555205614</v>
      </c>
      <c r="E152" s="164">
        <v>-3998681.7002441706</v>
      </c>
      <c r="F152" s="164">
        <v>437930.00264309527</v>
      </c>
      <c r="G152" s="300">
        <f>Verokompensaatiot[[#This Row],[Korvaukset vuosilta 2010-2023, €]]+Verokompensaatiot[[#This Row],[Veromenetysten korvaus 2024]]+Verokompensaatiot[[#This Row],[Veromenetysten korvaus 2025]]+Verokompensaatiot[[#This Row],[Veromenetysten korvaus 2026]]</f>
        <v>5330515.8836150886</v>
      </c>
    </row>
    <row r="153" spans="1:7" x14ac:dyDescent="0.25">
      <c r="A153" s="32">
        <v>494</v>
      </c>
      <c r="B153" s="13" t="s">
        <v>160</v>
      </c>
      <c r="C153" s="164">
        <v>1357802.8644019193</v>
      </c>
      <c r="D153" s="164">
        <v>-20430.883487994804</v>
      </c>
      <c r="E153" s="164">
        <v>-707997.39265696541</v>
      </c>
      <c r="F153" s="164">
        <v>63485.79372750214</v>
      </c>
      <c r="G153" s="300">
        <f>Verokompensaatiot[[#This Row],[Korvaukset vuosilta 2010-2023, €]]+Verokompensaatiot[[#This Row],[Veromenetysten korvaus 2024]]+Verokompensaatiot[[#This Row],[Veromenetysten korvaus 2025]]+Verokompensaatiot[[#This Row],[Veromenetysten korvaus 2026]]</f>
        <v>692860.38198446122</v>
      </c>
    </row>
    <row r="154" spans="1:7" x14ac:dyDescent="0.25">
      <c r="A154" s="32">
        <v>495</v>
      </c>
      <c r="B154" s="13" t="s">
        <v>161</v>
      </c>
      <c r="C154" s="164">
        <v>332971.06142243801</v>
      </c>
      <c r="D154" s="164">
        <v>-4686.876623035384</v>
      </c>
      <c r="E154" s="164">
        <v>-105882.81139895099</v>
      </c>
      <c r="F154" s="164">
        <v>16811.151291024606</v>
      </c>
      <c r="G154" s="300">
        <f>Verokompensaatiot[[#This Row],[Korvaukset vuosilta 2010-2023, €]]+Verokompensaatiot[[#This Row],[Veromenetysten korvaus 2024]]+Verokompensaatiot[[#This Row],[Veromenetysten korvaus 2025]]+Verokompensaatiot[[#This Row],[Veromenetysten korvaus 2026]]</f>
        <v>239212.52469147622</v>
      </c>
    </row>
    <row r="155" spans="1:7" x14ac:dyDescent="0.25">
      <c r="A155" s="32">
        <v>498</v>
      </c>
      <c r="B155" s="13" t="s">
        <v>162</v>
      </c>
      <c r="C155" s="164">
        <v>444350.04603458964</v>
      </c>
      <c r="D155" s="164">
        <v>-4769.4856205083097</v>
      </c>
      <c r="E155" s="164">
        <v>-174972.79205918344</v>
      </c>
      <c r="F155" s="164">
        <v>19471.013365448296</v>
      </c>
      <c r="G155" s="300">
        <f>Verokompensaatiot[[#This Row],[Korvaukset vuosilta 2010-2023, €]]+Verokompensaatiot[[#This Row],[Veromenetysten korvaus 2024]]+Verokompensaatiot[[#This Row],[Veromenetysten korvaus 2025]]+Verokompensaatiot[[#This Row],[Veromenetysten korvaus 2026]]</f>
        <v>284078.78172034613</v>
      </c>
    </row>
    <row r="156" spans="1:7" x14ac:dyDescent="0.25">
      <c r="A156" s="32">
        <v>499</v>
      </c>
      <c r="B156" s="13" t="s">
        <v>163</v>
      </c>
      <c r="C156" s="164">
        <v>2855979.3655998912</v>
      </c>
      <c r="D156" s="164">
        <v>-31875.361735449093</v>
      </c>
      <c r="E156" s="164">
        <v>-1522312.561195516</v>
      </c>
      <c r="F156" s="164">
        <v>105558.25503526221</v>
      </c>
      <c r="G156" s="300">
        <f>Verokompensaatiot[[#This Row],[Korvaukset vuosilta 2010-2023, €]]+Verokompensaatiot[[#This Row],[Veromenetysten korvaus 2024]]+Verokompensaatiot[[#This Row],[Veromenetysten korvaus 2025]]+Verokompensaatiot[[#This Row],[Veromenetysten korvaus 2026]]</f>
        <v>1407349.6977041881</v>
      </c>
    </row>
    <row r="157" spans="1:7" x14ac:dyDescent="0.25">
      <c r="A157" s="32">
        <v>500</v>
      </c>
      <c r="B157" s="13" t="s">
        <v>164</v>
      </c>
      <c r="C157" s="164">
        <v>1064618.4075359539</v>
      </c>
      <c r="D157" s="164">
        <v>-31843.846745599138</v>
      </c>
      <c r="E157" s="164">
        <v>-625833.20827674621</v>
      </c>
      <c r="F157" s="164">
        <v>21554.144250269281</v>
      </c>
      <c r="G157" s="300">
        <f>Verokompensaatiot[[#This Row],[Korvaukset vuosilta 2010-2023, €]]+Verokompensaatiot[[#This Row],[Veromenetysten korvaus 2024]]+Verokompensaatiot[[#This Row],[Veromenetysten korvaus 2025]]+Verokompensaatiot[[#This Row],[Veromenetysten korvaus 2026]]</f>
        <v>428495.4967638778</v>
      </c>
    </row>
    <row r="158" spans="1:7" x14ac:dyDescent="0.25">
      <c r="A158" s="32">
        <v>503</v>
      </c>
      <c r="B158" s="13" t="s">
        <v>165</v>
      </c>
      <c r="C158" s="164">
        <v>1432956.3497235579</v>
      </c>
      <c r="D158" s="164">
        <v>-44648.210936948133</v>
      </c>
      <c r="E158" s="164">
        <v>-547506.59544281429</v>
      </c>
      <c r="F158" s="164">
        <v>59758.651737655789</v>
      </c>
      <c r="G158" s="300">
        <f>Verokompensaatiot[[#This Row],[Korvaukset vuosilta 2010-2023, €]]+Verokompensaatiot[[#This Row],[Veromenetysten korvaus 2024]]+Verokompensaatiot[[#This Row],[Veromenetysten korvaus 2025]]+Verokompensaatiot[[#This Row],[Veromenetysten korvaus 2026]]</f>
        <v>900560.19508145121</v>
      </c>
    </row>
    <row r="159" spans="1:7" x14ac:dyDescent="0.25">
      <c r="A159" s="32">
        <v>504</v>
      </c>
      <c r="B159" s="13" t="s">
        <v>166</v>
      </c>
      <c r="C159" s="164">
        <v>394743.52792224649</v>
      </c>
      <c r="D159" s="164">
        <v>-12790.221832791169</v>
      </c>
      <c r="E159" s="164">
        <v>-126190.22056856447</v>
      </c>
      <c r="F159" s="164">
        <v>17978.238019964614</v>
      </c>
      <c r="G159" s="300">
        <f>Verokompensaatiot[[#This Row],[Korvaukset vuosilta 2010-2023, €]]+Verokompensaatiot[[#This Row],[Veromenetysten korvaus 2024]]+Verokompensaatiot[[#This Row],[Veromenetysten korvaus 2025]]+Verokompensaatiot[[#This Row],[Veromenetysten korvaus 2026]]</f>
        <v>273741.32354085543</v>
      </c>
    </row>
    <row r="160" spans="1:7" x14ac:dyDescent="0.25">
      <c r="A160" s="32">
        <v>505</v>
      </c>
      <c r="B160" s="13" t="s">
        <v>167</v>
      </c>
      <c r="C160" s="164">
        <v>3199902.0564645678</v>
      </c>
      <c r="D160" s="164">
        <v>-122787.08451824253</v>
      </c>
      <c r="E160" s="164">
        <v>-1443683.7517466573</v>
      </c>
      <c r="F160" s="164">
        <v>89882.670869586509</v>
      </c>
      <c r="G160" s="300">
        <f>Verokompensaatiot[[#This Row],[Korvaukset vuosilta 2010-2023, €]]+Verokompensaatiot[[#This Row],[Veromenetysten korvaus 2024]]+Verokompensaatiot[[#This Row],[Veromenetysten korvaus 2025]]+Verokompensaatiot[[#This Row],[Veromenetysten korvaus 2026]]</f>
        <v>1723313.8910692544</v>
      </c>
    </row>
    <row r="161" spans="1:7" x14ac:dyDescent="0.25">
      <c r="A161" s="32">
        <v>507</v>
      </c>
      <c r="B161" s="13" t="s">
        <v>168</v>
      </c>
      <c r="C161" s="164">
        <v>1498470.0555959286</v>
      </c>
      <c r="D161" s="164">
        <v>-11787.65540520819</v>
      </c>
      <c r="E161" s="164">
        <v>-424973.87480483355</v>
      </c>
      <c r="F161" s="164">
        <v>70813.428560836473</v>
      </c>
      <c r="G161" s="300">
        <f>Verokompensaatiot[[#This Row],[Korvaukset vuosilta 2010-2023, €]]+Verokompensaatiot[[#This Row],[Veromenetysten korvaus 2024]]+Verokompensaatiot[[#This Row],[Veromenetysten korvaus 2025]]+Verokompensaatiot[[#This Row],[Veromenetysten korvaus 2026]]</f>
        <v>1132521.9539467234</v>
      </c>
    </row>
    <row r="162" spans="1:7" x14ac:dyDescent="0.25">
      <c r="A162" s="32">
        <v>508</v>
      </c>
      <c r="B162" s="13" t="s">
        <v>169</v>
      </c>
      <c r="C162" s="164">
        <v>1678386.8842173759</v>
      </c>
      <c r="D162" s="164">
        <v>-16030.781562754757</v>
      </c>
      <c r="E162" s="164">
        <v>-732378.85666561977</v>
      </c>
      <c r="F162" s="164">
        <v>89852.031314355903</v>
      </c>
      <c r="G162" s="300">
        <f>Verokompensaatiot[[#This Row],[Korvaukset vuosilta 2010-2023, €]]+Verokompensaatiot[[#This Row],[Veromenetysten korvaus 2024]]+Verokompensaatiot[[#This Row],[Veromenetysten korvaus 2025]]+Verokompensaatiot[[#This Row],[Veromenetysten korvaus 2026]]</f>
        <v>1019829.2773033574</v>
      </c>
    </row>
    <row r="163" spans="1:7" x14ac:dyDescent="0.25">
      <c r="A163" s="32">
        <v>529</v>
      </c>
      <c r="B163" s="13" t="s">
        <v>170</v>
      </c>
      <c r="C163" s="164">
        <v>2330134.0337805543</v>
      </c>
      <c r="D163" s="164">
        <v>-28491.15669390139</v>
      </c>
      <c r="E163" s="164">
        <v>-939790.9017722446</v>
      </c>
      <c r="F163" s="164">
        <v>38919.44934558071</v>
      </c>
      <c r="G163" s="300">
        <f>Verokompensaatiot[[#This Row],[Korvaukset vuosilta 2010-2023, €]]+Verokompensaatiot[[#This Row],[Veromenetysten korvaus 2024]]+Verokompensaatiot[[#This Row],[Veromenetysten korvaus 2025]]+Verokompensaatiot[[#This Row],[Veromenetysten korvaus 2026]]</f>
        <v>1400771.4246599891</v>
      </c>
    </row>
    <row r="164" spans="1:7" x14ac:dyDescent="0.25">
      <c r="A164" s="32">
        <v>531</v>
      </c>
      <c r="B164" s="13" t="s">
        <v>171</v>
      </c>
      <c r="C164" s="164">
        <v>894507.61685186625</v>
      </c>
      <c r="D164" s="164">
        <v>-15378.816319427751</v>
      </c>
      <c r="E164" s="164">
        <v>-388632.11511554802</v>
      </c>
      <c r="F164" s="164">
        <v>42719.593713195631</v>
      </c>
      <c r="G164" s="300">
        <f>Verokompensaatiot[[#This Row],[Korvaukset vuosilta 2010-2023, €]]+Verokompensaatiot[[#This Row],[Veromenetysten korvaus 2024]]+Verokompensaatiot[[#This Row],[Veromenetysten korvaus 2025]]+Verokompensaatiot[[#This Row],[Veromenetysten korvaus 2026]]</f>
        <v>533216.27913008607</v>
      </c>
    </row>
    <row r="165" spans="1:7" x14ac:dyDescent="0.25">
      <c r="A165" s="32">
        <v>535</v>
      </c>
      <c r="B165" s="13" t="s">
        <v>172</v>
      </c>
      <c r="C165" s="164">
        <v>1996875.6162195159</v>
      </c>
      <c r="D165" s="164">
        <v>18.435731047280569</v>
      </c>
      <c r="E165" s="164">
        <v>-856532.29024200176</v>
      </c>
      <c r="F165" s="164">
        <v>97428.027089031209</v>
      </c>
      <c r="G165" s="300">
        <f>Verokompensaatiot[[#This Row],[Korvaukset vuosilta 2010-2023, €]]+Verokompensaatiot[[#This Row],[Veromenetysten korvaus 2024]]+Verokompensaatiot[[#This Row],[Veromenetysten korvaus 2025]]+Verokompensaatiot[[#This Row],[Veromenetysten korvaus 2026]]</f>
        <v>1237789.7887975925</v>
      </c>
    </row>
    <row r="166" spans="1:7" x14ac:dyDescent="0.25">
      <c r="A166" s="32">
        <v>536</v>
      </c>
      <c r="B166" s="13" t="s">
        <v>173</v>
      </c>
      <c r="C166" s="164">
        <v>4319910.8290714007</v>
      </c>
      <c r="D166" s="164">
        <v>-76116.852190959442</v>
      </c>
      <c r="E166" s="164">
        <v>-2645048.9591909805</v>
      </c>
      <c r="F166" s="164">
        <v>159406.9666346648</v>
      </c>
      <c r="G166" s="300">
        <f>Verokompensaatiot[[#This Row],[Korvaukset vuosilta 2010-2023, €]]+Verokompensaatiot[[#This Row],[Veromenetysten korvaus 2024]]+Verokompensaatiot[[#This Row],[Veromenetysten korvaus 2025]]+Verokompensaatiot[[#This Row],[Veromenetysten korvaus 2026]]</f>
        <v>1758151.9843241256</v>
      </c>
    </row>
    <row r="167" spans="1:7" x14ac:dyDescent="0.25">
      <c r="A167" s="32">
        <v>538</v>
      </c>
      <c r="B167" s="13" t="s">
        <v>174</v>
      </c>
      <c r="C167" s="164">
        <v>803528.66794922063</v>
      </c>
      <c r="D167" s="164">
        <v>-25039.86487755222</v>
      </c>
      <c r="E167" s="164">
        <v>-395326.41037003591</v>
      </c>
      <c r="F167" s="164">
        <v>28305.6746736108</v>
      </c>
      <c r="G167" s="300">
        <f>Verokompensaatiot[[#This Row],[Korvaukset vuosilta 2010-2023, €]]+Verokompensaatiot[[#This Row],[Veromenetysten korvaus 2024]]+Verokompensaatiot[[#This Row],[Veromenetysten korvaus 2025]]+Verokompensaatiot[[#This Row],[Veromenetysten korvaus 2026]]</f>
        <v>411468.06737524323</v>
      </c>
    </row>
    <row r="168" spans="1:7" x14ac:dyDescent="0.25">
      <c r="A168" s="32">
        <v>541</v>
      </c>
      <c r="B168" s="13" t="s">
        <v>175</v>
      </c>
      <c r="C168" s="164">
        <v>2019208.9214752344</v>
      </c>
      <c r="D168" s="164">
        <v>11408.968739092546</v>
      </c>
      <c r="E168" s="164">
        <v>-627410.37066907773</v>
      </c>
      <c r="F168" s="164">
        <v>97472.55616979122</v>
      </c>
      <c r="G168" s="300">
        <f>Verokompensaatiot[[#This Row],[Korvaukset vuosilta 2010-2023, €]]+Verokompensaatiot[[#This Row],[Veromenetysten korvaus 2024]]+Verokompensaatiot[[#This Row],[Veromenetysten korvaus 2025]]+Verokompensaatiot[[#This Row],[Veromenetysten korvaus 2026]]</f>
        <v>1500680.0757150403</v>
      </c>
    </row>
    <row r="169" spans="1:7" x14ac:dyDescent="0.25">
      <c r="A169" s="32">
        <v>543</v>
      </c>
      <c r="B169" s="13" t="s">
        <v>176</v>
      </c>
      <c r="C169" s="164">
        <v>5312251.0396160055</v>
      </c>
      <c r="D169" s="164">
        <v>-168028.78775858571</v>
      </c>
      <c r="E169" s="164">
        <v>-2696884.2926662527</v>
      </c>
      <c r="F169" s="164">
        <v>34626.929678641107</v>
      </c>
      <c r="G169" s="300">
        <f>Verokompensaatiot[[#This Row],[Korvaukset vuosilta 2010-2023, €]]+Verokompensaatiot[[#This Row],[Veromenetysten korvaus 2024]]+Verokompensaatiot[[#This Row],[Veromenetysten korvaus 2025]]+Verokompensaatiot[[#This Row],[Veromenetysten korvaus 2026]]</f>
        <v>2481964.8888698081</v>
      </c>
    </row>
    <row r="170" spans="1:7" x14ac:dyDescent="0.25">
      <c r="A170" s="32">
        <v>545</v>
      </c>
      <c r="B170" s="13" t="s">
        <v>177</v>
      </c>
      <c r="C170" s="164">
        <v>2169459.5671574911</v>
      </c>
      <c r="D170" s="164">
        <v>3930.8259780094231</v>
      </c>
      <c r="E170" s="164">
        <v>-507995.61807509523</v>
      </c>
      <c r="F170" s="164">
        <v>99326.441545153619</v>
      </c>
      <c r="G170" s="300">
        <f>Verokompensaatiot[[#This Row],[Korvaukset vuosilta 2010-2023, €]]+Verokompensaatiot[[#This Row],[Veromenetysten korvaus 2024]]+Verokompensaatiot[[#This Row],[Veromenetysten korvaus 2025]]+Verokompensaatiot[[#This Row],[Veromenetysten korvaus 2026]]</f>
        <v>1764721.216605559</v>
      </c>
    </row>
    <row r="171" spans="1:7" x14ac:dyDescent="0.25">
      <c r="A171" s="32">
        <v>560</v>
      </c>
      <c r="B171" s="13" t="s">
        <v>178</v>
      </c>
      <c r="C171" s="164">
        <v>2807763.6069482872</v>
      </c>
      <c r="D171" s="164">
        <v>-55272.018292399785</v>
      </c>
      <c r="E171" s="164">
        <v>-1016837.2262676858</v>
      </c>
      <c r="F171" s="164">
        <v>112407.08673486658</v>
      </c>
      <c r="G171" s="300">
        <f>Verokompensaatiot[[#This Row],[Korvaukset vuosilta 2010-2023, €]]+Verokompensaatiot[[#This Row],[Veromenetysten korvaus 2024]]+Verokompensaatiot[[#This Row],[Veromenetysten korvaus 2025]]+Verokompensaatiot[[#This Row],[Veromenetysten korvaus 2026]]</f>
        <v>1848061.4491230685</v>
      </c>
    </row>
    <row r="172" spans="1:7" x14ac:dyDescent="0.25">
      <c r="A172" s="32">
        <v>561</v>
      </c>
      <c r="B172" s="13" t="s">
        <v>179</v>
      </c>
      <c r="C172" s="164">
        <v>342227.01655398041</v>
      </c>
      <c r="D172" s="164">
        <v>-2142.8697999763526</v>
      </c>
      <c r="E172" s="164">
        <v>-75319.590254943454</v>
      </c>
      <c r="F172" s="164">
        <v>13006.708465259459</v>
      </c>
      <c r="G172" s="300">
        <f>Verokompensaatiot[[#This Row],[Korvaukset vuosilta 2010-2023, €]]+Verokompensaatiot[[#This Row],[Veromenetysten korvaus 2024]]+Verokompensaatiot[[#This Row],[Veromenetysten korvaus 2025]]+Verokompensaatiot[[#This Row],[Veromenetysten korvaus 2026]]</f>
        <v>277771.26496432006</v>
      </c>
    </row>
    <row r="173" spans="1:7" x14ac:dyDescent="0.25">
      <c r="A173" s="32">
        <v>562</v>
      </c>
      <c r="B173" s="13" t="s">
        <v>180</v>
      </c>
      <c r="C173" s="164">
        <v>1707001.9478384415</v>
      </c>
      <c r="D173" s="164">
        <v>-48276.357160384076</v>
      </c>
      <c r="E173" s="164">
        <v>-670850.12030170404</v>
      </c>
      <c r="F173" s="164">
        <v>80574.386437265654</v>
      </c>
      <c r="G173" s="300">
        <f>Verokompensaatiot[[#This Row],[Korvaukset vuosilta 2010-2023, €]]+Verokompensaatiot[[#This Row],[Veromenetysten korvaus 2024]]+Verokompensaatiot[[#This Row],[Veromenetysten korvaus 2025]]+Verokompensaatiot[[#This Row],[Veromenetysten korvaus 2026]]</f>
        <v>1068449.8568136189</v>
      </c>
    </row>
    <row r="174" spans="1:7" x14ac:dyDescent="0.25">
      <c r="A174" s="32">
        <v>563</v>
      </c>
      <c r="B174" s="13" t="s">
        <v>181</v>
      </c>
      <c r="C174" s="164">
        <v>1307424.8951470982</v>
      </c>
      <c r="D174" s="164">
        <v>-10251.256780378637</v>
      </c>
      <c r="E174" s="164">
        <v>-576937.4976678841</v>
      </c>
      <c r="F174" s="164">
        <v>64866.470274342821</v>
      </c>
      <c r="G174" s="300">
        <f>Verokompensaatiot[[#This Row],[Korvaukset vuosilta 2010-2023, €]]+Verokompensaatiot[[#This Row],[Veromenetysten korvaus 2024]]+Verokompensaatiot[[#This Row],[Veromenetysten korvaus 2025]]+Verokompensaatiot[[#This Row],[Veromenetysten korvaus 2026]]</f>
        <v>785102.61097317841</v>
      </c>
    </row>
    <row r="175" spans="1:7" x14ac:dyDescent="0.25">
      <c r="A175" s="32">
        <v>564</v>
      </c>
      <c r="B175" s="13" t="s">
        <v>182</v>
      </c>
      <c r="C175" s="164">
        <v>29128493.766056716</v>
      </c>
      <c r="D175" s="164">
        <v>270795.43636430189</v>
      </c>
      <c r="E175" s="164">
        <v>-11225256.031306293</v>
      </c>
      <c r="F175" s="164">
        <v>1113160.3573183073</v>
      </c>
      <c r="G175" s="300">
        <f>Verokompensaatiot[[#This Row],[Korvaukset vuosilta 2010-2023, €]]+Verokompensaatiot[[#This Row],[Veromenetysten korvaus 2024]]+Verokompensaatiot[[#This Row],[Veromenetysten korvaus 2025]]+Verokompensaatiot[[#This Row],[Veromenetysten korvaus 2026]]</f>
        <v>19287193.528433032</v>
      </c>
    </row>
    <row r="176" spans="1:7" x14ac:dyDescent="0.25">
      <c r="A176" s="32">
        <v>576</v>
      </c>
      <c r="B176" s="13" t="s">
        <v>183</v>
      </c>
      <c r="C176" s="164">
        <v>626308.25840280904</v>
      </c>
      <c r="D176" s="164">
        <v>-10515.611798564159</v>
      </c>
      <c r="E176" s="164">
        <v>-152134.35488930315</v>
      </c>
      <c r="F176" s="164">
        <v>29375.307700701458</v>
      </c>
      <c r="G176" s="300">
        <f>Verokompensaatiot[[#This Row],[Korvaukset vuosilta 2010-2023, €]]+Verokompensaatiot[[#This Row],[Veromenetysten korvaus 2024]]+Verokompensaatiot[[#This Row],[Veromenetysten korvaus 2025]]+Verokompensaatiot[[#This Row],[Veromenetysten korvaus 2026]]</f>
        <v>493033.59941564314</v>
      </c>
    </row>
    <row r="177" spans="1:7" x14ac:dyDescent="0.25">
      <c r="A177" s="32">
        <v>577</v>
      </c>
      <c r="B177" s="13" t="s">
        <v>184</v>
      </c>
      <c r="C177" s="164">
        <v>1619753.7953696446</v>
      </c>
      <c r="D177" s="164">
        <v>-46012.36310920972</v>
      </c>
      <c r="E177" s="164">
        <v>-803717.37261302478</v>
      </c>
      <c r="F177" s="164">
        <v>48832.442197846627</v>
      </c>
      <c r="G177" s="300">
        <f>Verokompensaatiot[[#This Row],[Korvaukset vuosilta 2010-2023, €]]+Verokompensaatiot[[#This Row],[Veromenetysten korvaus 2024]]+Verokompensaatiot[[#This Row],[Veromenetysten korvaus 2025]]+Verokompensaatiot[[#This Row],[Veromenetysten korvaus 2026]]</f>
        <v>818856.50184525666</v>
      </c>
    </row>
    <row r="178" spans="1:7" x14ac:dyDescent="0.25">
      <c r="A178" s="32">
        <v>578</v>
      </c>
      <c r="B178" s="13" t="s">
        <v>185</v>
      </c>
      <c r="C178" s="164">
        <v>676025.78812674666</v>
      </c>
      <c r="D178" s="164">
        <v>-11829.880050511338</v>
      </c>
      <c r="E178" s="164">
        <v>-215720.3322184791</v>
      </c>
      <c r="F178" s="164">
        <v>34008.667547973637</v>
      </c>
      <c r="G178" s="300">
        <f>Verokompensaatiot[[#This Row],[Korvaukset vuosilta 2010-2023, €]]+Verokompensaatiot[[#This Row],[Veromenetysten korvaus 2024]]+Verokompensaatiot[[#This Row],[Veromenetysten korvaus 2025]]+Verokompensaatiot[[#This Row],[Veromenetysten korvaus 2026]]</f>
        <v>482484.24340572982</v>
      </c>
    </row>
    <row r="179" spans="1:7" x14ac:dyDescent="0.25">
      <c r="A179" s="32">
        <v>580</v>
      </c>
      <c r="B179" s="13" t="s">
        <v>186</v>
      </c>
      <c r="C179" s="164">
        <v>1033549.7310828343</v>
      </c>
      <c r="D179" s="164">
        <v>-8083.8061279057129</v>
      </c>
      <c r="E179" s="164">
        <v>-299758.23489133362</v>
      </c>
      <c r="F179" s="164">
        <v>50282.299897573248</v>
      </c>
      <c r="G179" s="300">
        <f>Verokompensaatiot[[#This Row],[Korvaukset vuosilta 2010-2023, €]]+Verokompensaatiot[[#This Row],[Veromenetysten korvaus 2024]]+Verokompensaatiot[[#This Row],[Veromenetysten korvaus 2025]]+Verokompensaatiot[[#This Row],[Veromenetysten korvaus 2026]]</f>
        <v>775989.98996116826</v>
      </c>
    </row>
    <row r="180" spans="1:7" x14ac:dyDescent="0.25">
      <c r="A180" s="32">
        <v>581</v>
      </c>
      <c r="B180" s="13" t="s">
        <v>187</v>
      </c>
      <c r="C180" s="164">
        <v>1238202.8315967713</v>
      </c>
      <c r="D180" s="164">
        <v>-13725.337588587807</v>
      </c>
      <c r="E180" s="164">
        <v>-479740.29109469714</v>
      </c>
      <c r="F180" s="164">
        <v>62654.772716433559</v>
      </c>
      <c r="G180" s="300">
        <f>Verokompensaatiot[[#This Row],[Korvaukset vuosilta 2010-2023, €]]+Verokompensaatiot[[#This Row],[Veromenetysten korvaus 2024]]+Verokompensaatiot[[#This Row],[Veromenetysten korvaus 2025]]+Verokompensaatiot[[#This Row],[Veromenetysten korvaus 2026]]</f>
        <v>807391.97562991991</v>
      </c>
    </row>
    <row r="181" spans="1:7" x14ac:dyDescent="0.25">
      <c r="A181" s="32">
        <v>583</v>
      </c>
      <c r="B181" s="13" t="s">
        <v>188</v>
      </c>
      <c r="C181" s="164">
        <v>191959.12275273213</v>
      </c>
      <c r="D181" s="164">
        <v>-441.03565210003239</v>
      </c>
      <c r="E181" s="164">
        <v>-76649.116688175665</v>
      </c>
      <c r="F181" s="164">
        <v>9812.7183003329174</v>
      </c>
      <c r="G181" s="300">
        <f>Verokompensaatiot[[#This Row],[Korvaukset vuosilta 2010-2023, €]]+Verokompensaatiot[[#This Row],[Veromenetysten korvaus 2024]]+Verokompensaatiot[[#This Row],[Veromenetysten korvaus 2025]]+Verokompensaatiot[[#This Row],[Veromenetysten korvaus 2026]]</f>
        <v>124681.68871278936</v>
      </c>
    </row>
    <row r="182" spans="1:7" x14ac:dyDescent="0.25">
      <c r="A182" s="32">
        <v>584</v>
      </c>
      <c r="B182" s="13" t="s">
        <v>189</v>
      </c>
      <c r="C182" s="164">
        <v>544264.87358014286</v>
      </c>
      <c r="D182" s="164">
        <v>3381.729380000952</v>
      </c>
      <c r="E182" s="164">
        <v>-175756.72388556966</v>
      </c>
      <c r="F182" s="164">
        <v>24103.38690373276</v>
      </c>
      <c r="G182" s="300">
        <f>Verokompensaatiot[[#This Row],[Korvaukset vuosilta 2010-2023, €]]+Verokompensaatiot[[#This Row],[Veromenetysten korvaus 2024]]+Verokompensaatiot[[#This Row],[Veromenetysten korvaus 2025]]+Verokompensaatiot[[#This Row],[Veromenetysten korvaus 2026]]</f>
        <v>395993.26597830694</v>
      </c>
    </row>
    <row r="183" spans="1:7" x14ac:dyDescent="0.25">
      <c r="A183" s="32">
        <v>592</v>
      </c>
      <c r="B183" s="13" t="s">
        <v>190</v>
      </c>
      <c r="C183" s="164">
        <v>694864.69179638941</v>
      </c>
      <c r="D183" s="164">
        <v>-21109.301594785644</v>
      </c>
      <c r="E183" s="164">
        <v>-298740.50773450249</v>
      </c>
      <c r="F183" s="164">
        <v>31312.529865957677</v>
      </c>
      <c r="G183" s="300">
        <f>Verokompensaatiot[[#This Row],[Korvaukset vuosilta 2010-2023, €]]+Verokompensaatiot[[#This Row],[Veromenetysten korvaus 2024]]+Verokompensaatiot[[#This Row],[Veromenetysten korvaus 2025]]+Verokompensaatiot[[#This Row],[Veromenetysten korvaus 2026]]</f>
        <v>406327.41233305895</v>
      </c>
    </row>
    <row r="184" spans="1:7" x14ac:dyDescent="0.25">
      <c r="A184" s="32">
        <v>593</v>
      </c>
      <c r="B184" s="13" t="s">
        <v>191</v>
      </c>
      <c r="C184" s="164">
        <v>3330180.2490723021</v>
      </c>
      <c r="D184" s="164">
        <v>-7996.8048801974837</v>
      </c>
      <c r="E184" s="164">
        <v>-1277358.2407457337</v>
      </c>
      <c r="F184" s="164">
        <v>169135.99320905923</v>
      </c>
      <c r="G184" s="300">
        <f>Verokompensaatiot[[#This Row],[Korvaukset vuosilta 2010-2023, €]]+Verokompensaatiot[[#This Row],[Veromenetysten korvaus 2024]]+Verokompensaatiot[[#This Row],[Veromenetysten korvaus 2025]]+Verokompensaatiot[[#This Row],[Veromenetysten korvaus 2026]]</f>
        <v>2213961.1966554299</v>
      </c>
    </row>
    <row r="185" spans="1:7" x14ac:dyDescent="0.25">
      <c r="A185" s="32">
        <v>595</v>
      </c>
      <c r="B185" s="13" t="s">
        <v>192</v>
      </c>
      <c r="C185" s="164">
        <v>972282.43669580948</v>
      </c>
      <c r="D185" s="164">
        <v>-6780.1428213591535</v>
      </c>
      <c r="E185" s="164">
        <v>-219232.39687835469</v>
      </c>
      <c r="F185" s="164">
        <v>50456.720209414045</v>
      </c>
      <c r="G185" s="300">
        <f>Verokompensaatiot[[#This Row],[Korvaukset vuosilta 2010-2023, €]]+Verokompensaatiot[[#This Row],[Veromenetysten korvaus 2024]]+Verokompensaatiot[[#This Row],[Veromenetysten korvaus 2025]]+Verokompensaatiot[[#This Row],[Veromenetysten korvaus 2026]]</f>
        <v>796726.61720550968</v>
      </c>
    </row>
    <row r="186" spans="1:7" x14ac:dyDescent="0.25">
      <c r="A186" s="32">
        <v>598</v>
      </c>
      <c r="B186" s="13" t="s">
        <v>193</v>
      </c>
      <c r="C186" s="164">
        <v>3057466.6288290229</v>
      </c>
      <c r="D186" s="164">
        <v>18968.423896229855</v>
      </c>
      <c r="E186" s="164">
        <v>-1441341.3839051221</v>
      </c>
      <c r="F186" s="164">
        <v>140838.15804629453</v>
      </c>
      <c r="G186" s="300">
        <f>Verokompensaatiot[[#This Row],[Korvaukset vuosilta 2010-2023, €]]+Verokompensaatiot[[#This Row],[Veromenetysten korvaus 2024]]+Verokompensaatiot[[#This Row],[Veromenetysten korvaus 2025]]+Verokompensaatiot[[#This Row],[Veromenetysten korvaus 2026]]</f>
        <v>1775931.8268664251</v>
      </c>
    </row>
    <row r="187" spans="1:7" x14ac:dyDescent="0.25">
      <c r="A187" s="32">
        <v>599</v>
      </c>
      <c r="B187" s="13" t="s">
        <v>194</v>
      </c>
      <c r="C187" s="164">
        <v>2039832.4276491953</v>
      </c>
      <c r="D187" s="164">
        <v>763.41020902849777</v>
      </c>
      <c r="E187" s="164">
        <v>-894970.76060114545</v>
      </c>
      <c r="F187" s="164">
        <v>91145.613334652764</v>
      </c>
      <c r="G187" s="300">
        <f>Verokompensaatiot[[#This Row],[Korvaukset vuosilta 2010-2023, €]]+Verokompensaatiot[[#This Row],[Veromenetysten korvaus 2024]]+Verokompensaatiot[[#This Row],[Veromenetysten korvaus 2025]]+Verokompensaatiot[[#This Row],[Veromenetysten korvaus 2026]]</f>
        <v>1236770.6905917311</v>
      </c>
    </row>
    <row r="188" spans="1:7" x14ac:dyDescent="0.25">
      <c r="A188" s="32">
        <v>601</v>
      </c>
      <c r="B188" s="13" t="s">
        <v>195</v>
      </c>
      <c r="C188" s="164">
        <v>858001.98963607987</v>
      </c>
      <c r="D188" s="164">
        <v>-147.54206033757691</v>
      </c>
      <c r="E188" s="164">
        <v>-243805.40976550116</v>
      </c>
      <c r="F188" s="164">
        <v>42201.129993855066</v>
      </c>
      <c r="G188" s="300">
        <f>Verokompensaatiot[[#This Row],[Korvaukset vuosilta 2010-2023, €]]+Verokompensaatiot[[#This Row],[Veromenetysten korvaus 2024]]+Verokompensaatiot[[#This Row],[Veromenetysten korvaus 2025]]+Verokompensaatiot[[#This Row],[Veromenetysten korvaus 2026]]</f>
        <v>656250.16780409613</v>
      </c>
    </row>
    <row r="189" spans="1:7" x14ac:dyDescent="0.25">
      <c r="A189" s="32">
        <v>604</v>
      </c>
      <c r="B189" s="13" t="s">
        <v>196</v>
      </c>
      <c r="C189" s="164">
        <v>2135859.3612966966</v>
      </c>
      <c r="D189" s="164">
        <v>-16198.816704595545</v>
      </c>
      <c r="E189" s="164">
        <v>-1367197.5450973599</v>
      </c>
      <c r="F189" s="164">
        <v>27553.291200726751</v>
      </c>
      <c r="G189" s="300">
        <f>Verokompensaatiot[[#This Row],[Korvaukset vuosilta 2010-2023, €]]+Verokompensaatiot[[#This Row],[Veromenetysten korvaus 2024]]+Verokompensaatiot[[#This Row],[Veromenetysten korvaus 2025]]+Verokompensaatiot[[#This Row],[Veromenetysten korvaus 2026]]</f>
        <v>780016.29069546796</v>
      </c>
    </row>
    <row r="190" spans="1:7" x14ac:dyDescent="0.25">
      <c r="A190" s="32">
        <v>607</v>
      </c>
      <c r="B190" s="13" t="s">
        <v>197</v>
      </c>
      <c r="C190" s="164">
        <v>938647.58690160885</v>
      </c>
      <c r="D190" s="164">
        <v>-5764.2108516378266</v>
      </c>
      <c r="E190" s="164">
        <v>-255956.46639578592</v>
      </c>
      <c r="F190" s="164">
        <v>41628.955267374651</v>
      </c>
      <c r="G190" s="300">
        <f>Verokompensaatiot[[#This Row],[Korvaukset vuosilta 2010-2023, €]]+Verokompensaatiot[[#This Row],[Veromenetysten korvaus 2024]]+Verokompensaatiot[[#This Row],[Veromenetysten korvaus 2025]]+Verokompensaatiot[[#This Row],[Veromenetysten korvaus 2026]]</f>
        <v>718555.8649215597</v>
      </c>
    </row>
    <row r="191" spans="1:7" x14ac:dyDescent="0.25">
      <c r="A191" s="32">
        <v>608</v>
      </c>
      <c r="B191" s="13" t="s">
        <v>198</v>
      </c>
      <c r="C191" s="164">
        <v>418388.12446064875</v>
      </c>
      <c r="D191" s="164">
        <v>-5103.6667095825051</v>
      </c>
      <c r="E191" s="164">
        <v>-191847.54161869531</v>
      </c>
      <c r="F191" s="164">
        <v>20199.289452310881</v>
      </c>
      <c r="G191" s="300">
        <f>Verokompensaatiot[[#This Row],[Korvaukset vuosilta 2010-2023, €]]+Verokompensaatiot[[#This Row],[Veromenetysten korvaus 2024]]+Verokompensaatiot[[#This Row],[Veromenetysten korvaus 2025]]+Verokompensaatiot[[#This Row],[Veromenetysten korvaus 2026]]</f>
        <v>241636.20558468183</v>
      </c>
    </row>
    <row r="192" spans="1:7" x14ac:dyDescent="0.25">
      <c r="A192" s="32">
        <v>609</v>
      </c>
      <c r="B192" s="13" t="s">
        <v>199</v>
      </c>
      <c r="C192" s="164">
        <v>13537031.482079029</v>
      </c>
      <c r="D192" s="164">
        <v>5330.3636550249103</v>
      </c>
      <c r="E192" s="164">
        <v>-5781676.0786911966</v>
      </c>
      <c r="F192" s="164">
        <v>627214.38303243916</v>
      </c>
      <c r="G192" s="300">
        <f>Verokompensaatiot[[#This Row],[Korvaukset vuosilta 2010-2023, €]]+Verokompensaatiot[[#This Row],[Veromenetysten korvaus 2024]]+Verokompensaatiot[[#This Row],[Veromenetysten korvaus 2025]]+Verokompensaatiot[[#This Row],[Veromenetysten korvaus 2026]]</f>
        <v>8387900.1500752969</v>
      </c>
    </row>
    <row r="193" spans="1:7" x14ac:dyDescent="0.25">
      <c r="A193" s="301">
        <v>611</v>
      </c>
      <c r="B193" s="13" t="s">
        <v>200</v>
      </c>
      <c r="C193" s="164">
        <v>758884.41692466103</v>
      </c>
      <c r="D193" s="164">
        <v>-39242.977017067096</v>
      </c>
      <c r="E193" s="164">
        <v>-320337.31431608251</v>
      </c>
      <c r="F193" s="164">
        <v>15277.677644258694</v>
      </c>
      <c r="G193" s="300">
        <f>Verokompensaatiot[[#This Row],[Korvaukset vuosilta 2010-2023, €]]+Verokompensaatiot[[#This Row],[Veromenetysten korvaus 2024]]+Verokompensaatiot[[#This Row],[Veromenetysten korvaus 2025]]+Verokompensaatiot[[#This Row],[Veromenetysten korvaus 2026]]</f>
        <v>414581.80323577009</v>
      </c>
    </row>
    <row r="194" spans="1:7" x14ac:dyDescent="0.25">
      <c r="A194" s="32">
        <v>614</v>
      </c>
      <c r="B194" s="13" t="s">
        <v>201</v>
      </c>
      <c r="C194" s="164">
        <v>765773.22457206785</v>
      </c>
      <c r="D194" s="164">
        <v>3227.7093184630639</v>
      </c>
      <c r="E194" s="164">
        <v>-195078.86518612946</v>
      </c>
      <c r="F194" s="164">
        <v>38702.673068361692</v>
      </c>
      <c r="G194" s="300">
        <f>Verokompensaatiot[[#This Row],[Korvaukset vuosilta 2010-2023, €]]+Verokompensaatiot[[#This Row],[Veromenetysten korvaus 2024]]+Verokompensaatiot[[#This Row],[Veromenetysten korvaus 2025]]+Verokompensaatiot[[#This Row],[Veromenetysten korvaus 2026]]</f>
        <v>612624.7417727632</v>
      </c>
    </row>
    <row r="195" spans="1:7" x14ac:dyDescent="0.25">
      <c r="A195" s="32">
        <v>615</v>
      </c>
      <c r="B195" s="13" t="s">
        <v>202</v>
      </c>
      <c r="C195" s="164">
        <v>1559906.3044823692</v>
      </c>
      <c r="D195" s="164">
        <v>-2839.2779425589997</v>
      </c>
      <c r="E195" s="164">
        <v>-510157.63249343925</v>
      </c>
      <c r="F195" s="164">
        <v>76258.579172610422</v>
      </c>
      <c r="G195" s="300">
        <f>Verokompensaatiot[[#This Row],[Korvaukset vuosilta 2010-2023, €]]+Verokompensaatiot[[#This Row],[Veromenetysten korvaus 2024]]+Verokompensaatiot[[#This Row],[Veromenetysten korvaus 2025]]+Verokompensaatiot[[#This Row],[Veromenetysten korvaus 2026]]</f>
        <v>1123167.9732189814</v>
      </c>
    </row>
    <row r="196" spans="1:7" x14ac:dyDescent="0.25">
      <c r="A196" s="32">
        <v>616</v>
      </c>
      <c r="B196" s="13" t="s">
        <v>203</v>
      </c>
      <c r="C196" s="164">
        <v>391264.80938673951</v>
      </c>
      <c r="D196" s="164">
        <v>-11116.095694455018</v>
      </c>
      <c r="E196" s="164">
        <v>-140343.84664111011</v>
      </c>
      <c r="F196" s="164">
        <v>13680.721344845326</v>
      </c>
      <c r="G196" s="300">
        <f>Verokompensaatiot[[#This Row],[Korvaukset vuosilta 2010-2023, €]]+Verokompensaatiot[[#This Row],[Veromenetysten korvaus 2024]]+Verokompensaatiot[[#This Row],[Veromenetysten korvaus 2025]]+Verokompensaatiot[[#This Row],[Veromenetysten korvaus 2026]]</f>
        <v>253485.58839601971</v>
      </c>
    </row>
    <row r="197" spans="1:7" x14ac:dyDescent="0.25">
      <c r="A197" s="32">
        <v>619</v>
      </c>
      <c r="B197" s="13" t="s">
        <v>204</v>
      </c>
      <c r="C197" s="164">
        <v>692332.35488204192</v>
      </c>
      <c r="D197" s="164">
        <v>-3520.836632194194</v>
      </c>
      <c r="E197" s="164">
        <v>-128982.09074987115</v>
      </c>
      <c r="F197" s="164">
        <v>33645.468559551053</v>
      </c>
      <c r="G197" s="300">
        <f>Verokompensaatiot[[#This Row],[Korvaukset vuosilta 2010-2023, €]]+Verokompensaatiot[[#This Row],[Veromenetysten korvaus 2024]]+Verokompensaatiot[[#This Row],[Veromenetysten korvaus 2025]]+Verokompensaatiot[[#This Row],[Veromenetysten korvaus 2026]]</f>
        <v>593474.89605952764</v>
      </c>
    </row>
    <row r="198" spans="1:7" x14ac:dyDescent="0.25">
      <c r="A198" s="32">
        <v>620</v>
      </c>
      <c r="B198" s="13" t="s">
        <v>205</v>
      </c>
      <c r="C198" s="164">
        <v>592880.19126909296</v>
      </c>
      <c r="D198" s="164">
        <v>-1875.5753370449092</v>
      </c>
      <c r="E198" s="164">
        <v>-141835.77889578548</v>
      </c>
      <c r="F198" s="164">
        <v>29681.787835582389</v>
      </c>
      <c r="G198" s="300">
        <f>Verokompensaatiot[[#This Row],[Korvaukset vuosilta 2010-2023, €]]+Verokompensaatiot[[#This Row],[Veromenetysten korvaus 2024]]+Verokompensaatiot[[#This Row],[Veromenetysten korvaus 2025]]+Verokompensaatiot[[#This Row],[Veromenetysten korvaus 2026]]</f>
        <v>478850.62487184501</v>
      </c>
    </row>
    <row r="199" spans="1:7" x14ac:dyDescent="0.25">
      <c r="A199" s="32">
        <v>623</v>
      </c>
      <c r="B199" s="13" t="s">
        <v>206</v>
      </c>
      <c r="C199" s="164">
        <v>477548.71115935524</v>
      </c>
      <c r="D199" s="164">
        <v>-3011.6420900786516</v>
      </c>
      <c r="E199" s="164">
        <v>-70711.72605428203</v>
      </c>
      <c r="F199" s="164">
        <v>16798.572274605507</v>
      </c>
      <c r="G199" s="300">
        <f>Verokompensaatiot[[#This Row],[Korvaukset vuosilta 2010-2023, €]]+Verokompensaatiot[[#This Row],[Veromenetysten korvaus 2024]]+Verokompensaatiot[[#This Row],[Veromenetysten korvaus 2025]]+Verokompensaatiot[[#This Row],[Veromenetysten korvaus 2026]]</f>
        <v>420623.91528960003</v>
      </c>
    </row>
    <row r="200" spans="1:7" x14ac:dyDescent="0.25">
      <c r="A200" s="32">
        <v>624</v>
      </c>
      <c r="B200" s="13" t="s">
        <v>207</v>
      </c>
      <c r="C200" s="164">
        <v>739756.86131195817</v>
      </c>
      <c r="D200" s="164">
        <v>-25112.735155243034</v>
      </c>
      <c r="E200" s="164">
        <v>-330074.73588737159</v>
      </c>
      <c r="F200" s="164">
        <v>26926.976224831731</v>
      </c>
      <c r="G200" s="300">
        <f>Verokompensaatiot[[#This Row],[Korvaukset vuosilta 2010-2023, €]]+Verokompensaatiot[[#This Row],[Veromenetysten korvaus 2024]]+Verokompensaatiot[[#This Row],[Veromenetysten korvaus 2025]]+Verokompensaatiot[[#This Row],[Veromenetysten korvaus 2026]]</f>
        <v>411496.36649417522</v>
      </c>
    </row>
    <row r="201" spans="1:7" x14ac:dyDescent="0.25">
      <c r="A201" s="32">
        <v>625</v>
      </c>
      <c r="B201" s="13" t="s">
        <v>208</v>
      </c>
      <c r="C201" s="164">
        <v>563298.79902610555</v>
      </c>
      <c r="D201" s="164">
        <v>-6041.3908384857286</v>
      </c>
      <c r="E201" s="164">
        <v>-166613.22381855772</v>
      </c>
      <c r="F201" s="164">
        <v>27190.597286705859</v>
      </c>
      <c r="G201" s="300">
        <f>Verokompensaatiot[[#This Row],[Korvaukset vuosilta 2010-2023, €]]+Verokompensaatiot[[#This Row],[Veromenetysten korvaus 2024]]+Verokompensaatiot[[#This Row],[Veromenetysten korvaus 2025]]+Verokompensaatiot[[#This Row],[Veromenetysten korvaus 2026]]</f>
        <v>417834.78165576805</v>
      </c>
    </row>
    <row r="202" spans="1:7" x14ac:dyDescent="0.25">
      <c r="A202" s="32">
        <v>626</v>
      </c>
      <c r="B202" s="13" t="s">
        <v>209</v>
      </c>
      <c r="C202" s="164">
        <v>958856.20401978446</v>
      </c>
      <c r="D202" s="164">
        <v>-913.8016317605834</v>
      </c>
      <c r="E202" s="164">
        <v>-285954.03877505008</v>
      </c>
      <c r="F202" s="164">
        <v>48975.711277427014</v>
      </c>
      <c r="G202" s="300">
        <f>Verokompensaatiot[[#This Row],[Korvaukset vuosilta 2010-2023, €]]+Verokompensaatiot[[#This Row],[Veromenetysten korvaus 2024]]+Verokompensaatiot[[#This Row],[Veromenetysten korvaus 2025]]+Verokompensaatiot[[#This Row],[Veromenetysten korvaus 2026]]</f>
        <v>720964.07489040087</v>
      </c>
    </row>
    <row r="203" spans="1:7" x14ac:dyDescent="0.25">
      <c r="A203" s="32">
        <v>630</v>
      </c>
      <c r="B203" s="13" t="s">
        <v>210</v>
      </c>
      <c r="C203" s="164">
        <v>293457.79005564051</v>
      </c>
      <c r="D203" s="164">
        <v>1582.1644145842192</v>
      </c>
      <c r="E203" s="164">
        <v>-84037.996331267816</v>
      </c>
      <c r="F203" s="164">
        <v>13387.214267524787</v>
      </c>
      <c r="G203" s="300">
        <f>Verokompensaatiot[[#This Row],[Korvaukset vuosilta 2010-2023, €]]+Verokompensaatiot[[#This Row],[Veromenetysten korvaus 2024]]+Verokompensaatiot[[#This Row],[Veromenetysten korvaus 2025]]+Verokompensaatiot[[#This Row],[Veromenetysten korvaus 2026]]</f>
        <v>224389.1724064817</v>
      </c>
    </row>
    <row r="204" spans="1:7" x14ac:dyDescent="0.25">
      <c r="A204" s="32">
        <v>631</v>
      </c>
      <c r="B204" s="13" t="s">
        <v>211</v>
      </c>
      <c r="C204" s="164">
        <v>344417.13611322758</v>
      </c>
      <c r="D204" s="164">
        <v>-11167.013262571138</v>
      </c>
      <c r="E204" s="164">
        <v>-160565.65042111321</v>
      </c>
      <c r="F204" s="164">
        <v>14999.417492011977</v>
      </c>
      <c r="G204" s="300">
        <f>Verokompensaatiot[[#This Row],[Korvaukset vuosilta 2010-2023, €]]+Verokompensaatiot[[#This Row],[Veromenetysten korvaus 2024]]+Verokompensaatiot[[#This Row],[Veromenetysten korvaus 2025]]+Verokompensaatiot[[#This Row],[Veromenetysten korvaus 2026]]</f>
        <v>187683.88992155521</v>
      </c>
    </row>
    <row r="205" spans="1:7" x14ac:dyDescent="0.25">
      <c r="A205" s="32">
        <v>635</v>
      </c>
      <c r="B205" s="13" t="s">
        <v>212</v>
      </c>
      <c r="C205" s="164">
        <v>1272187.3641265314</v>
      </c>
      <c r="D205" s="164">
        <v>-33444.399860024489</v>
      </c>
      <c r="E205" s="164">
        <v>-416325.49399629422</v>
      </c>
      <c r="F205" s="164">
        <v>58190.007295523115</v>
      </c>
      <c r="G205" s="300">
        <f>Verokompensaatiot[[#This Row],[Korvaukset vuosilta 2010-2023, €]]+Verokompensaatiot[[#This Row],[Veromenetysten korvaus 2024]]+Verokompensaatiot[[#This Row],[Veromenetysten korvaus 2025]]+Verokompensaatiot[[#This Row],[Veromenetysten korvaus 2026]]</f>
        <v>880607.47756573581</v>
      </c>
    </row>
    <row r="206" spans="1:7" x14ac:dyDescent="0.25">
      <c r="A206" s="32">
        <v>636</v>
      </c>
      <c r="B206" s="13" t="s">
        <v>213</v>
      </c>
      <c r="C206" s="164">
        <v>1772192.3552646744</v>
      </c>
      <c r="D206" s="164">
        <v>-33709.773266676566</v>
      </c>
      <c r="E206" s="164">
        <v>-472262.10746194143</v>
      </c>
      <c r="F206" s="164">
        <v>70610.48362682492</v>
      </c>
      <c r="G206" s="300">
        <f>Verokompensaatiot[[#This Row],[Korvaukset vuosilta 2010-2023, €]]+Verokompensaatiot[[#This Row],[Veromenetysten korvaus 2024]]+Verokompensaatiot[[#This Row],[Veromenetysten korvaus 2025]]+Verokompensaatiot[[#This Row],[Veromenetysten korvaus 2026]]</f>
        <v>1336830.9581628814</v>
      </c>
    </row>
    <row r="207" spans="1:7" x14ac:dyDescent="0.25">
      <c r="A207" s="32">
        <v>638</v>
      </c>
      <c r="B207" s="13" t="s">
        <v>214</v>
      </c>
      <c r="C207" s="164">
        <v>7464233.6631018911</v>
      </c>
      <c r="D207" s="164">
        <v>-139313.11942067801</v>
      </c>
      <c r="E207" s="164">
        <v>-2627086.3669178807</v>
      </c>
      <c r="F207" s="164">
        <v>145563.45467243777</v>
      </c>
      <c r="G207" s="300">
        <f>Verokompensaatiot[[#This Row],[Korvaukset vuosilta 2010-2023, €]]+Verokompensaatiot[[#This Row],[Veromenetysten korvaus 2024]]+Verokompensaatiot[[#This Row],[Veromenetysten korvaus 2025]]+Verokompensaatiot[[#This Row],[Veromenetysten korvaus 2026]]</f>
        <v>4843397.6314357696</v>
      </c>
    </row>
    <row r="208" spans="1:7" x14ac:dyDescent="0.25">
      <c r="A208" s="32">
        <v>678</v>
      </c>
      <c r="B208" s="13" t="s">
        <v>215</v>
      </c>
      <c r="C208" s="164">
        <v>3472366.0037305513</v>
      </c>
      <c r="D208" s="164">
        <v>-17280.547611528971</v>
      </c>
      <c r="E208" s="164">
        <v>-1691930.8021204786</v>
      </c>
      <c r="F208" s="164">
        <v>155563.3553894533</v>
      </c>
      <c r="G208" s="300">
        <f>Verokompensaatiot[[#This Row],[Korvaukset vuosilta 2010-2023, €]]+Verokompensaatiot[[#This Row],[Veromenetysten korvaus 2024]]+Verokompensaatiot[[#This Row],[Veromenetysten korvaus 2025]]+Verokompensaatiot[[#This Row],[Veromenetysten korvaus 2026]]</f>
        <v>1918718.009387997</v>
      </c>
    </row>
    <row r="209" spans="1:7" x14ac:dyDescent="0.25">
      <c r="A209" s="32">
        <v>680</v>
      </c>
      <c r="B209" s="13" t="s">
        <v>216</v>
      </c>
      <c r="C209" s="164">
        <v>3437295.6144646946</v>
      </c>
      <c r="D209" s="164">
        <v>-8876.3631779418429</v>
      </c>
      <c r="E209" s="164">
        <v>-1592461.9885869548</v>
      </c>
      <c r="F209" s="164">
        <v>126965.34882225512</v>
      </c>
      <c r="G209" s="300">
        <f>Verokompensaatiot[[#This Row],[Korvaukset vuosilta 2010-2023, €]]+Verokompensaatiot[[#This Row],[Veromenetysten korvaus 2024]]+Verokompensaatiot[[#This Row],[Veromenetysten korvaus 2025]]+Verokompensaatiot[[#This Row],[Veromenetysten korvaus 2026]]</f>
        <v>1962922.6115220534</v>
      </c>
    </row>
    <row r="210" spans="1:7" x14ac:dyDescent="0.25">
      <c r="A210" s="32">
        <v>681</v>
      </c>
      <c r="B210" s="13" t="s">
        <v>217</v>
      </c>
      <c r="C210" s="164">
        <v>805669.3802147815</v>
      </c>
      <c r="D210" s="164">
        <v>-3647.2257864315234</v>
      </c>
      <c r="E210" s="164">
        <v>-197661.79420138116</v>
      </c>
      <c r="F210" s="164">
        <v>40384.993060656685</v>
      </c>
      <c r="G210" s="300">
        <f>Verokompensaatiot[[#This Row],[Korvaukset vuosilta 2010-2023, €]]+Verokompensaatiot[[#This Row],[Veromenetysten korvaus 2024]]+Verokompensaatiot[[#This Row],[Veromenetysten korvaus 2025]]+Verokompensaatiot[[#This Row],[Veromenetysten korvaus 2026]]</f>
        <v>644745.35328762548</v>
      </c>
    </row>
    <row r="211" spans="1:7" x14ac:dyDescent="0.25">
      <c r="A211" s="32">
        <v>683</v>
      </c>
      <c r="B211" s="13" t="s">
        <v>218</v>
      </c>
      <c r="C211" s="164">
        <v>759963.97848509136</v>
      </c>
      <c r="D211" s="164">
        <v>2195.8263855824698</v>
      </c>
      <c r="E211" s="164">
        <v>-195407.89511294136</v>
      </c>
      <c r="F211" s="164">
        <v>31881.586364845582</v>
      </c>
      <c r="G211" s="300">
        <f>Verokompensaatiot[[#This Row],[Korvaukset vuosilta 2010-2023, €]]+Verokompensaatiot[[#This Row],[Veromenetysten korvaus 2024]]+Verokompensaatiot[[#This Row],[Veromenetysten korvaus 2025]]+Verokompensaatiot[[#This Row],[Veromenetysten korvaus 2026]]</f>
        <v>598633.49612257804</v>
      </c>
    </row>
    <row r="212" spans="1:7" x14ac:dyDescent="0.25">
      <c r="A212" s="32">
        <v>684</v>
      </c>
      <c r="B212" s="13" t="s">
        <v>219</v>
      </c>
      <c r="C212" s="164">
        <v>7040812.967825627</v>
      </c>
      <c r="D212" s="164">
        <v>-46326.868723353313</v>
      </c>
      <c r="E212" s="164">
        <v>-2181687.1836593277</v>
      </c>
      <c r="F212" s="164">
        <v>265294.87225008366</v>
      </c>
      <c r="G212" s="300">
        <f>Verokompensaatiot[[#This Row],[Korvaukset vuosilta 2010-2023, €]]+Verokompensaatiot[[#This Row],[Veromenetysten korvaus 2024]]+Verokompensaatiot[[#This Row],[Veromenetysten korvaus 2025]]+Verokompensaatiot[[#This Row],[Veromenetysten korvaus 2026]]</f>
        <v>5078093.7876930293</v>
      </c>
    </row>
    <row r="213" spans="1:7" x14ac:dyDescent="0.25">
      <c r="A213" s="32">
        <v>686</v>
      </c>
      <c r="B213" s="13" t="s">
        <v>220</v>
      </c>
      <c r="C213" s="164">
        <v>672707.59369978006</v>
      </c>
      <c r="D213" s="164">
        <v>-5763.5498863852827</v>
      </c>
      <c r="E213" s="164">
        <v>-197957.1715439042</v>
      </c>
      <c r="F213" s="164">
        <v>35571.016112876292</v>
      </c>
      <c r="G213" s="300">
        <f>Verokompensaatiot[[#This Row],[Korvaukset vuosilta 2010-2023, €]]+Verokompensaatiot[[#This Row],[Veromenetysten korvaus 2024]]+Verokompensaatiot[[#This Row],[Veromenetysten korvaus 2025]]+Verokompensaatiot[[#This Row],[Veromenetysten korvaus 2026]]</f>
        <v>504557.8883823668</v>
      </c>
    </row>
    <row r="214" spans="1:7" x14ac:dyDescent="0.25">
      <c r="A214" s="32">
        <v>687</v>
      </c>
      <c r="B214" s="13" t="s">
        <v>221</v>
      </c>
      <c r="C214" s="164">
        <v>376032.70872593054</v>
      </c>
      <c r="D214" s="164">
        <v>997.98261103500727</v>
      </c>
      <c r="E214" s="164">
        <v>-84336.951951624855</v>
      </c>
      <c r="F214" s="164">
        <v>20515.831537870872</v>
      </c>
      <c r="G214" s="300">
        <f>Verokompensaatiot[[#This Row],[Korvaukset vuosilta 2010-2023, €]]+Verokompensaatiot[[#This Row],[Veromenetysten korvaus 2024]]+Verokompensaatiot[[#This Row],[Veromenetysten korvaus 2025]]+Verokompensaatiot[[#This Row],[Veromenetysten korvaus 2026]]</f>
        <v>313209.57092321158</v>
      </c>
    </row>
    <row r="215" spans="1:7" x14ac:dyDescent="0.25">
      <c r="A215" s="32">
        <v>689</v>
      </c>
      <c r="B215" s="13" t="s">
        <v>222</v>
      </c>
      <c r="C215" s="164">
        <v>595411.99035538943</v>
      </c>
      <c r="D215" s="164">
        <v>-6980.7495428664679</v>
      </c>
      <c r="E215" s="164">
        <v>-160446.67180962084</v>
      </c>
      <c r="F215" s="164">
        <v>27075.953009594003</v>
      </c>
      <c r="G215" s="300">
        <f>Verokompensaatiot[[#This Row],[Korvaukset vuosilta 2010-2023, €]]+Verokompensaatiot[[#This Row],[Veromenetysten korvaus 2024]]+Verokompensaatiot[[#This Row],[Veromenetysten korvaus 2025]]+Verokompensaatiot[[#This Row],[Veromenetysten korvaus 2026]]</f>
        <v>455060.52201249613</v>
      </c>
    </row>
    <row r="216" spans="1:7" x14ac:dyDescent="0.25">
      <c r="A216" s="32">
        <v>691</v>
      </c>
      <c r="B216" s="13" t="s">
        <v>223</v>
      </c>
      <c r="C216" s="164">
        <v>640960.05842737365</v>
      </c>
      <c r="D216" s="164">
        <v>889.16465889832762</v>
      </c>
      <c r="E216" s="164">
        <v>-191010.3575226258</v>
      </c>
      <c r="F216" s="164">
        <v>29301.253264229337</v>
      </c>
      <c r="G216" s="300">
        <f>Verokompensaatiot[[#This Row],[Korvaukset vuosilta 2010-2023, €]]+Verokompensaatiot[[#This Row],[Veromenetysten korvaus 2024]]+Verokompensaatiot[[#This Row],[Veromenetysten korvaus 2025]]+Verokompensaatiot[[#This Row],[Veromenetysten korvaus 2026]]</f>
        <v>480140.11882787553</v>
      </c>
    </row>
    <row r="217" spans="1:7" x14ac:dyDescent="0.25">
      <c r="A217" s="32">
        <v>694</v>
      </c>
      <c r="B217" s="13" t="s">
        <v>224</v>
      </c>
      <c r="C217" s="164">
        <v>4328850.2716077119</v>
      </c>
      <c r="D217" s="164">
        <v>-65207.639687632676</v>
      </c>
      <c r="E217" s="164">
        <v>-1832071.2709102626</v>
      </c>
      <c r="F217" s="164">
        <v>135260.10145411085</v>
      </c>
      <c r="G217" s="300">
        <f>Verokompensaatiot[[#This Row],[Korvaukset vuosilta 2010-2023, €]]+Verokompensaatiot[[#This Row],[Veromenetysten korvaus 2024]]+Verokompensaatiot[[#This Row],[Veromenetysten korvaus 2025]]+Verokompensaatiot[[#This Row],[Veromenetysten korvaus 2026]]</f>
        <v>2566831.462463927</v>
      </c>
    </row>
    <row r="218" spans="1:7" x14ac:dyDescent="0.25">
      <c r="A218" s="32">
        <v>697</v>
      </c>
      <c r="B218" s="13" t="s">
        <v>225</v>
      </c>
      <c r="C218" s="164">
        <v>294418.19818171416</v>
      </c>
      <c r="D218" s="164">
        <v>-4717.5566931582398</v>
      </c>
      <c r="E218" s="164">
        <v>-73396.14194270513</v>
      </c>
      <c r="F218" s="164">
        <v>14075.768404267588</v>
      </c>
      <c r="G218" s="300">
        <f>Verokompensaatiot[[#This Row],[Korvaukset vuosilta 2010-2023, €]]+Verokompensaatiot[[#This Row],[Veromenetysten korvaus 2024]]+Verokompensaatiot[[#This Row],[Veromenetysten korvaus 2025]]+Verokompensaatiot[[#This Row],[Veromenetysten korvaus 2026]]</f>
        <v>230380.26795011837</v>
      </c>
    </row>
    <row r="219" spans="1:7" x14ac:dyDescent="0.25">
      <c r="A219" s="32">
        <v>698</v>
      </c>
      <c r="B219" s="13" t="s">
        <v>226</v>
      </c>
      <c r="C219" s="164">
        <v>9602704.4680333622</v>
      </c>
      <c r="D219" s="164">
        <v>61591.119052694317</v>
      </c>
      <c r="E219" s="164">
        <v>-4602695.9489609487</v>
      </c>
      <c r="F219" s="164">
        <v>457266.97452868643</v>
      </c>
      <c r="G219" s="300">
        <f>Verokompensaatiot[[#This Row],[Korvaukset vuosilta 2010-2023, €]]+Verokompensaatiot[[#This Row],[Veromenetysten korvaus 2024]]+Verokompensaatiot[[#This Row],[Veromenetysten korvaus 2025]]+Verokompensaatiot[[#This Row],[Veromenetysten korvaus 2026]]</f>
        <v>5518866.6126537947</v>
      </c>
    </row>
    <row r="220" spans="1:7" x14ac:dyDescent="0.25">
      <c r="A220" s="32">
        <v>700</v>
      </c>
      <c r="B220" s="13" t="s">
        <v>227</v>
      </c>
      <c r="C220" s="164">
        <v>815623.78408988658</v>
      </c>
      <c r="D220" s="164">
        <v>-25084.569847599741</v>
      </c>
      <c r="E220" s="164">
        <v>-306856.17672900803</v>
      </c>
      <c r="F220" s="164">
        <v>32671.83089240361</v>
      </c>
      <c r="G220" s="300">
        <f>Verokompensaatiot[[#This Row],[Korvaukset vuosilta 2010-2023, €]]+Verokompensaatiot[[#This Row],[Veromenetysten korvaus 2024]]+Verokompensaatiot[[#This Row],[Veromenetysten korvaus 2025]]+Verokompensaatiot[[#This Row],[Veromenetysten korvaus 2026]]</f>
        <v>516354.86840568244</v>
      </c>
    </row>
    <row r="221" spans="1:7" x14ac:dyDescent="0.25">
      <c r="A221" s="32">
        <v>702</v>
      </c>
      <c r="B221" s="13" t="s">
        <v>228</v>
      </c>
      <c r="C221" s="164">
        <v>910151.59470414324</v>
      </c>
      <c r="D221" s="164">
        <v>-12482.508347875468</v>
      </c>
      <c r="E221" s="164">
        <v>-278137.15084059146</v>
      </c>
      <c r="F221" s="164">
        <v>46209.086077542757</v>
      </c>
      <c r="G221" s="300">
        <f>Verokompensaatiot[[#This Row],[Korvaukset vuosilta 2010-2023, €]]+Verokompensaatiot[[#This Row],[Veromenetysten korvaus 2024]]+Verokompensaatiot[[#This Row],[Veromenetysten korvaus 2025]]+Verokompensaatiot[[#This Row],[Veromenetysten korvaus 2026]]</f>
        <v>665741.02159321913</v>
      </c>
    </row>
    <row r="222" spans="1:7" x14ac:dyDescent="0.25">
      <c r="A222" s="32">
        <v>704</v>
      </c>
      <c r="B222" s="13" t="s">
        <v>229</v>
      </c>
      <c r="C222" s="164">
        <v>871842.56580709014</v>
      </c>
      <c r="D222" s="164">
        <v>-24726.130465027702</v>
      </c>
      <c r="E222" s="164">
        <v>-409534.41552243376</v>
      </c>
      <c r="F222" s="164">
        <v>20658.540356932379</v>
      </c>
      <c r="G222" s="300">
        <f>Verokompensaatiot[[#This Row],[Korvaukset vuosilta 2010-2023, €]]+Verokompensaatiot[[#This Row],[Veromenetysten korvaus 2024]]+Verokompensaatiot[[#This Row],[Veromenetysten korvaus 2025]]+Verokompensaatiot[[#This Row],[Veromenetysten korvaus 2026]]</f>
        <v>458240.56017656112</v>
      </c>
    </row>
    <row r="223" spans="1:7" x14ac:dyDescent="0.25">
      <c r="A223" s="32">
        <v>707</v>
      </c>
      <c r="B223" s="13" t="s">
        <v>230</v>
      </c>
      <c r="C223" s="164">
        <v>524427.44226363301</v>
      </c>
      <c r="D223" s="164">
        <v>-44.61667030094759</v>
      </c>
      <c r="E223" s="164">
        <v>-111564.36871912124</v>
      </c>
      <c r="F223" s="164">
        <v>25682.910433589026</v>
      </c>
      <c r="G223" s="300">
        <f>Verokompensaatiot[[#This Row],[Korvaukset vuosilta 2010-2023, €]]+Verokompensaatiot[[#This Row],[Veromenetysten korvaus 2024]]+Verokompensaatiot[[#This Row],[Veromenetysten korvaus 2025]]+Verokompensaatiot[[#This Row],[Veromenetysten korvaus 2026]]</f>
        <v>438501.36730779987</v>
      </c>
    </row>
    <row r="224" spans="1:7" x14ac:dyDescent="0.25">
      <c r="A224" s="32">
        <v>710</v>
      </c>
      <c r="B224" s="13" t="s">
        <v>231</v>
      </c>
      <c r="C224" s="164">
        <v>4902020.8825135343</v>
      </c>
      <c r="D224" s="164">
        <v>-93203.810375645218</v>
      </c>
      <c r="E224" s="164">
        <v>-1962238.7823212848</v>
      </c>
      <c r="F224" s="164">
        <v>219157.88253194201</v>
      </c>
      <c r="G224" s="300">
        <f>Verokompensaatiot[[#This Row],[Korvaukset vuosilta 2010-2023, €]]+Verokompensaatiot[[#This Row],[Veromenetysten korvaus 2024]]+Verokompensaatiot[[#This Row],[Veromenetysten korvaus 2025]]+Verokompensaatiot[[#This Row],[Veromenetysten korvaus 2026]]</f>
        <v>3065736.1723485468</v>
      </c>
    </row>
    <row r="225" spans="1:7" x14ac:dyDescent="0.25">
      <c r="A225" s="32">
        <v>729</v>
      </c>
      <c r="B225" s="13" t="s">
        <v>232</v>
      </c>
      <c r="C225" s="164">
        <v>1905196.3208219288</v>
      </c>
      <c r="D225" s="164">
        <v>-22058.211785798332</v>
      </c>
      <c r="E225" s="164">
        <v>-579611.78992202028</v>
      </c>
      <c r="F225" s="164">
        <v>99997.91194473597</v>
      </c>
      <c r="G225" s="300">
        <f>Verokompensaatiot[[#This Row],[Korvaukset vuosilta 2010-2023, €]]+Verokompensaatiot[[#This Row],[Veromenetysten korvaus 2024]]+Verokompensaatiot[[#This Row],[Veromenetysten korvaus 2025]]+Verokompensaatiot[[#This Row],[Veromenetysten korvaus 2026]]</f>
        <v>1403524.231058846</v>
      </c>
    </row>
    <row r="226" spans="1:7" x14ac:dyDescent="0.25">
      <c r="A226" s="32">
        <v>732</v>
      </c>
      <c r="B226" s="13" t="s">
        <v>233</v>
      </c>
      <c r="C226" s="164">
        <v>755675.73850250035</v>
      </c>
      <c r="D226" s="164">
        <v>1465.7189432671148</v>
      </c>
      <c r="E226" s="164">
        <v>-243714.90288716942</v>
      </c>
      <c r="F226" s="164">
        <v>34295.980858425777</v>
      </c>
      <c r="G226" s="300">
        <f>Verokompensaatiot[[#This Row],[Korvaukset vuosilta 2010-2023, €]]+Verokompensaatiot[[#This Row],[Veromenetysten korvaus 2024]]+Verokompensaatiot[[#This Row],[Veromenetysten korvaus 2025]]+Verokompensaatiot[[#This Row],[Veromenetysten korvaus 2026]]</f>
        <v>547722.53541702381</v>
      </c>
    </row>
    <row r="227" spans="1:7" x14ac:dyDescent="0.25">
      <c r="A227" s="32">
        <v>734</v>
      </c>
      <c r="B227" s="13" t="s">
        <v>234</v>
      </c>
      <c r="C227" s="164">
        <v>9273826.570309896</v>
      </c>
      <c r="D227" s="164">
        <v>-140622.93085031488</v>
      </c>
      <c r="E227" s="164">
        <v>-3049445.9124978217</v>
      </c>
      <c r="F227" s="164">
        <v>398052.94528578524</v>
      </c>
      <c r="G227" s="300">
        <f>Verokompensaatiot[[#This Row],[Korvaukset vuosilta 2010-2023, €]]+Verokompensaatiot[[#This Row],[Veromenetysten korvaus 2024]]+Verokompensaatiot[[#This Row],[Veromenetysten korvaus 2025]]+Verokompensaatiot[[#This Row],[Veromenetysten korvaus 2026]]</f>
        <v>6481810.6722475449</v>
      </c>
    </row>
    <row r="228" spans="1:7" x14ac:dyDescent="0.25">
      <c r="A228" s="32">
        <v>738</v>
      </c>
      <c r="B228" s="13" t="s">
        <v>235</v>
      </c>
      <c r="C228" s="164">
        <v>584899.15882966924</v>
      </c>
      <c r="D228" s="164">
        <v>-15128.506439010893</v>
      </c>
      <c r="E228" s="164">
        <v>-149805.7415161627</v>
      </c>
      <c r="F228" s="164">
        <v>24213.650685652785</v>
      </c>
      <c r="G228" s="300">
        <f>Verokompensaatiot[[#This Row],[Korvaukset vuosilta 2010-2023, €]]+Verokompensaatiot[[#This Row],[Veromenetysten korvaus 2024]]+Verokompensaatiot[[#This Row],[Veromenetysten korvaus 2025]]+Verokompensaatiot[[#This Row],[Veromenetysten korvaus 2026]]</f>
        <v>444178.56156014849</v>
      </c>
    </row>
    <row r="229" spans="1:7" x14ac:dyDescent="0.25">
      <c r="A229" s="32">
        <v>739</v>
      </c>
      <c r="B229" s="13" t="s">
        <v>236</v>
      </c>
      <c r="C229" s="164">
        <v>719684.4299765157</v>
      </c>
      <c r="D229" s="164">
        <v>-15399.730164890145</v>
      </c>
      <c r="E229" s="164">
        <v>-173744.61951530568</v>
      </c>
      <c r="F229" s="164">
        <v>33822.366493970279</v>
      </c>
      <c r="G229" s="300">
        <f>Verokompensaatiot[[#This Row],[Korvaukset vuosilta 2010-2023, €]]+Verokompensaatiot[[#This Row],[Veromenetysten korvaus 2024]]+Verokompensaatiot[[#This Row],[Veromenetysten korvaus 2025]]+Verokompensaatiot[[#This Row],[Veromenetysten korvaus 2026]]</f>
        <v>564362.44679029018</v>
      </c>
    </row>
    <row r="230" spans="1:7" x14ac:dyDescent="0.25">
      <c r="A230" s="32">
        <v>740</v>
      </c>
      <c r="B230" s="13" t="s">
        <v>237</v>
      </c>
      <c r="C230" s="164">
        <v>6155499.2061898317</v>
      </c>
      <c r="D230" s="164">
        <v>-3462.5217500497383</v>
      </c>
      <c r="E230" s="164">
        <v>-2305546.6799952853</v>
      </c>
      <c r="F230" s="164">
        <v>310445.15905275056</v>
      </c>
      <c r="G230" s="300">
        <f>Verokompensaatiot[[#This Row],[Korvaukset vuosilta 2010-2023, €]]+Verokompensaatiot[[#This Row],[Veromenetysten korvaus 2024]]+Verokompensaatiot[[#This Row],[Veromenetysten korvaus 2025]]+Verokompensaatiot[[#This Row],[Veromenetysten korvaus 2026]]</f>
        <v>4156935.1634972473</v>
      </c>
    </row>
    <row r="231" spans="1:7" x14ac:dyDescent="0.25">
      <c r="A231" s="32">
        <v>742</v>
      </c>
      <c r="B231" s="13" t="s">
        <v>238</v>
      </c>
      <c r="C231" s="164">
        <v>225038.02043149644</v>
      </c>
      <c r="D231" s="164">
        <v>2775.6352535470601</v>
      </c>
      <c r="E231" s="164">
        <v>-64587.197873018122</v>
      </c>
      <c r="F231" s="164">
        <v>11560.797083483714</v>
      </c>
      <c r="G231" s="300">
        <f>Verokompensaatiot[[#This Row],[Korvaukset vuosilta 2010-2023, €]]+Verokompensaatiot[[#This Row],[Veromenetysten korvaus 2024]]+Verokompensaatiot[[#This Row],[Veromenetysten korvaus 2025]]+Verokompensaatiot[[#This Row],[Veromenetysten korvaus 2026]]</f>
        <v>174787.25489550908</v>
      </c>
    </row>
    <row r="232" spans="1:7" x14ac:dyDescent="0.25">
      <c r="A232" s="32">
        <v>743</v>
      </c>
      <c r="B232" s="13" t="s">
        <v>239</v>
      </c>
      <c r="C232" s="164">
        <v>9945565.9278010912</v>
      </c>
      <c r="D232" s="164">
        <v>-53755.976626312869</v>
      </c>
      <c r="E232" s="164">
        <v>-5229127.8546365211</v>
      </c>
      <c r="F232" s="164">
        <v>428070.61257539113</v>
      </c>
      <c r="G232" s="300">
        <f>Verokompensaatiot[[#This Row],[Korvaukset vuosilta 2010-2023, €]]+Verokompensaatiot[[#This Row],[Veromenetysten korvaus 2024]]+Verokompensaatiot[[#This Row],[Veromenetysten korvaus 2025]]+Verokompensaatiot[[#This Row],[Veromenetysten korvaus 2026]]</f>
        <v>5090752.7091136491</v>
      </c>
    </row>
    <row r="233" spans="1:7" x14ac:dyDescent="0.25">
      <c r="A233" s="32">
        <v>746</v>
      </c>
      <c r="B233" s="13" t="s">
        <v>240</v>
      </c>
      <c r="C233" s="164">
        <v>923550.17904456658</v>
      </c>
      <c r="D233" s="164">
        <v>3487.6826948098169</v>
      </c>
      <c r="E233" s="164">
        <v>-315217.48529575695</v>
      </c>
      <c r="F233" s="164">
        <v>43302.574784680568</v>
      </c>
      <c r="G233" s="300">
        <f>Verokompensaatiot[[#This Row],[Korvaukset vuosilta 2010-2023, €]]+Verokompensaatiot[[#This Row],[Veromenetysten korvaus 2024]]+Verokompensaatiot[[#This Row],[Veromenetysten korvaus 2025]]+Verokompensaatiot[[#This Row],[Veromenetysten korvaus 2026]]</f>
        <v>655122.95122830011</v>
      </c>
    </row>
    <row r="234" spans="1:7" x14ac:dyDescent="0.25">
      <c r="A234" s="32">
        <v>747</v>
      </c>
      <c r="B234" s="13" t="s">
        <v>241</v>
      </c>
      <c r="C234" s="164">
        <v>336015.46016985853</v>
      </c>
      <c r="D234" s="164">
        <v>-923.87301867191536</v>
      </c>
      <c r="E234" s="164">
        <v>-75843.637201241552</v>
      </c>
      <c r="F234" s="164">
        <v>17420.711583811684</v>
      </c>
      <c r="G234" s="300">
        <f>Verokompensaatiot[[#This Row],[Korvaukset vuosilta 2010-2023, €]]+Verokompensaatiot[[#This Row],[Veromenetysten korvaus 2024]]+Verokompensaatiot[[#This Row],[Veromenetysten korvaus 2025]]+Verokompensaatiot[[#This Row],[Veromenetysten korvaus 2026]]</f>
        <v>276668.66153375671</v>
      </c>
    </row>
    <row r="235" spans="1:7" x14ac:dyDescent="0.25">
      <c r="A235" s="32">
        <v>748</v>
      </c>
      <c r="B235" s="13" t="s">
        <v>242</v>
      </c>
      <c r="C235" s="164">
        <v>1025424.8215553551</v>
      </c>
      <c r="D235" s="164">
        <v>-9744.5270485501187</v>
      </c>
      <c r="E235" s="164">
        <v>-314934.26144745474</v>
      </c>
      <c r="F235" s="164">
        <v>46279.901245076115</v>
      </c>
      <c r="G235" s="300">
        <f>Verokompensaatiot[[#This Row],[Korvaukset vuosilta 2010-2023, €]]+Verokompensaatiot[[#This Row],[Veromenetysten korvaus 2024]]+Verokompensaatiot[[#This Row],[Veromenetysten korvaus 2025]]+Verokompensaatiot[[#This Row],[Veromenetysten korvaus 2026]]</f>
        <v>747025.93430442631</v>
      </c>
    </row>
    <row r="236" spans="1:7" x14ac:dyDescent="0.25">
      <c r="A236" s="32">
        <v>749</v>
      </c>
      <c r="B236" s="13" t="s">
        <v>243</v>
      </c>
      <c r="C236" s="164">
        <v>3085504.7920736158</v>
      </c>
      <c r="D236" s="164">
        <v>-65483.638688530249</v>
      </c>
      <c r="E236" s="164">
        <v>-1875603.1821355245</v>
      </c>
      <c r="F236" s="164">
        <v>126054.2929129635</v>
      </c>
      <c r="G236" s="300">
        <f>Verokompensaatiot[[#This Row],[Korvaukset vuosilta 2010-2023, €]]+Verokompensaatiot[[#This Row],[Veromenetysten korvaus 2024]]+Verokompensaatiot[[#This Row],[Veromenetysten korvaus 2025]]+Verokompensaatiot[[#This Row],[Veromenetysten korvaus 2026]]</f>
        <v>1270472.2641625246</v>
      </c>
    </row>
    <row r="237" spans="1:7" x14ac:dyDescent="0.25">
      <c r="A237" s="32">
        <v>751</v>
      </c>
      <c r="B237" s="13" t="s">
        <v>244</v>
      </c>
      <c r="C237" s="164">
        <v>521520.347331553</v>
      </c>
      <c r="D237" s="164">
        <v>-16143.542302261176</v>
      </c>
      <c r="E237" s="164">
        <v>-209600.9785787205</v>
      </c>
      <c r="F237" s="164">
        <v>24047.643231929058</v>
      </c>
      <c r="G237" s="300">
        <f>Verokompensaatiot[[#This Row],[Korvaukset vuosilta 2010-2023, €]]+Verokompensaatiot[[#This Row],[Veromenetysten korvaus 2024]]+Verokompensaatiot[[#This Row],[Veromenetysten korvaus 2025]]+Verokompensaatiot[[#This Row],[Veromenetysten korvaus 2026]]</f>
        <v>319823.46968250035</v>
      </c>
    </row>
    <row r="238" spans="1:7" x14ac:dyDescent="0.25">
      <c r="A238" s="32">
        <v>753</v>
      </c>
      <c r="B238" s="13" t="s">
        <v>245</v>
      </c>
      <c r="C238" s="164">
        <v>2530377.8872347632</v>
      </c>
      <c r="D238" s="164">
        <v>-54785.270209304406</v>
      </c>
      <c r="E238" s="164">
        <v>-1044096.5584816569</v>
      </c>
      <c r="F238" s="164">
        <v>-4404.9182521790499</v>
      </c>
      <c r="G238" s="300">
        <f>Verokompensaatiot[[#This Row],[Korvaukset vuosilta 2010-2023, €]]+Verokompensaatiot[[#This Row],[Veromenetysten korvaus 2024]]+Verokompensaatiot[[#This Row],[Veromenetysten korvaus 2025]]+Verokompensaatiot[[#This Row],[Veromenetysten korvaus 2026]]</f>
        <v>1427091.1402916228</v>
      </c>
    </row>
    <row r="239" spans="1:7" x14ac:dyDescent="0.25">
      <c r="A239" s="32">
        <v>755</v>
      </c>
      <c r="B239" s="13" t="s">
        <v>246</v>
      </c>
      <c r="C239" s="164">
        <v>912800.49977479735</v>
      </c>
      <c r="D239" s="164">
        <v>-43903.329861416343</v>
      </c>
      <c r="E239" s="164">
        <v>-396917.29187575105</v>
      </c>
      <c r="F239" s="164">
        <v>15301.216520615619</v>
      </c>
      <c r="G239" s="300">
        <f>Verokompensaatiot[[#This Row],[Korvaukset vuosilta 2010-2023, €]]+Verokompensaatiot[[#This Row],[Veromenetysten korvaus 2024]]+Verokompensaatiot[[#This Row],[Veromenetysten korvaus 2025]]+Verokompensaatiot[[#This Row],[Veromenetysten korvaus 2026]]</f>
        <v>487281.09455824556</v>
      </c>
    </row>
    <row r="240" spans="1:7" x14ac:dyDescent="0.25">
      <c r="A240" s="32">
        <v>758</v>
      </c>
      <c r="B240" s="13" t="s">
        <v>247</v>
      </c>
      <c r="C240" s="164">
        <v>1522016.359015387</v>
      </c>
      <c r="D240" s="164">
        <v>-10508.418054106198</v>
      </c>
      <c r="E240" s="164">
        <v>-580947.36632759275</v>
      </c>
      <c r="F240" s="164">
        <v>66230.111260328165</v>
      </c>
      <c r="G240" s="300">
        <f>Verokompensaatiot[[#This Row],[Korvaukset vuosilta 2010-2023, €]]+Verokompensaatiot[[#This Row],[Veromenetysten korvaus 2024]]+Verokompensaatiot[[#This Row],[Veromenetysten korvaus 2025]]+Verokompensaatiot[[#This Row],[Veromenetysten korvaus 2026]]</f>
        <v>996790.68589401629</v>
      </c>
    </row>
    <row r="241" spans="1:7" x14ac:dyDescent="0.25">
      <c r="A241" s="32">
        <v>759</v>
      </c>
      <c r="B241" s="13" t="s">
        <v>248</v>
      </c>
      <c r="C241" s="164">
        <v>487637.29880807875</v>
      </c>
      <c r="D241" s="164">
        <v>-665.12050297063706</v>
      </c>
      <c r="E241" s="164">
        <v>-115299.94100622271</v>
      </c>
      <c r="F241" s="164">
        <v>23883.026604907296</v>
      </c>
      <c r="G241" s="300">
        <f>Verokompensaatiot[[#This Row],[Korvaukset vuosilta 2010-2023, €]]+Verokompensaatiot[[#This Row],[Veromenetysten korvaus 2024]]+Verokompensaatiot[[#This Row],[Veromenetysten korvaus 2025]]+Verokompensaatiot[[#This Row],[Veromenetysten korvaus 2026]]</f>
        <v>395555.26390379266</v>
      </c>
    </row>
    <row r="242" spans="1:7" x14ac:dyDescent="0.25">
      <c r="A242" s="32">
        <v>761</v>
      </c>
      <c r="B242" s="13" t="s">
        <v>249</v>
      </c>
      <c r="C242" s="164">
        <v>1840449.4381827028</v>
      </c>
      <c r="D242" s="164">
        <v>-14516.78431071965</v>
      </c>
      <c r="E242" s="164">
        <v>-440276.82037145644</v>
      </c>
      <c r="F242" s="164">
        <v>76986.933369772887</v>
      </c>
      <c r="G242" s="300">
        <f>Verokompensaatiot[[#This Row],[Korvaukset vuosilta 2010-2023, €]]+Verokompensaatiot[[#This Row],[Veromenetysten korvaus 2024]]+Verokompensaatiot[[#This Row],[Veromenetysten korvaus 2025]]+Verokompensaatiot[[#This Row],[Veromenetysten korvaus 2026]]</f>
        <v>1462642.7668702996</v>
      </c>
    </row>
    <row r="243" spans="1:7" x14ac:dyDescent="0.25">
      <c r="A243" s="32">
        <v>762</v>
      </c>
      <c r="B243" s="13" t="s">
        <v>250</v>
      </c>
      <c r="C243" s="164">
        <v>890771.17347844271</v>
      </c>
      <c r="D243" s="164">
        <v>-5539.6239367263152</v>
      </c>
      <c r="E243" s="164">
        <v>-226720.75326550382</v>
      </c>
      <c r="F243" s="164">
        <v>42343.990378771938</v>
      </c>
      <c r="G243" s="300">
        <f>Verokompensaatiot[[#This Row],[Korvaukset vuosilta 2010-2023, €]]+Verokompensaatiot[[#This Row],[Veromenetysten korvaus 2024]]+Verokompensaatiot[[#This Row],[Veromenetysten korvaus 2025]]+Verokompensaatiot[[#This Row],[Veromenetysten korvaus 2026]]</f>
        <v>700854.78665498446</v>
      </c>
    </row>
    <row r="244" spans="1:7" x14ac:dyDescent="0.25">
      <c r="A244" s="32">
        <v>765</v>
      </c>
      <c r="B244" s="13" t="s">
        <v>251</v>
      </c>
      <c r="C244" s="164">
        <v>1887722.8527956754</v>
      </c>
      <c r="D244" s="164">
        <v>-25338.82072308183</v>
      </c>
      <c r="E244" s="164">
        <v>-778300.92749414954</v>
      </c>
      <c r="F244" s="164">
        <v>73210.961092910875</v>
      </c>
      <c r="G244" s="300">
        <f>Verokompensaatiot[[#This Row],[Korvaukset vuosilta 2010-2023, €]]+Verokompensaatiot[[#This Row],[Veromenetysten korvaus 2024]]+Verokompensaatiot[[#This Row],[Veromenetysten korvaus 2025]]+Verokompensaatiot[[#This Row],[Veromenetysten korvaus 2026]]</f>
        <v>1157294.0656713548</v>
      </c>
    </row>
    <row r="245" spans="1:7" x14ac:dyDescent="0.25">
      <c r="A245" s="32">
        <v>768</v>
      </c>
      <c r="B245" s="13" t="s">
        <v>252</v>
      </c>
      <c r="C245" s="164">
        <v>569415.54148617201</v>
      </c>
      <c r="D245" s="164">
        <v>-2063.4236582368912</v>
      </c>
      <c r="E245" s="164">
        <v>-109702.00351054815</v>
      </c>
      <c r="F245" s="164">
        <v>26787.798829809708</v>
      </c>
      <c r="G245" s="300">
        <f>Verokompensaatiot[[#This Row],[Korvaukset vuosilta 2010-2023, €]]+Verokompensaatiot[[#This Row],[Veromenetysten korvaus 2024]]+Verokompensaatiot[[#This Row],[Veromenetysten korvaus 2025]]+Verokompensaatiot[[#This Row],[Veromenetysten korvaus 2026]]</f>
        <v>484437.9131471967</v>
      </c>
    </row>
    <row r="246" spans="1:7" x14ac:dyDescent="0.25">
      <c r="A246" s="32">
        <v>777</v>
      </c>
      <c r="B246" s="13" t="s">
        <v>253</v>
      </c>
      <c r="C246" s="164">
        <v>1559568.3935236624</v>
      </c>
      <c r="D246" s="164">
        <v>-246.56918531909105</v>
      </c>
      <c r="E246" s="164">
        <v>-520422.59623356088</v>
      </c>
      <c r="F246" s="164">
        <v>80389.167915524173</v>
      </c>
      <c r="G246" s="300">
        <f>Verokompensaatiot[[#This Row],[Korvaukset vuosilta 2010-2023, €]]+Verokompensaatiot[[#This Row],[Veromenetysten korvaus 2024]]+Verokompensaatiot[[#This Row],[Veromenetysten korvaus 2025]]+Verokompensaatiot[[#This Row],[Veromenetysten korvaus 2026]]</f>
        <v>1119288.3960203065</v>
      </c>
    </row>
    <row r="247" spans="1:7" x14ac:dyDescent="0.25">
      <c r="A247" s="32">
        <v>778</v>
      </c>
      <c r="B247" s="13" t="s">
        <v>254</v>
      </c>
      <c r="C247" s="164">
        <v>1365028.5224604667</v>
      </c>
      <c r="D247" s="164">
        <v>-5890.9047256729646</v>
      </c>
      <c r="E247" s="164">
        <v>-512351.14627884037</v>
      </c>
      <c r="F247" s="164">
        <v>70095.176284732224</v>
      </c>
      <c r="G247" s="300">
        <f>Verokompensaatiot[[#This Row],[Korvaukset vuosilta 2010-2023, €]]+Verokompensaatiot[[#This Row],[Veromenetysten korvaus 2024]]+Verokompensaatiot[[#This Row],[Veromenetysten korvaus 2025]]+Verokompensaatiot[[#This Row],[Veromenetysten korvaus 2026]]</f>
        <v>916881.64774068561</v>
      </c>
    </row>
    <row r="248" spans="1:7" x14ac:dyDescent="0.25">
      <c r="A248" s="32">
        <v>781</v>
      </c>
      <c r="B248" s="13" t="s">
        <v>255</v>
      </c>
      <c r="C248" s="164">
        <v>805419.18893994577</v>
      </c>
      <c r="D248" s="164">
        <v>-3269.1115672129708</v>
      </c>
      <c r="E248" s="164">
        <v>-105395.11801201385</v>
      </c>
      <c r="F248" s="164">
        <v>30016.689500748042</v>
      </c>
      <c r="G248" s="300">
        <f>Verokompensaatiot[[#This Row],[Korvaukset vuosilta 2010-2023, €]]+Verokompensaatiot[[#This Row],[Veromenetysten korvaus 2024]]+Verokompensaatiot[[#This Row],[Veromenetysten korvaus 2025]]+Verokompensaatiot[[#This Row],[Veromenetysten korvaus 2026]]</f>
        <v>726771.64886146702</v>
      </c>
    </row>
    <row r="249" spans="1:7" x14ac:dyDescent="0.25">
      <c r="A249" s="32">
        <v>783</v>
      </c>
      <c r="B249" s="13" t="s">
        <v>256</v>
      </c>
      <c r="C249" s="164">
        <v>1263911.4918444799</v>
      </c>
      <c r="D249" s="164">
        <v>-25297.668876097196</v>
      </c>
      <c r="E249" s="164">
        <v>-435041.72411698202</v>
      </c>
      <c r="F249" s="164">
        <v>55891.424065274885</v>
      </c>
      <c r="G249" s="300">
        <f>Verokompensaatiot[[#This Row],[Korvaukset vuosilta 2010-2023, €]]+Verokompensaatiot[[#This Row],[Veromenetysten korvaus 2024]]+Verokompensaatiot[[#This Row],[Veromenetysten korvaus 2025]]+Verokompensaatiot[[#This Row],[Veromenetysten korvaus 2026]]</f>
        <v>859463.52291667555</v>
      </c>
    </row>
    <row r="250" spans="1:7" x14ac:dyDescent="0.25">
      <c r="A250" s="32">
        <v>785</v>
      </c>
      <c r="B250" s="13" t="s">
        <v>257</v>
      </c>
      <c r="C250" s="164">
        <v>638365.88914082851</v>
      </c>
      <c r="D250" s="164">
        <v>-1738.7571173005672</v>
      </c>
      <c r="E250" s="164">
        <v>-115843.36471869814</v>
      </c>
      <c r="F250" s="164">
        <v>28302.409268398438</v>
      </c>
      <c r="G250" s="300">
        <f>Verokompensaatiot[[#This Row],[Korvaukset vuosilta 2010-2023, €]]+Verokompensaatiot[[#This Row],[Veromenetysten korvaus 2024]]+Verokompensaatiot[[#This Row],[Veromenetysten korvaus 2025]]+Verokompensaatiot[[#This Row],[Veromenetysten korvaus 2026]]</f>
        <v>549086.17657322832</v>
      </c>
    </row>
    <row r="251" spans="1:7" x14ac:dyDescent="0.25">
      <c r="A251" s="32">
        <v>790</v>
      </c>
      <c r="B251" s="13" t="s">
        <v>258</v>
      </c>
      <c r="C251" s="164">
        <v>4475838.6949382462</v>
      </c>
      <c r="D251" s="164">
        <v>-97637.420714441367</v>
      </c>
      <c r="E251" s="164">
        <v>-1615386.4524028441</v>
      </c>
      <c r="F251" s="164">
        <v>212360.06654163139</v>
      </c>
      <c r="G251" s="300">
        <f>Verokompensaatiot[[#This Row],[Korvaukset vuosilta 2010-2023, €]]+Verokompensaatiot[[#This Row],[Veromenetysten korvaus 2024]]+Verokompensaatiot[[#This Row],[Veromenetysten korvaus 2025]]+Verokompensaatiot[[#This Row],[Veromenetysten korvaus 2026]]</f>
        <v>2975174.8883625916</v>
      </c>
    </row>
    <row r="252" spans="1:7" x14ac:dyDescent="0.25">
      <c r="A252" s="32">
        <v>791</v>
      </c>
      <c r="B252" s="13" t="s">
        <v>259</v>
      </c>
      <c r="C252" s="164">
        <v>1262903.4928640015</v>
      </c>
      <c r="D252" s="164">
        <v>-3481.3071575720205</v>
      </c>
      <c r="E252" s="164">
        <v>-292727.42043598858</v>
      </c>
      <c r="F252" s="164">
        <v>60909.726682865643</v>
      </c>
      <c r="G252" s="300">
        <f>Verokompensaatiot[[#This Row],[Korvaukset vuosilta 2010-2023, €]]+Verokompensaatiot[[#This Row],[Veromenetysten korvaus 2024]]+Verokompensaatiot[[#This Row],[Veromenetysten korvaus 2025]]+Verokompensaatiot[[#This Row],[Veromenetysten korvaus 2026]]</f>
        <v>1027604.4919533065</v>
      </c>
    </row>
    <row r="253" spans="1:7" x14ac:dyDescent="0.25">
      <c r="A253" s="32">
        <v>831</v>
      </c>
      <c r="B253" s="13" t="s">
        <v>260</v>
      </c>
      <c r="C253" s="164">
        <v>695604.28385445755</v>
      </c>
      <c r="D253" s="164">
        <v>-18795.158042885178</v>
      </c>
      <c r="E253" s="164">
        <v>-295784.45011722401</v>
      </c>
      <c r="F253" s="164">
        <v>25892.248046390927</v>
      </c>
      <c r="G253" s="300">
        <f>Verokompensaatiot[[#This Row],[Korvaukset vuosilta 2010-2023, €]]+Verokompensaatiot[[#This Row],[Veromenetysten korvaus 2024]]+Verokompensaatiot[[#This Row],[Veromenetysten korvaus 2025]]+Verokompensaatiot[[#This Row],[Veromenetysten korvaus 2026]]</f>
        <v>406916.92374073935</v>
      </c>
    </row>
    <row r="254" spans="1:7" x14ac:dyDescent="0.25">
      <c r="A254" s="32">
        <v>832</v>
      </c>
      <c r="B254" s="13" t="s">
        <v>261</v>
      </c>
      <c r="C254" s="164">
        <v>765347.09521522536</v>
      </c>
      <c r="D254" s="164">
        <v>94.710858530927453</v>
      </c>
      <c r="E254" s="164">
        <v>-223515.33527973399</v>
      </c>
      <c r="F254" s="164">
        <v>36987.024626570121</v>
      </c>
      <c r="G254" s="300">
        <f>Verokompensaatiot[[#This Row],[Korvaukset vuosilta 2010-2023, €]]+Verokompensaatiot[[#This Row],[Veromenetysten korvaus 2024]]+Verokompensaatiot[[#This Row],[Veromenetysten korvaus 2025]]+Verokompensaatiot[[#This Row],[Veromenetysten korvaus 2026]]</f>
        <v>578913.49542059249</v>
      </c>
    </row>
    <row r="255" spans="1:7" x14ac:dyDescent="0.25">
      <c r="A255" s="32">
        <v>833</v>
      </c>
      <c r="B255" s="13" t="s">
        <v>262</v>
      </c>
      <c r="C255" s="164">
        <v>342281.76810028055</v>
      </c>
      <c r="D255" s="164">
        <v>-7185.6569388959533</v>
      </c>
      <c r="E255" s="164">
        <v>-76570.201065549467</v>
      </c>
      <c r="F255" s="164">
        <v>12096.36392713645</v>
      </c>
      <c r="G255" s="300">
        <f>Verokompensaatiot[[#This Row],[Korvaukset vuosilta 2010-2023, €]]+Verokompensaatiot[[#This Row],[Veromenetysten korvaus 2024]]+Verokompensaatiot[[#This Row],[Veromenetysten korvaus 2025]]+Verokompensaatiot[[#This Row],[Veromenetysten korvaus 2026]]</f>
        <v>270622.27402297163</v>
      </c>
    </row>
    <row r="256" spans="1:7" x14ac:dyDescent="0.25">
      <c r="A256" s="32">
        <v>834</v>
      </c>
      <c r="B256" s="13" t="s">
        <v>263</v>
      </c>
      <c r="C256" s="164">
        <v>1113721.6941235559</v>
      </c>
      <c r="D256" s="164">
        <v>-24717.224699091807</v>
      </c>
      <c r="E256" s="164">
        <v>-380515.47210766026</v>
      </c>
      <c r="F256" s="164">
        <v>45299.097725248503</v>
      </c>
      <c r="G256" s="300">
        <f>Verokompensaatiot[[#This Row],[Korvaukset vuosilta 2010-2023, €]]+Verokompensaatiot[[#This Row],[Veromenetysten korvaus 2024]]+Verokompensaatiot[[#This Row],[Veromenetysten korvaus 2025]]+Verokompensaatiot[[#This Row],[Veromenetysten korvaus 2026]]</f>
        <v>753788.09504205233</v>
      </c>
    </row>
    <row r="257" spans="1:7" x14ac:dyDescent="0.25">
      <c r="A257" s="32">
        <v>837</v>
      </c>
      <c r="B257" s="13" t="s">
        <v>264</v>
      </c>
      <c r="C257" s="164">
        <v>36300023.396053225</v>
      </c>
      <c r="D257" s="164">
        <v>420076.98405097169</v>
      </c>
      <c r="E257" s="164">
        <v>-11055730.147087298</v>
      </c>
      <c r="F257" s="164">
        <v>1547476.4473610695</v>
      </c>
      <c r="G257" s="300">
        <f>Verokompensaatiot[[#This Row],[Korvaukset vuosilta 2010-2023, €]]+Verokompensaatiot[[#This Row],[Veromenetysten korvaus 2024]]+Verokompensaatiot[[#This Row],[Veromenetysten korvaus 2025]]+Verokompensaatiot[[#This Row],[Veromenetysten korvaus 2026]]</f>
        <v>27211846.680377971</v>
      </c>
    </row>
    <row r="258" spans="1:7" x14ac:dyDescent="0.25">
      <c r="A258" s="32">
        <v>844</v>
      </c>
      <c r="B258" s="13" t="s">
        <v>265</v>
      </c>
      <c r="C258" s="164">
        <v>367381.62735902192</v>
      </c>
      <c r="D258" s="164">
        <v>-8927.1742334659211</v>
      </c>
      <c r="E258" s="164">
        <v>-96072.702275958785</v>
      </c>
      <c r="F258" s="164">
        <v>17772.417307974272</v>
      </c>
      <c r="G258" s="300">
        <f>Verokompensaatiot[[#This Row],[Korvaukset vuosilta 2010-2023, €]]+Verokompensaatiot[[#This Row],[Veromenetysten korvaus 2024]]+Verokompensaatiot[[#This Row],[Veromenetysten korvaus 2025]]+Verokompensaatiot[[#This Row],[Veromenetysten korvaus 2026]]</f>
        <v>280154.16815757146</v>
      </c>
    </row>
    <row r="259" spans="1:7" x14ac:dyDescent="0.25">
      <c r="A259" s="32">
        <v>845</v>
      </c>
      <c r="B259" s="13" t="s">
        <v>266</v>
      </c>
      <c r="C259" s="164">
        <v>595425.26634182339</v>
      </c>
      <c r="D259" s="164">
        <v>-5597.3370576055113</v>
      </c>
      <c r="E259" s="164">
        <v>-121755.50005702759</v>
      </c>
      <c r="F259" s="164">
        <v>22875.436332858219</v>
      </c>
      <c r="G259" s="300">
        <f>Verokompensaatiot[[#This Row],[Korvaukset vuosilta 2010-2023, €]]+Verokompensaatiot[[#This Row],[Veromenetysten korvaus 2024]]+Verokompensaatiot[[#This Row],[Veromenetysten korvaus 2025]]+Verokompensaatiot[[#This Row],[Veromenetysten korvaus 2026]]</f>
        <v>490947.86556004855</v>
      </c>
    </row>
    <row r="260" spans="1:7" x14ac:dyDescent="0.25">
      <c r="A260" s="32">
        <v>846</v>
      </c>
      <c r="B260" s="13" t="s">
        <v>267</v>
      </c>
      <c r="C260" s="164">
        <v>1137822.754602755</v>
      </c>
      <c r="D260" s="164">
        <v>355.49147906483813</v>
      </c>
      <c r="E260" s="164">
        <v>-346676.87861495104</v>
      </c>
      <c r="F260" s="164">
        <v>60034.434442923004</v>
      </c>
      <c r="G260" s="300">
        <f>Verokompensaatiot[[#This Row],[Korvaukset vuosilta 2010-2023, €]]+Verokompensaatiot[[#This Row],[Veromenetysten korvaus 2024]]+Verokompensaatiot[[#This Row],[Veromenetysten korvaus 2025]]+Verokompensaatiot[[#This Row],[Veromenetysten korvaus 2026]]</f>
        <v>851535.80190979177</v>
      </c>
    </row>
    <row r="261" spans="1:7" x14ac:dyDescent="0.25">
      <c r="A261" s="32">
        <v>848</v>
      </c>
      <c r="B261" s="13" t="s">
        <v>268</v>
      </c>
      <c r="C261" s="164">
        <v>989321.16184801655</v>
      </c>
      <c r="D261" s="164">
        <v>-12471.088586874963</v>
      </c>
      <c r="E261" s="164">
        <v>-254554.80702797518</v>
      </c>
      <c r="F261" s="164">
        <v>47450.63649789476</v>
      </c>
      <c r="G261" s="300">
        <f>Verokompensaatiot[[#This Row],[Korvaukset vuosilta 2010-2023, €]]+Verokompensaatiot[[#This Row],[Veromenetysten korvaus 2024]]+Verokompensaatiot[[#This Row],[Veromenetysten korvaus 2025]]+Verokompensaatiot[[#This Row],[Veromenetysten korvaus 2026]]</f>
        <v>769745.9027310611</v>
      </c>
    </row>
    <row r="262" spans="1:7" x14ac:dyDescent="0.25">
      <c r="A262" s="32">
        <v>849</v>
      </c>
      <c r="B262" s="13" t="s">
        <v>269</v>
      </c>
      <c r="C262" s="164">
        <v>698965.11716177594</v>
      </c>
      <c r="D262" s="164">
        <v>-1960.3759419803773</v>
      </c>
      <c r="E262" s="164">
        <v>-196354.20335520431</v>
      </c>
      <c r="F262" s="164">
        <v>29830.676809243712</v>
      </c>
      <c r="G262" s="300">
        <f>Verokompensaatiot[[#This Row],[Korvaukset vuosilta 2010-2023, €]]+Verokompensaatiot[[#This Row],[Veromenetysten korvaus 2024]]+Verokompensaatiot[[#This Row],[Veromenetysten korvaus 2025]]+Verokompensaatiot[[#This Row],[Veromenetysten korvaus 2026]]</f>
        <v>530481.21467383497</v>
      </c>
    </row>
    <row r="263" spans="1:7" x14ac:dyDescent="0.25">
      <c r="A263" s="32">
        <v>850</v>
      </c>
      <c r="B263" s="13" t="s">
        <v>270</v>
      </c>
      <c r="C263" s="164">
        <v>420099.4296281893</v>
      </c>
      <c r="D263" s="164">
        <v>-16488.361190124262</v>
      </c>
      <c r="E263" s="164">
        <v>-171209.11687018984</v>
      </c>
      <c r="F263" s="164">
        <v>17735.299281911321</v>
      </c>
      <c r="G263" s="300">
        <f>Verokompensaatiot[[#This Row],[Korvaukset vuosilta 2010-2023, €]]+Verokompensaatiot[[#This Row],[Veromenetysten korvaus 2024]]+Verokompensaatiot[[#This Row],[Veromenetysten korvaus 2025]]+Verokompensaatiot[[#This Row],[Veromenetysten korvaus 2026]]</f>
        <v>250137.25084978653</v>
      </c>
    </row>
    <row r="264" spans="1:7" x14ac:dyDescent="0.25">
      <c r="A264" s="32">
        <v>851</v>
      </c>
      <c r="B264" s="13" t="s">
        <v>271</v>
      </c>
      <c r="C264" s="164">
        <v>3292338.6038466329</v>
      </c>
      <c r="D264" s="164">
        <v>-18714.073120874687</v>
      </c>
      <c r="E264" s="164">
        <v>-1447389.0367234088</v>
      </c>
      <c r="F264" s="164">
        <v>133916.31581533296</v>
      </c>
      <c r="G264" s="300">
        <f>Verokompensaatiot[[#This Row],[Korvaukset vuosilta 2010-2023, €]]+Verokompensaatiot[[#This Row],[Veromenetysten korvaus 2024]]+Verokompensaatiot[[#This Row],[Veromenetysten korvaus 2025]]+Verokompensaatiot[[#This Row],[Veromenetysten korvaus 2026]]</f>
        <v>1960151.8098176823</v>
      </c>
    </row>
    <row r="265" spans="1:7" x14ac:dyDescent="0.25">
      <c r="A265" s="32">
        <v>853</v>
      </c>
      <c r="B265" s="13" t="s">
        <v>272</v>
      </c>
      <c r="C265" s="164">
        <v>31340782.047305316</v>
      </c>
      <c r="D265" s="164">
        <v>374358.79328620632</v>
      </c>
      <c r="E265" s="164">
        <v>-7083087.7923871297</v>
      </c>
      <c r="F265" s="164">
        <v>1303268.4585996924</v>
      </c>
      <c r="G265" s="300">
        <f>Verokompensaatiot[[#This Row],[Korvaukset vuosilta 2010-2023, €]]+Verokompensaatiot[[#This Row],[Veromenetysten korvaus 2024]]+Verokompensaatiot[[#This Row],[Veromenetysten korvaus 2025]]+Verokompensaatiot[[#This Row],[Veromenetysten korvaus 2026]]</f>
        <v>25935321.506804086</v>
      </c>
    </row>
    <row r="266" spans="1:7" x14ac:dyDescent="0.25">
      <c r="A266" s="32">
        <v>854</v>
      </c>
      <c r="B266" s="13" t="s">
        <v>273</v>
      </c>
      <c r="C266" s="164">
        <v>677713.52548992494</v>
      </c>
      <c r="D266" s="164">
        <v>-6669.4635548915649</v>
      </c>
      <c r="E266" s="164">
        <v>-229253.31594360221</v>
      </c>
      <c r="F266" s="164">
        <v>31865.575735914932</v>
      </c>
      <c r="G266" s="300">
        <f>Verokompensaatiot[[#This Row],[Korvaukset vuosilta 2010-2023, €]]+Verokompensaatiot[[#This Row],[Veromenetysten korvaus 2024]]+Verokompensaatiot[[#This Row],[Veromenetysten korvaus 2025]]+Verokompensaatiot[[#This Row],[Veromenetysten korvaus 2026]]</f>
        <v>473656.32172734611</v>
      </c>
    </row>
    <row r="267" spans="1:7" x14ac:dyDescent="0.25">
      <c r="A267" s="32">
        <v>857</v>
      </c>
      <c r="B267" s="13" t="s">
        <v>274</v>
      </c>
      <c r="C267" s="164">
        <v>527451.85057411972</v>
      </c>
      <c r="D267" s="164">
        <v>-8903.5198820928417</v>
      </c>
      <c r="E267" s="164">
        <v>-131546.80713189792</v>
      </c>
      <c r="F267" s="164">
        <v>29425.668497605973</v>
      </c>
      <c r="G267" s="300">
        <f>Verokompensaatiot[[#This Row],[Korvaukset vuosilta 2010-2023, €]]+Verokompensaatiot[[#This Row],[Veromenetysten korvaus 2024]]+Verokompensaatiot[[#This Row],[Veromenetysten korvaus 2025]]+Verokompensaatiot[[#This Row],[Veromenetysten korvaus 2026]]</f>
        <v>416427.19205773494</v>
      </c>
    </row>
    <row r="268" spans="1:7" x14ac:dyDescent="0.25">
      <c r="A268" s="32">
        <v>858</v>
      </c>
      <c r="B268" s="13" t="s">
        <v>275</v>
      </c>
      <c r="C268" s="164">
        <v>4629137.4877160415</v>
      </c>
      <c r="D268" s="164">
        <v>-106119.51493814212</v>
      </c>
      <c r="E268" s="164">
        <v>-2244850.4403212946</v>
      </c>
      <c r="F268" s="164">
        <v>18899.943103966263</v>
      </c>
      <c r="G268" s="300">
        <f>Verokompensaatiot[[#This Row],[Korvaukset vuosilta 2010-2023, €]]+Verokompensaatiot[[#This Row],[Veromenetysten korvaus 2024]]+Verokompensaatiot[[#This Row],[Veromenetysten korvaus 2025]]+Verokompensaatiot[[#This Row],[Veromenetysten korvaus 2026]]</f>
        <v>2297067.4755605711</v>
      </c>
    </row>
    <row r="269" spans="1:7" x14ac:dyDescent="0.25">
      <c r="A269" s="32">
        <v>859</v>
      </c>
      <c r="B269" s="13" t="s">
        <v>276</v>
      </c>
      <c r="C269" s="164">
        <v>968220.28774869489</v>
      </c>
      <c r="D269" s="164">
        <v>-24225.913534068655</v>
      </c>
      <c r="E269" s="164">
        <v>-532573.64726192562</v>
      </c>
      <c r="F269" s="164">
        <v>41021.622645578638</v>
      </c>
      <c r="G269" s="300">
        <f>Verokompensaatiot[[#This Row],[Korvaukset vuosilta 2010-2023, €]]+Verokompensaatiot[[#This Row],[Veromenetysten korvaus 2024]]+Verokompensaatiot[[#This Row],[Veromenetysten korvaus 2025]]+Verokompensaatiot[[#This Row],[Veromenetysten korvaus 2026]]</f>
        <v>452442.34959827928</v>
      </c>
    </row>
    <row r="270" spans="1:7" x14ac:dyDescent="0.25">
      <c r="A270" s="32">
        <v>886</v>
      </c>
      <c r="B270" s="13" t="s">
        <v>277</v>
      </c>
      <c r="C270" s="164">
        <v>1935332.8315087492</v>
      </c>
      <c r="D270" s="164">
        <v>-28088.924984773057</v>
      </c>
      <c r="E270" s="164">
        <v>-1050585.5675147993</v>
      </c>
      <c r="F270" s="164">
        <v>85780.737866333351</v>
      </c>
      <c r="G270" s="300">
        <f>Verokompensaatiot[[#This Row],[Korvaukset vuosilta 2010-2023, €]]+Verokompensaatiot[[#This Row],[Veromenetysten korvaus 2024]]+Verokompensaatiot[[#This Row],[Veromenetysten korvaus 2025]]+Verokompensaatiot[[#This Row],[Veromenetysten korvaus 2026]]</f>
        <v>942439.07687551004</v>
      </c>
    </row>
    <row r="271" spans="1:7" x14ac:dyDescent="0.25">
      <c r="A271" s="32">
        <v>887</v>
      </c>
      <c r="B271" s="13" t="s">
        <v>278</v>
      </c>
      <c r="C271" s="164">
        <v>1059397.7324163243</v>
      </c>
      <c r="D271" s="164">
        <v>-22137.603092433375</v>
      </c>
      <c r="E271" s="164">
        <v>-316024.70587963401</v>
      </c>
      <c r="F271" s="164">
        <v>50785.113637287526</v>
      </c>
      <c r="G271" s="300">
        <f>Verokompensaatiot[[#This Row],[Korvaukset vuosilta 2010-2023, €]]+Verokompensaatiot[[#This Row],[Veromenetysten korvaus 2024]]+Verokompensaatiot[[#This Row],[Veromenetysten korvaus 2025]]+Verokompensaatiot[[#This Row],[Veromenetysten korvaus 2026]]</f>
        <v>772020.5370815444</v>
      </c>
    </row>
    <row r="272" spans="1:7" x14ac:dyDescent="0.25">
      <c r="A272" s="32">
        <v>889</v>
      </c>
      <c r="B272" s="13" t="s">
        <v>279</v>
      </c>
      <c r="C272" s="164">
        <v>555205.31133360858</v>
      </c>
      <c r="D272" s="164">
        <v>-2221.0085262214507</v>
      </c>
      <c r="E272" s="164">
        <v>-148711.46022281193</v>
      </c>
      <c r="F272" s="164">
        <v>23093.069981373385</v>
      </c>
      <c r="G272" s="300">
        <f>Verokompensaatiot[[#This Row],[Korvaukset vuosilta 2010-2023, €]]+Verokompensaatiot[[#This Row],[Veromenetysten korvaus 2024]]+Verokompensaatiot[[#This Row],[Veromenetysten korvaus 2025]]+Verokompensaatiot[[#This Row],[Veromenetysten korvaus 2026]]</f>
        <v>427365.91256594856</v>
      </c>
    </row>
    <row r="273" spans="1:7" x14ac:dyDescent="0.25">
      <c r="A273" s="32">
        <v>890</v>
      </c>
      <c r="B273" s="13" t="s">
        <v>280</v>
      </c>
      <c r="C273" s="164">
        <v>234551.63909570267</v>
      </c>
      <c r="D273" s="164">
        <v>3171.3782403669902</v>
      </c>
      <c r="E273" s="164">
        <v>-64536.79731050507</v>
      </c>
      <c r="F273" s="164">
        <v>10379.677891774261</v>
      </c>
      <c r="G273" s="300">
        <f>Verokompensaatiot[[#This Row],[Korvaukset vuosilta 2010-2023, €]]+Verokompensaatiot[[#This Row],[Veromenetysten korvaus 2024]]+Verokompensaatiot[[#This Row],[Veromenetysten korvaus 2025]]+Verokompensaatiot[[#This Row],[Veromenetysten korvaus 2026]]</f>
        <v>183565.89791733885</v>
      </c>
    </row>
    <row r="274" spans="1:7" x14ac:dyDescent="0.25">
      <c r="A274" s="32">
        <v>892</v>
      </c>
      <c r="B274" s="13" t="s">
        <v>281</v>
      </c>
      <c r="C274" s="164">
        <v>596788.2530678059</v>
      </c>
      <c r="D274" s="164">
        <v>-17466.152090015872</v>
      </c>
      <c r="E274" s="164">
        <v>-260893.06062904233</v>
      </c>
      <c r="F274" s="164">
        <v>24918.990382943539</v>
      </c>
      <c r="G274" s="300">
        <f>Verokompensaatiot[[#This Row],[Korvaukset vuosilta 2010-2023, €]]+Verokompensaatiot[[#This Row],[Veromenetysten korvaus 2024]]+Verokompensaatiot[[#This Row],[Veromenetysten korvaus 2025]]+Verokompensaatiot[[#This Row],[Veromenetysten korvaus 2026]]</f>
        <v>343348.03073169128</v>
      </c>
    </row>
    <row r="275" spans="1:7" x14ac:dyDescent="0.25">
      <c r="A275" s="32">
        <v>893</v>
      </c>
      <c r="B275" s="13" t="s">
        <v>282</v>
      </c>
      <c r="C275" s="164">
        <v>1521040.3856361369</v>
      </c>
      <c r="D275" s="164">
        <v>-4529.8111347074046</v>
      </c>
      <c r="E275" s="164">
        <v>-468742.13707244257</v>
      </c>
      <c r="F275" s="164">
        <v>69539.666390119601</v>
      </c>
      <c r="G275" s="300">
        <f>Verokompensaatiot[[#This Row],[Korvaukset vuosilta 2010-2023, €]]+Verokompensaatiot[[#This Row],[Veromenetysten korvaus 2024]]+Verokompensaatiot[[#This Row],[Veromenetysten korvaus 2025]]+Verokompensaatiot[[#This Row],[Veromenetysten korvaus 2026]]</f>
        <v>1117308.1038191065</v>
      </c>
    </row>
    <row r="276" spans="1:7" x14ac:dyDescent="0.25">
      <c r="A276" s="32">
        <v>895</v>
      </c>
      <c r="B276" s="13" t="s">
        <v>283</v>
      </c>
      <c r="C276" s="164">
        <v>2613083.7152337562</v>
      </c>
      <c r="D276" s="164">
        <v>-9667.2574188193066</v>
      </c>
      <c r="E276" s="164">
        <v>-1181760.4317978439</v>
      </c>
      <c r="F276" s="164">
        <v>108626.45979792942</v>
      </c>
      <c r="G276" s="300">
        <f>Verokompensaatiot[[#This Row],[Korvaukset vuosilta 2010-2023, €]]+Verokompensaatiot[[#This Row],[Veromenetysten korvaus 2024]]+Verokompensaatiot[[#This Row],[Veromenetysten korvaus 2025]]+Verokompensaatiot[[#This Row],[Veromenetysten korvaus 2026]]</f>
        <v>1530282.4858150226</v>
      </c>
    </row>
    <row r="277" spans="1:7" x14ac:dyDescent="0.25">
      <c r="A277" s="32">
        <v>905</v>
      </c>
      <c r="B277" s="13" t="s">
        <v>284</v>
      </c>
      <c r="C277" s="164">
        <v>10466596.893593695</v>
      </c>
      <c r="D277" s="164">
        <v>120547.78794924309</v>
      </c>
      <c r="E277" s="164">
        <v>-3228003.575703097</v>
      </c>
      <c r="F277" s="164">
        <v>487574.47076666035</v>
      </c>
      <c r="G277" s="300">
        <f>Verokompensaatiot[[#This Row],[Korvaukset vuosilta 2010-2023, €]]+Verokompensaatiot[[#This Row],[Veromenetysten korvaus 2024]]+Verokompensaatiot[[#This Row],[Veromenetysten korvaus 2025]]+Verokompensaatiot[[#This Row],[Veromenetysten korvaus 2026]]</f>
        <v>7846715.5766065018</v>
      </c>
    </row>
    <row r="278" spans="1:7" x14ac:dyDescent="0.25">
      <c r="A278" s="32">
        <v>908</v>
      </c>
      <c r="B278" s="13" t="s">
        <v>285</v>
      </c>
      <c r="C278" s="164">
        <v>2924192.5603013141</v>
      </c>
      <c r="D278" s="164">
        <v>-60796.277065151095</v>
      </c>
      <c r="E278" s="164">
        <v>-1597178.2831787411</v>
      </c>
      <c r="F278" s="164">
        <v>111608.15688769208</v>
      </c>
      <c r="G278" s="300">
        <f>Verokompensaatiot[[#This Row],[Korvaukset vuosilta 2010-2023, €]]+Verokompensaatiot[[#This Row],[Veromenetysten korvaus 2024]]+Verokompensaatiot[[#This Row],[Veromenetysten korvaus 2025]]+Verokompensaatiot[[#This Row],[Veromenetysten korvaus 2026]]</f>
        <v>1377826.1569451143</v>
      </c>
    </row>
    <row r="279" spans="1:7" x14ac:dyDescent="0.25">
      <c r="A279" s="32">
        <v>915</v>
      </c>
      <c r="B279" s="13" t="s">
        <v>286</v>
      </c>
      <c r="C279" s="164">
        <v>3323029.3194958586</v>
      </c>
      <c r="D279" s="164">
        <v>-12555.937114786198</v>
      </c>
      <c r="E279" s="164">
        <v>-1557363.9230777782</v>
      </c>
      <c r="F279" s="164">
        <v>157108.81899255316</v>
      </c>
      <c r="G279" s="300">
        <f>Verokompensaatiot[[#This Row],[Korvaukset vuosilta 2010-2023, €]]+Verokompensaatiot[[#This Row],[Veromenetysten korvaus 2024]]+Verokompensaatiot[[#This Row],[Veromenetysten korvaus 2025]]+Verokompensaatiot[[#This Row],[Veromenetysten korvaus 2026]]</f>
        <v>1910218.2782958471</v>
      </c>
    </row>
    <row r="280" spans="1:7" x14ac:dyDescent="0.25">
      <c r="A280" s="32">
        <v>918</v>
      </c>
      <c r="B280" s="13" t="s">
        <v>287</v>
      </c>
      <c r="C280" s="164">
        <v>520627.62677149219</v>
      </c>
      <c r="D280" s="164">
        <v>-10490.84787955154</v>
      </c>
      <c r="E280" s="164">
        <v>-157709.94079331213</v>
      </c>
      <c r="F280" s="164">
        <v>24517.625351777595</v>
      </c>
      <c r="G280" s="300">
        <f>Verokompensaatiot[[#This Row],[Korvaukset vuosilta 2010-2023, €]]+Verokompensaatiot[[#This Row],[Veromenetysten korvaus 2024]]+Verokompensaatiot[[#This Row],[Veromenetysten korvaus 2025]]+Verokompensaatiot[[#This Row],[Veromenetysten korvaus 2026]]</f>
        <v>376944.46345040615</v>
      </c>
    </row>
    <row r="281" spans="1:7" x14ac:dyDescent="0.25">
      <c r="A281" s="32">
        <v>921</v>
      </c>
      <c r="B281" s="13" t="s">
        <v>288</v>
      </c>
      <c r="C281" s="164">
        <v>489090.13610551949</v>
      </c>
      <c r="D281" s="164">
        <v>738.96572517530785</v>
      </c>
      <c r="E281" s="164">
        <v>-113794.42277849271</v>
      </c>
      <c r="F281" s="164">
        <v>25278.709120094227</v>
      </c>
      <c r="G281" s="300">
        <f>Verokompensaatiot[[#This Row],[Korvaukset vuosilta 2010-2023, €]]+Verokompensaatiot[[#This Row],[Veromenetysten korvaus 2024]]+Verokompensaatiot[[#This Row],[Veromenetysten korvaus 2025]]+Verokompensaatiot[[#This Row],[Veromenetysten korvaus 2026]]</f>
        <v>401313.38817229628</v>
      </c>
    </row>
    <row r="282" spans="1:7" x14ac:dyDescent="0.25">
      <c r="A282" s="32">
        <v>922</v>
      </c>
      <c r="B282" s="13" t="s">
        <v>289</v>
      </c>
      <c r="C282" s="164">
        <v>723605.03246662044</v>
      </c>
      <c r="D282" s="164">
        <v>-26269.225509112926</v>
      </c>
      <c r="E282" s="164">
        <v>-353815.48171553278</v>
      </c>
      <c r="F282" s="164">
        <v>24349.230405647242</v>
      </c>
      <c r="G282" s="300">
        <f>Verokompensaatiot[[#This Row],[Korvaukset vuosilta 2010-2023, €]]+Verokompensaatiot[[#This Row],[Veromenetysten korvaus 2024]]+Verokompensaatiot[[#This Row],[Veromenetysten korvaus 2025]]+Verokompensaatiot[[#This Row],[Veromenetysten korvaus 2026]]</f>
        <v>367869.55564762198</v>
      </c>
    </row>
    <row r="283" spans="1:7" x14ac:dyDescent="0.25">
      <c r="A283" s="32">
        <v>924</v>
      </c>
      <c r="B283" s="13" t="s">
        <v>290</v>
      </c>
      <c r="C283" s="164">
        <v>723912.00203211629</v>
      </c>
      <c r="D283" s="164">
        <v>-3511.9560778691302</v>
      </c>
      <c r="E283" s="164">
        <v>-217239.50742470531</v>
      </c>
      <c r="F283" s="164">
        <v>35243.468579020875</v>
      </c>
      <c r="G283" s="300">
        <f>Verokompensaatiot[[#This Row],[Korvaukset vuosilta 2010-2023, €]]+Verokompensaatiot[[#This Row],[Veromenetysten korvaus 2024]]+Verokompensaatiot[[#This Row],[Veromenetysten korvaus 2025]]+Verokompensaatiot[[#This Row],[Veromenetysten korvaus 2026]]</f>
        <v>538404.00710856263</v>
      </c>
    </row>
    <row r="284" spans="1:7" x14ac:dyDescent="0.25">
      <c r="A284" s="32">
        <v>925</v>
      </c>
      <c r="B284" s="13" t="s">
        <v>291</v>
      </c>
      <c r="C284" s="164">
        <v>817536.66303129564</v>
      </c>
      <c r="D284" s="164">
        <v>2993.6838939091194</v>
      </c>
      <c r="E284" s="164">
        <v>-219409.93575765321</v>
      </c>
      <c r="F284" s="164">
        <v>35236.795404565055</v>
      </c>
      <c r="G284" s="300">
        <f>Verokompensaatiot[[#This Row],[Korvaukset vuosilta 2010-2023, €]]+Verokompensaatiot[[#This Row],[Veromenetysten korvaus 2024]]+Verokompensaatiot[[#This Row],[Veromenetysten korvaus 2025]]+Verokompensaatiot[[#This Row],[Veromenetysten korvaus 2026]]</f>
        <v>636357.20657211659</v>
      </c>
    </row>
    <row r="285" spans="1:7" x14ac:dyDescent="0.25">
      <c r="A285" s="32">
        <v>927</v>
      </c>
      <c r="B285" s="13" t="s">
        <v>292</v>
      </c>
      <c r="C285" s="164">
        <v>4188001.3455443028</v>
      </c>
      <c r="D285" s="164">
        <v>-159819.00281489795</v>
      </c>
      <c r="E285" s="164">
        <v>-1790909.5168551509</v>
      </c>
      <c r="F285" s="164">
        <v>71806.547945875529</v>
      </c>
      <c r="G285" s="300">
        <f>Verokompensaatiot[[#This Row],[Korvaukset vuosilta 2010-2023, €]]+Verokompensaatiot[[#This Row],[Veromenetysten korvaus 2024]]+Verokompensaatiot[[#This Row],[Veromenetysten korvaus 2025]]+Verokompensaatiot[[#This Row],[Veromenetysten korvaus 2026]]</f>
        <v>2309079.3738201298</v>
      </c>
    </row>
    <row r="286" spans="1:7" x14ac:dyDescent="0.25">
      <c r="A286" s="32">
        <v>931</v>
      </c>
      <c r="B286" s="13" t="s">
        <v>293</v>
      </c>
      <c r="C286" s="164">
        <v>1313012.965701743</v>
      </c>
      <c r="D286" s="164">
        <v>-3298.6731226030506</v>
      </c>
      <c r="E286" s="164">
        <v>-391908.2581653432</v>
      </c>
      <c r="F286" s="164">
        <v>62318.760729640599</v>
      </c>
      <c r="G286" s="300">
        <f>Verokompensaatiot[[#This Row],[Korvaukset vuosilta 2010-2023, €]]+Verokompensaatiot[[#This Row],[Veromenetysten korvaus 2024]]+Verokompensaatiot[[#This Row],[Veromenetysten korvaus 2025]]+Verokompensaatiot[[#This Row],[Veromenetysten korvaus 2026]]</f>
        <v>980124.79514343746</v>
      </c>
    </row>
    <row r="287" spans="1:7" x14ac:dyDescent="0.25">
      <c r="A287" s="32">
        <v>934</v>
      </c>
      <c r="B287" s="13" t="s">
        <v>294</v>
      </c>
      <c r="C287" s="164">
        <v>565563.69020306994</v>
      </c>
      <c r="D287" s="164">
        <v>-3664.599877405436</v>
      </c>
      <c r="E287" s="164">
        <v>-223101.26908653256</v>
      </c>
      <c r="F287" s="164">
        <v>27683.317710675285</v>
      </c>
      <c r="G287" s="300">
        <f>Verokompensaatiot[[#This Row],[Korvaukset vuosilta 2010-2023, €]]+Verokompensaatiot[[#This Row],[Veromenetysten korvaus 2024]]+Verokompensaatiot[[#This Row],[Veromenetysten korvaus 2025]]+Verokompensaatiot[[#This Row],[Veromenetysten korvaus 2026]]</f>
        <v>366481.13894980727</v>
      </c>
    </row>
    <row r="288" spans="1:7" x14ac:dyDescent="0.25">
      <c r="A288" s="32">
        <v>935</v>
      </c>
      <c r="B288" s="13" t="s">
        <v>295</v>
      </c>
      <c r="C288" s="164">
        <v>632603.8478659899</v>
      </c>
      <c r="D288" s="164">
        <v>-10116.522724127277</v>
      </c>
      <c r="E288" s="164">
        <v>-227852.84666785997</v>
      </c>
      <c r="F288" s="164">
        <v>31604.502096706699</v>
      </c>
      <c r="G288" s="300">
        <f>Verokompensaatiot[[#This Row],[Korvaukset vuosilta 2010-2023, €]]+Verokompensaatiot[[#This Row],[Veromenetysten korvaus 2024]]+Verokompensaatiot[[#This Row],[Veromenetysten korvaus 2025]]+Verokompensaatiot[[#This Row],[Veromenetysten korvaus 2026]]</f>
        <v>426238.98057070939</v>
      </c>
    </row>
    <row r="289" spans="1:7" x14ac:dyDescent="0.25">
      <c r="A289" s="32">
        <v>936</v>
      </c>
      <c r="B289" s="13" t="s">
        <v>296</v>
      </c>
      <c r="C289" s="164">
        <v>1423625.6235486302</v>
      </c>
      <c r="D289" s="164">
        <v>-7046.5084695038131</v>
      </c>
      <c r="E289" s="164">
        <v>-362932.62004548014</v>
      </c>
      <c r="F289" s="164">
        <v>67497.134076325267</v>
      </c>
      <c r="G289" s="300">
        <f>Verokompensaatiot[[#This Row],[Korvaukset vuosilta 2010-2023, €]]+Verokompensaatiot[[#This Row],[Veromenetysten korvaus 2024]]+Verokompensaatiot[[#This Row],[Veromenetysten korvaus 2025]]+Verokompensaatiot[[#This Row],[Veromenetysten korvaus 2026]]</f>
        <v>1121143.6291099715</v>
      </c>
    </row>
    <row r="290" spans="1:7" x14ac:dyDescent="0.25">
      <c r="A290" s="32">
        <v>946</v>
      </c>
      <c r="B290" s="13" t="s">
        <v>297</v>
      </c>
      <c r="C290" s="164">
        <v>1380218.5947131673</v>
      </c>
      <c r="D290" s="164">
        <v>-16183.450541126163</v>
      </c>
      <c r="E290" s="164">
        <v>-443596.9247077193</v>
      </c>
      <c r="F290" s="164">
        <v>58682.300514003764</v>
      </c>
      <c r="G290" s="300">
        <f>Verokompensaatiot[[#This Row],[Korvaukset vuosilta 2010-2023, €]]+Verokompensaatiot[[#This Row],[Veromenetysten korvaus 2024]]+Verokompensaatiot[[#This Row],[Veromenetysten korvaus 2025]]+Verokompensaatiot[[#This Row],[Veromenetysten korvaus 2026]]</f>
        <v>979120.51997832558</v>
      </c>
    </row>
    <row r="291" spans="1:7" x14ac:dyDescent="0.25">
      <c r="A291" s="32">
        <v>976</v>
      </c>
      <c r="B291" s="13" t="s">
        <v>298</v>
      </c>
      <c r="C291" s="164">
        <v>829621.10435336339</v>
      </c>
      <c r="D291" s="164">
        <v>-6850.0211902480742</v>
      </c>
      <c r="E291" s="164">
        <v>-230598.63837712308</v>
      </c>
      <c r="F291" s="164">
        <v>34347.398796439542</v>
      </c>
      <c r="G291" s="300">
        <f>Verokompensaatiot[[#This Row],[Korvaukset vuosilta 2010-2023, €]]+Verokompensaatiot[[#This Row],[Veromenetysten korvaus 2024]]+Verokompensaatiot[[#This Row],[Veromenetysten korvaus 2025]]+Verokompensaatiot[[#This Row],[Veromenetysten korvaus 2026]]</f>
        <v>626519.84358243179</v>
      </c>
    </row>
    <row r="292" spans="1:7" x14ac:dyDescent="0.25">
      <c r="A292" s="32">
        <v>977</v>
      </c>
      <c r="B292" s="13" t="s">
        <v>299</v>
      </c>
      <c r="C292" s="164">
        <v>2434887.9310677741</v>
      </c>
      <c r="D292" s="164">
        <v>-1474.647877423824</v>
      </c>
      <c r="E292" s="164">
        <v>-1440507.7732135148</v>
      </c>
      <c r="F292" s="164">
        <v>132607.18723082266</v>
      </c>
      <c r="G292" s="300">
        <f>Verokompensaatiot[[#This Row],[Korvaukset vuosilta 2010-2023, €]]+Verokompensaatiot[[#This Row],[Veromenetysten korvaus 2024]]+Verokompensaatiot[[#This Row],[Veromenetysten korvaus 2025]]+Verokompensaatiot[[#This Row],[Veromenetysten korvaus 2026]]</f>
        <v>1125512.6972076579</v>
      </c>
    </row>
    <row r="293" spans="1:7" x14ac:dyDescent="0.25">
      <c r="A293" s="32">
        <v>980</v>
      </c>
      <c r="B293" s="13" t="s">
        <v>300</v>
      </c>
      <c r="C293" s="164">
        <v>4320934.4172466155</v>
      </c>
      <c r="D293" s="164">
        <v>-99965.103571664047</v>
      </c>
      <c r="E293" s="164">
        <v>-2560310.4615513519</v>
      </c>
      <c r="F293" s="164">
        <v>129311.69537120688</v>
      </c>
      <c r="G293" s="300">
        <f>Verokompensaatiot[[#This Row],[Korvaukset vuosilta 2010-2023, €]]+Verokompensaatiot[[#This Row],[Veromenetysten korvaus 2024]]+Verokompensaatiot[[#This Row],[Veromenetysten korvaus 2025]]+Verokompensaatiot[[#This Row],[Veromenetysten korvaus 2026]]</f>
        <v>1789970.5474948068</v>
      </c>
    </row>
    <row r="294" spans="1:7" x14ac:dyDescent="0.25">
      <c r="A294" s="32">
        <v>981</v>
      </c>
      <c r="B294" s="13" t="s">
        <v>301</v>
      </c>
      <c r="C294" s="164">
        <v>512319.97658165707</v>
      </c>
      <c r="D294" s="164">
        <v>-5725.0016940501655</v>
      </c>
      <c r="E294" s="164">
        <v>-144702.8983041594</v>
      </c>
      <c r="F294" s="164">
        <v>24660.946748416671</v>
      </c>
      <c r="G294" s="300">
        <f>Verokompensaatiot[[#This Row],[Korvaukset vuosilta 2010-2023, €]]+Verokompensaatiot[[#This Row],[Veromenetysten korvaus 2024]]+Verokompensaatiot[[#This Row],[Veromenetysten korvaus 2025]]+Verokompensaatiot[[#This Row],[Veromenetysten korvaus 2026]]</f>
        <v>386553.02333186421</v>
      </c>
    </row>
    <row r="295" spans="1:7" x14ac:dyDescent="0.25">
      <c r="A295" s="32">
        <v>989</v>
      </c>
      <c r="B295" s="13" t="s">
        <v>302</v>
      </c>
      <c r="C295" s="164">
        <v>1159091.2377425535</v>
      </c>
      <c r="D295" s="164">
        <v>-8814.1020562735011</v>
      </c>
      <c r="E295" s="164">
        <v>-473466.53048360412</v>
      </c>
      <c r="F295" s="164">
        <v>59131.506111258102</v>
      </c>
      <c r="G295" s="300">
        <f>Verokompensaatiot[[#This Row],[Korvaukset vuosilta 2010-2023, €]]+Verokompensaatiot[[#This Row],[Veromenetysten korvaus 2024]]+Verokompensaatiot[[#This Row],[Veromenetysten korvaus 2025]]+Verokompensaatiot[[#This Row],[Veromenetysten korvaus 2026]]</f>
        <v>735942.11131393386</v>
      </c>
    </row>
    <row r="296" spans="1:7" x14ac:dyDescent="0.25">
      <c r="A296" s="32">
        <v>992</v>
      </c>
      <c r="B296" s="13" t="s">
        <v>303</v>
      </c>
      <c r="C296" s="164">
        <v>2981917.2262499053</v>
      </c>
      <c r="D296" s="164">
        <v>-47616.011511176992</v>
      </c>
      <c r="E296" s="164">
        <v>-1418804.3990410566</v>
      </c>
      <c r="F296" s="164">
        <v>147381.58514117636</v>
      </c>
      <c r="G296" s="300">
        <f>Verokompensaatiot[[#This Row],[Korvaukset vuosilta 2010-2023, €]]+Verokompensaatiot[[#This Row],[Veromenetysten korvaus 2024]]+Verokompensaatiot[[#This Row],[Veromenetysten korvaus 2025]]+Verokompensaatiot[[#This Row],[Veromenetysten korvaus 2026]]</f>
        <v>1662878.4008388482</v>
      </c>
    </row>
    <row r="297" spans="1:7" x14ac:dyDescent="0.25">
      <c r="A297" s="302"/>
    </row>
  </sheetData>
  <phoneticPr fontId="50" type="noConversion"/>
  <pageMargins left="0.7" right="0.7" top="0.75" bottom="0.75" header="0.3" footer="0.3"/>
  <pageSetup paperSize="9" orientation="portrait" r:id="rId1"/>
  <ignoredErrors>
    <ignoredError sqref="G4"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0"/>
  <sheetViews>
    <sheetView zoomScale="80" zoomScaleNormal="80" workbookViewId="0">
      <selection activeCell="G14" sqref="G14"/>
    </sheetView>
  </sheetViews>
  <sheetFormatPr defaultRowHeight="15" x14ac:dyDescent="0.25"/>
  <cols>
    <col min="1" max="1" width="33.5" style="242" customWidth="1"/>
    <col min="2" max="2" width="39.125" style="36" bestFit="1" customWidth="1"/>
    <col min="3" max="3" width="20.5" style="41" customWidth="1"/>
    <col min="4" max="4" width="9.625" style="41" customWidth="1"/>
    <col min="5" max="5" width="20.125" style="41" customWidth="1"/>
    <col min="6" max="6" width="22.125" style="132" customWidth="1"/>
    <col min="7" max="11" width="9" style="21"/>
  </cols>
  <sheetData>
    <row r="1" spans="1:11" ht="24" thickBot="1" x14ac:dyDescent="0.4">
      <c r="A1" s="452" t="s">
        <v>1036</v>
      </c>
      <c r="B1" s="468"/>
      <c r="C1" s="321"/>
      <c r="E1" s="455"/>
      <c r="F1" s="160"/>
    </row>
    <row r="2" spans="1:11" ht="15.75" thickTop="1" x14ac:dyDescent="0.25">
      <c r="A2" s="242" t="s">
        <v>1037</v>
      </c>
    </row>
    <row r="3" spans="1:11" x14ac:dyDescent="0.25">
      <c r="A3" s="242" t="s">
        <v>1068</v>
      </c>
    </row>
    <row r="4" spans="1:11" x14ac:dyDescent="0.25">
      <c r="A4" s="453" t="s">
        <v>1080</v>
      </c>
      <c r="B4" s="454">
        <v>8334.51</v>
      </c>
    </row>
    <row r="5" spans="1:11" x14ac:dyDescent="0.25">
      <c r="C5" s="455"/>
      <c r="D5" s="455"/>
      <c r="E5" s="455"/>
      <c r="F5" s="455"/>
    </row>
    <row r="6" spans="1:11" s="457" customFormat="1" ht="28.5" x14ac:dyDescent="0.2">
      <c r="A6" s="214" t="s">
        <v>752</v>
      </c>
      <c r="B6" s="213" t="s">
        <v>753</v>
      </c>
      <c r="C6" s="215" t="s">
        <v>754</v>
      </c>
      <c r="D6" s="215" t="s">
        <v>755</v>
      </c>
      <c r="E6" s="215" t="s">
        <v>756</v>
      </c>
      <c r="F6" s="215" t="s">
        <v>757</v>
      </c>
      <c r="G6" s="456"/>
      <c r="H6" s="456"/>
      <c r="I6" s="456"/>
      <c r="J6" s="456"/>
      <c r="K6" s="456"/>
    </row>
    <row r="7" spans="1:11" ht="14.25" x14ac:dyDescent="0.2">
      <c r="A7" s="42"/>
      <c r="B7" s="131" t="s">
        <v>758</v>
      </c>
      <c r="F7" s="458">
        <f>F8-D8</f>
        <v>25085644.622114196</v>
      </c>
    </row>
    <row r="8" spans="1:11" x14ac:dyDescent="0.25">
      <c r="A8" s="132"/>
      <c r="B8" s="36" t="s">
        <v>11</v>
      </c>
      <c r="C8" s="38">
        <f>SUM(C9:C375)</f>
        <v>405797449.78965694</v>
      </c>
      <c r="D8" s="38">
        <f>SUM(D9:D375)</f>
        <v>8998683.141256256</v>
      </c>
      <c r="E8" s="38">
        <f>SUM(E9:E375)</f>
        <v>380711805.16754276</v>
      </c>
      <c r="F8" s="459">
        <f>C8+D8-E8</f>
        <v>34084327.763370454</v>
      </c>
    </row>
    <row r="9" spans="1:11" s="45" customFormat="1" x14ac:dyDescent="0.25">
      <c r="A9" s="460">
        <v>5</v>
      </c>
      <c r="B9" s="36" t="s">
        <v>759</v>
      </c>
      <c r="C9" s="41">
        <v>3220704.6992999995</v>
      </c>
      <c r="D9" s="41">
        <v>0</v>
      </c>
      <c r="E9" s="15">
        <v>658426.29</v>
      </c>
      <c r="F9" s="461">
        <f t="shared" ref="F9:F72" si="0">C9+D9-E9</f>
        <v>2562278.4092999995</v>
      </c>
      <c r="G9" s="112"/>
      <c r="H9" s="112"/>
      <c r="I9" s="112"/>
      <c r="J9" s="112"/>
      <c r="K9" s="112"/>
    </row>
    <row r="10" spans="1:11" s="45" customFormat="1" x14ac:dyDescent="0.25">
      <c r="A10" s="460">
        <v>9</v>
      </c>
      <c r="B10" s="36" t="s">
        <v>760</v>
      </c>
      <c r="C10" s="41">
        <v>113349.336</v>
      </c>
      <c r="D10" s="41">
        <v>0</v>
      </c>
      <c r="E10" s="15">
        <v>30004.236000000004</v>
      </c>
      <c r="F10" s="461">
        <f t="shared" si="0"/>
        <v>83345.099999999991</v>
      </c>
      <c r="G10" s="112"/>
      <c r="H10" s="112"/>
      <c r="I10" s="112"/>
      <c r="J10" s="112"/>
      <c r="K10" s="112"/>
    </row>
    <row r="11" spans="1:11" s="45" customFormat="1" x14ac:dyDescent="0.25">
      <c r="A11" s="460">
        <v>10</v>
      </c>
      <c r="B11" s="36" t="s">
        <v>761</v>
      </c>
      <c r="C11" s="41">
        <v>196694.43599999999</v>
      </c>
      <c r="D11" s="41">
        <v>0</v>
      </c>
      <c r="E11" s="15">
        <v>186776.36910000001</v>
      </c>
      <c r="F11" s="461">
        <f t="shared" si="0"/>
        <v>9918.0668999999762</v>
      </c>
      <c r="G11" s="112"/>
      <c r="H11" s="112"/>
      <c r="I11" s="112"/>
      <c r="J11" s="112"/>
      <c r="K11" s="112"/>
    </row>
    <row r="12" spans="1:11" s="45" customFormat="1" x14ac:dyDescent="0.25">
      <c r="A12" s="460">
        <v>16</v>
      </c>
      <c r="B12" s="36" t="s">
        <v>762</v>
      </c>
      <c r="C12" s="41">
        <v>660093.19200000004</v>
      </c>
      <c r="D12" s="41">
        <v>0</v>
      </c>
      <c r="E12" s="15">
        <v>115858.02351</v>
      </c>
      <c r="F12" s="461">
        <f t="shared" si="0"/>
        <v>544235.16849000007</v>
      </c>
      <c r="G12" s="112"/>
      <c r="H12" s="112"/>
      <c r="I12" s="112"/>
      <c r="J12" s="112"/>
      <c r="K12" s="112"/>
    </row>
    <row r="13" spans="1:11" s="45" customFormat="1" x14ac:dyDescent="0.25">
      <c r="A13" s="460">
        <v>18</v>
      </c>
      <c r="B13" s="36" t="s">
        <v>763</v>
      </c>
      <c r="C13" s="41">
        <v>907044.72330000007</v>
      </c>
      <c r="D13" s="41">
        <v>0</v>
      </c>
      <c r="E13" s="15">
        <v>329579.8634400001</v>
      </c>
      <c r="F13" s="461">
        <f t="shared" si="0"/>
        <v>577464.85985999997</v>
      </c>
      <c r="G13" s="112"/>
      <c r="H13" s="112"/>
      <c r="I13" s="112"/>
      <c r="J13" s="112"/>
      <c r="K13" s="112"/>
    </row>
    <row r="14" spans="1:11" s="45" customFormat="1" x14ac:dyDescent="0.25">
      <c r="A14" s="460">
        <v>19</v>
      </c>
      <c r="B14" s="36" t="s">
        <v>764</v>
      </c>
      <c r="C14" s="41">
        <v>280122.8811</v>
      </c>
      <c r="D14" s="41">
        <v>0</v>
      </c>
      <c r="E14" s="15">
        <v>183359.21999999997</v>
      </c>
      <c r="F14" s="461">
        <f t="shared" si="0"/>
        <v>96763.661100000027</v>
      </c>
      <c r="G14" s="112"/>
      <c r="H14" s="112"/>
      <c r="I14" s="112"/>
      <c r="J14" s="112"/>
      <c r="K14" s="112"/>
    </row>
    <row r="15" spans="1:11" s="45" customFormat="1" x14ac:dyDescent="0.25">
      <c r="A15" s="460">
        <v>20</v>
      </c>
      <c r="B15" s="36" t="s">
        <v>765</v>
      </c>
      <c r="C15" s="41">
        <v>377136.57750000001</v>
      </c>
      <c r="D15" s="41">
        <v>0</v>
      </c>
      <c r="E15" s="15">
        <v>785310.87024000008</v>
      </c>
      <c r="F15" s="461">
        <f t="shared" si="0"/>
        <v>-408174.29274000006</v>
      </c>
      <c r="G15" s="112"/>
      <c r="H15" s="112"/>
      <c r="I15" s="112"/>
      <c r="J15" s="112"/>
      <c r="K15" s="112"/>
    </row>
    <row r="16" spans="1:11" s="45" customFormat="1" x14ac:dyDescent="0.25">
      <c r="A16" s="460">
        <v>46</v>
      </c>
      <c r="B16" s="36" t="s">
        <v>766</v>
      </c>
      <c r="C16" s="41">
        <v>395305.80930000002</v>
      </c>
      <c r="D16" s="41">
        <v>0</v>
      </c>
      <c r="E16" s="15">
        <v>30004.236000000001</v>
      </c>
      <c r="F16" s="461">
        <f t="shared" si="0"/>
        <v>365301.57330000005</v>
      </c>
      <c r="G16" s="112"/>
      <c r="H16" s="112"/>
      <c r="I16" s="112"/>
      <c r="J16" s="112"/>
      <c r="K16" s="112"/>
    </row>
    <row r="17" spans="1:11" s="45" customFormat="1" x14ac:dyDescent="0.25">
      <c r="A17" s="460">
        <v>47</v>
      </c>
      <c r="B17" s="36" t="s">
        <v>767</v>
      </c>
      <c r="C17" s="41">
        <v>0</v>
      </c>
      <c r="D17" s="41">
        <v>0</v>
      </c>
      <c r="E17" s="15">
        <v>48340.158000000003</v>
      </c>
      <c r="F17" s="461">
        <f t="shared" si="0"/>
        <v>-48340.158000000003</v>
      </c>
      <c r="G17" s="112"/>
      <c r="H17" s="112"/>
      <c r="I17" s="112"/>
      <c r="J17" s="112"/>
      <c r="K17" s="112"/>
    </row>
    <row r="18" spans="1:11" s="45" customFormat="1" x14ac:dyDescent="0.25">
      <c r="A18" s="460">
        <v>49</v>
      </c>
      <c r="B18" s="36" t="s">
        <v>768</v>
      </c>
      <c r="C18" s="41">
        <v>3863462.1104999986</v>
      </c>
      <c r="D18" s="41">
        <v>0</v>
      </c>
      <c r="E18" s="15">
        <v>21511102.355503488</v>
      </c>
      <c r="F18" s="461">
        <f t="shared" si="0"/>
        <v>-17647640.245003492</v>
      </c>
      <c r="G18" s="112"/>
      <c r="H18" s="112"/>
      <c r="I18" s="112"/>
      <c r="J18" s="112"/>
      <c r="K18" s="112"/>
    </row>
    <row r="19" spans="1:11" s="45" customFormat="1" x14ac:dyDescent="0.25">
      <c r="A19" s="460">
        <v>50</v>
      </c>
      <c r="B19" s="36" t="s">
        <v>769</v>
      </c>
      <c r="C19" s="41">
        <v>433644.55530000001</v>
      </c>
      <c r="D19" s="41">
        <v>0</v>
      </c>
      <c r="E19" s="15">
        <v>171224.17343999998</v>
      </c>
      <c r="F19" s="461">
        <f t="shared" si="0"/>
        <v>262420.38186000002</v>
      </c>
      <c r="G19" s="112"/>
      <c r="H19" s="112"/>
      <c r="I19" s="112"/>
      <c r="J19" s="112"/>
      <c r="K19" s="112"/>
    </row>
    <row r="20" spans="1:11" s="45" customFormat="1" x14ac:dyDescent="0.25">
      <c r="A20" s="460">
        <v>51</v>
      </c>
      <c r="B20" s="36" t="s">
        <v>770</v>
      </c>
      <c r="C20" s="41">
        <v>381720.55800000002</v>
      </c>
      <c r="D20" s="41">
        <v>0</v>
      </c>
      <c r="E20" s="15">
        <v>419742.59262000001</v>
      </c>
      <c r="F20" s="461">
        <f t="shared" si="0"/>
        <v>-38022.034619999991</v>
      </c>
      <c r="G20" s="112"/>
      <c r="H20" s="112"/>
      <c r="I20" s="112"/>
      <c r="J20" s="112"/>
      <c r="K20" s="112"/>
    </row>
    <row r="21" spans="1:11" s="45" customFormat="1" x14ac:dyDescent="0.25">
      <c r="A21" s="460">
        <v>52</v>
      </c>
      <c r="B21" s="36" t="s">
        <v>771</v>
      </c>
      <c r="C21" s="41">
        <v>55007.766000000003</v>
      </c>
      <c r="D21" s="41">
        <v>0</v>
      </c>
      <c r="E21" s="15">
        <v>96380.273639999999</v>
      </c>
      <c r="F21" s="461">
        <f t="shared" si="0"/>
        <v>-41372.507639999996</v>
      </c>
      <c r="G21" s="112"/>
      <c r="H21" s="112"/>
      <c r="I21" s="112"/>
      <c r="J21" s="112"/>
      <c r="K21" s="112"/>
    </row>
    <row r="22" spans="1:11" s="45" customFormat="1" x14ac:dyDescent="0.25">
      <c r="A22" s="460">
        <v>61</v>
      </c>
      <c r="B22" s="36" t="s">
        <v>772</v>
      </c>
      <c r="C22" s="41">
        <v>835951.35300000012</v>
      </c>
      <c r="D22" s="41">
        <v>0</v>
      </c>
      <c r="E22" s="15">
        <v>485551.8835800002</v>
      </c>
      <c r="F22" s="461">
        <f t="shared" si="0"/>
        <v>350399.46941999992</v>
      </c>
      <c r="G22" s="112"/>
      <c r="H22" s="112"/>
      <c r="I22" s="112"/>
      <c r="J22" s="112"/>
      <c r="K22" s="112"/>
    </row>
    <row r="23" spans="1:11" s="45" customFormat="1" x14ac:dyDescent="0.25">
      <c r="A23" s="460">
        <v>69</v>
      </c>
      <c r="B23" s="36" t="s">
        <v>773</v>
      </c>
      <c r="C23" s="41">
        <v>175024.71000000002</v>
      </c>
      <c r="D23" s="41">
        <v>0</v>
      </c>
      <c r="E23" s="15">
        <v>138436.21110000001</v>
      </c>
      <c r="F23" s="461">
        <f t="shared" si="0"/>
        <v>36588.498900000006</v>
      </c>
      <c r="G23" s="112"/>
      <c r="H23" s="112"/>
      <c r="I23" s="112"/>
      <c r="J23" s="112"/>
      <c r="K23" s="112"/>
    </row>
    <row r="24" spans="1:11" s="45" customFormat="1" x14ac:dyDescent="0.25">
      <c r="A24" s="460">
        <v>71</v>
      </c>
      <c r="B24" s="36" t="s">
        <v>774</v>
      </c>
      <c r="C24" s="41">
        <v>213363.45600000001</v>
      </c>
      <c r="D24" s="41">
        <v>0</v>
      </c>
      <c r="E24" s="15">
        <v>225198.4602</v>
      </c>
      <c r="F24" s="461">
        <f t="shared" si="0"/>
        <v>-11835.004199999996</v>
      </c>
      <c r="G24" s="112"/>
      <c r="H24" s="112"/>
      <c r="I24" s="112"/>
      <c r="J24" s="112"/>
      <c r="K24" s="112"/>
    </row>
    <row r="25" spans="1:11" s="45" customFormat="1" x14ac:dyDescent="0.25">
      <c r="A25" s="460">
        <v>72</v>
      </c>
      <c r="B25" s="36" t="s">
        <v>775</v>
      </c>
      <c r="C25" s="41">
        <v>0</v>
      </c>
      <c r="D25" s="41">
        <v>0</v>
      </c>
      <c r="E25" s="15">
        <v>25003.53</v>
      </c>
      <c r="F25" s="461">
        <f t="shared" si="0"/>
        <v>-25003.53</v>
      </c>
      <c r="G25" s="112"/>
      <c r="H25" s="112"/>
      <c r="I25" s="112"/>
      <c r="J25" s="112"/>
      <c r="K25" s="112"/>
    </row>
    <row r="26" spans="1:11" s="45" customFormat="1" x14ac:dyDescent="0.25">
      <c r="A26" s="460">
        <v>74</v>
      </c>
      <c r="B26" s="36" t="s">
        <v>776</v>
      </c>
      <c r="C26" s="41">
        <v>61758.719100000002</v>
      </c>
      <c r="D26" s="41">
        <v>0</v>
      </c>
      <c r="E26" s="15">
        <v>13335.216</v>
      </c>
      <c r="F26" s="461">
        <f t="shared" si="0"/>
        <v>48423.503100000002</v>
      </c>
      <c r="G26" s="112"/>
      <c r="H26" s="112"/>
      <c r="I26" s="112"/>
      <c r="J26" s="112"/>
      <c r="K26" s="112"/>
    </row>
    <row r="27" spans="1:11" s="45" customFormat="1" x14ac:dyDescent="0.25">
      <c r="A27" s="460">
        <v>75</v>
      </c>
      <c r="B27" s="36" t="s">
        <v>777</v>
      </c>
      <c r="C27" s="41">
        <v>343798.53749999998</v>
      </c>
      <c r="D27" s="41">
        <v>0</v>
      </c>
      <c r="E27" s="15">
        <v>350866.20198000001</v>
      </c>
      <c r="F27" s="461">
        <f t="shared" si="0"/>
        <v>-7067.6644800000358</v>
      </c>
      <c r="G27" s="112"/>
      <c r="H27" s="112"/>
      <c r="I27" s="112"/>
      <c r="J27" s="112"/>
      <c r="K27" s="112"/>
    </row>
    <row r="28" spans="1:11" s="45" customFormat="1" x14ac:dyDescent="0.25">
      <c r="A28" s="460">
        <v>77</v>
      </c>
      <c r="B28" s="36" t="s">
        <v>778</v>
      </c>
      <c r="C28" s="41">
        <v>150104.52510000003</v>
      </c>
      <c r="D28" s="41">
        <v>0</v>
      </c>
      <c r="E28" s="15">
        <v>147329.13326999999</v>
      </c>
      <c r="F28" s="461">
        <f t="shared" si="0"/>
        <v>2775.3918300000369</v>
      </c>
      <c r="G28" s="112"/>
      <c r="H28" s="112"/>
      <c r="I28" s="112"/>
      <c r="J28" s="112"/>
      <c r="K28" s="112"/>
    </row>
    <row r="29" spans="1:11" s="45" customFormat="1" x14ac:dyDescent="0.25">
      <c r="A29" s="460">
        <v>78</v>
      </c>
      <c r="B29" s="36" t="s">
        <v>779</v>
      </c>
      <c r="C29" s="41">
        <v>210196.34220000001</v>
      </c>
      <c r="D29" s="41">
        <v>0</v>
      </c>
      <c r="E29" s="15">
        <v>164731.59015</v>
      </c>
      <c r="F29" s="461">
        <f t="shared" si="0"/>
        <v>45464.75205000001</v>
      </c>
      <c r="G29" s="112"/>
      <c r="H29" s="112"/>
      <c r="I29" s="112"/>
      <c r="J29" s="112"/>
      <c r="K29" s="112"/>
    </row>
    <row r="30" spans="1:11" s="45" customFormat="1" x14ac:dyDescent="0.25">
      <c r="A30" s="460">
        <v>79</v>
      </c>
      <c r="B30" s="36" t="s">
        <v>780</v>
      </c>
      <c r="C30" s="41">
        <v>236783.42910000012</v>
      </c>
      <c r="D30" s="41">
        <v>0</v>
      </c>
      <c r="E30" s="15">
        <v>183442.56510000004</v>
      </c>
      <c r="F30" s="461">
        <f t="shared" si="0"/>
        <v>53340.864000000089</v>
      </c>
      <c r="G30" s="112"/>
      <c r="H30" s="112"/>
      <c r="I30" s="112"/>
      <c r="J30" s="112"/>
      <c r="K30" s="112"/>
    </row>
    <row r="31" spans="1:11" s="45" customFormat="1" x14ac:dyDescent="0.25">
      <c r="A31" s="460">
        <v>81</v>
      </c>
      <c r="B31" s="36" t="s">
        <v>781</v>
      </c>
      <c r="C31" s="41">
        <v>16669.02</v>
      </c>
      <c r="D31" s="41">
        <v>0</v>
      </c>
      <c r="E31" s="15">
        <v>136769.30910000001</v>
      </c>
      <c r="F31" s="461">
        <f t="shared" si="0"/>
        <v>-120100.28910000001</v>
      </c>
      <c r="G31" s="112"/>
      <c r="H31" s="112"/>
      <c r="I31" s="112"/>
      <c r="J31" s="112"/>
      <c r="K31" s="112"/>
    </row>
    <row r="32" spans="1:11" s="45" customFormat="1" x14ac:dyDescent="0.25">
      <c r="A32" s="460">
        <v>82</v>
      </c>
      <c r="B32" s="36" t="s">
        <v>782</v>
      </c>
      <c r="C32" s="41">
        <v>258536.50020000001</v>
      </c>
      <c r="D32" s="41">
        <v>0</v>
      </c>
      <c r="E32" s="15">
        <v>178375.18302</v>
      </c>
      <c r="F32" s="461">
        <f t="shared" si="0"/>
        <v>80161.317180000013</v>
      </c>
      <c r="G32" s="112"/>
      <c r="H32" s="112"/>
      <c r="I32" s="112"/>
      <c r="J32" s="112"/>
      <c r="K32" s="112"/>
    </row>
    <row r="33" spans="1:11" s="45" customFormat="1" x14ac:dyDescent="0.25">
      <c r="A33" s="460">
        <v>86</v>
      </c>
      <c r="B33" s="36" t="s">
        <v>783</v>
      </c>
      <c r="C33" s="41">
        <v>462065.23440000007</v>
      </c>
      <c r="D33" s="41">
        <v>0</v>
      </c>
      <c r="E33" s="15">
        <v>1047897.9423000002</v>
      </c>
      <c r="F33" s="461">
        <f t="shared" si="0"/>
        <v>-585832.70790000015</v>
      </c>
      <c r="G33" s="112"/>
      <c r="H33" s="112"/>
      <c r="I33" s="112"/>
      <c r="J33" s="112"/>
      <c r="K33" s="112"/>
    </row>
    <row r="34" spans="1:11" s="45" customFormat="1" x14ac:dyDescent="0.25">
      <c r="A34" s="460">
        <v>90</v>
      </c>
      <c r="B34" s="36" t="s">
        <v>784</v>
      </c>
      <c r="C34" s="41">
        <v>40005.648000000001</v>
      </c>
      <c r="D34" s="41">
        <v>0</v>
      </c>
      <c r="E34" s="15">
        <v>88429.151099999988</v>
      </c>
      <c r="F34" s="461">
        <f t="shared" si="0"/>
        <v>-48423.503099999987</v>
      </c>
      <c r="G34" s="112"/>
      <c r="H34" s="112"/>
      <c r="I34" s="112"/>
      <c r="J34" s="112"/>
      <c r="K34" s="112"/>
    </row>
    <row r="35" spans="1:11" s="45" customFormat="1" x14ac:dyDescent="0.25">
      <c r="A35" s="460">
        <v>91</v>
      </c>
      <c r="B35" s="36" t="s">
        <v>785</v>
      </c>
      <c r="C35" s="41">
        <v>5786983.6733999997</v>
      </c>
      <c r="D35" s="41">
        <v>0</v>
      </c>
      <c r="E35" s="15">
        <v>113271696.28882059</v>
      </c>
      <c r="F35" s="461">
        <f t="shared" si="0"/>
        <v>-107484712.61542059</v>
      </c>
      <c r="G35" s="112"/>
      <c r="H35" s="112"/>
      <c r="I35" s="112"/>
      <c r="J35" s="112"/>
      <c r="K35" s="112"/>
    </row>
    <row r="36" spans="1:11" s="45" customFormat="1" x14ac:dyDescent="0.25">
      <c r="A36" s="460">
        <v>92</v>
      </c>
      <c r="B36" s="36" t="s">
        <v>786</v>
      </c>
      <c r="C36" s="41">
        <v>4764589.3316999981</v>
      </c>
      <c r="D36" s="41">
        <v>0</v>
      </c>
      <c r="E36" s="15">
        <v>10794403.954655994</v>
      </c>
      <c r="F36" s="461">
        <f t="shared" si="0"/>
        <v>-6029814.6229559956</v>
      </c>
      <c r="G36" s="112"/>
      <c r="H36" s="112"/>
      <c r="I36" s="112"/>
      <c r="J36" s="112"/>
      <c r="K36" s="112"/>
    </row>
    <row r="37" spans="1:11" s="45" customFormat="1" x14ac:dyDescent="0.25">
      <c r="A37" s="460">
        <v>97</v>
      </c>
      <c r="B37" s="36" t="s">
        <v>787</v>
      </c>
      <c r="C37" s="41">
        <v>160022.592</v>
      </c>
      <c r="D37" s="41">
        <v>0</v>
      </c>
      <c r="E37" s="15">
        <v>124300.88213999999</v>
      </c>
      <c r="F37" s="461">
        <f t="shared" si="0"/>
        <v>35721.709860000017</v>
      </c>
      <c r="G37" s="112"/>
      <c r="H37" s="112"/>
      <c r="I37" s="112"/>
      <c r="J37" s="112"/>
      <c r="K37" s="112"/>
    </row>
    <row r="38" spans="1:11" s="45" customFormat="1" x14ac:dyDescent="0.25">
      <c r="A38" s="460">
        <v>98</v>
      </c>
      <c r="B38" s="36" t="s">
        <v>788</v>
      </c>
      <c r="C38" s="41">
        <v>1037396.4597000002</v>
      </c>
      <c r="D38" s="41">
        <v>0</v>
      </c>
      <c r="E38" s="15">
        <v>3609833.8032389996</v>
      </c>
      <c r="F38" s="461">
        <f t="shared" si="0"/>
        <v>-2572437.3435389996</v>
      </c>
      <c r="G38" s="112"/>
      <c r="H38" s="112"/>
      <c r="I38" s="112"/>
      <c r="J38" s="112"/>
      <c r="K38" s="112"/>
    </row>
    <row r="39" spans="1:11" s="45" customFormat="1" x14ac:dyDescent="0.25">
      <c r="A39" s="460">
        <v>102</v>
      </c>
      <c r="B39" s="36" t="s">
        <v>789</v>
      </c>
      <c r="C39" s="41">
        <v>373469.3931000001</v>
      </c>
      <c r="D39" s="41">
        <v>0</v>
      </c>
      <c r="E39" s="15">
        <v>156222.05544</v>
      </c>
      <c r="F39" s="461">
        <f t="shared" si="0"/>
        <v>217247.33766000011</v>
      </c>
      <c r="G39" s="112"/>
      <c r="H39" s="112"/>
      <c r="I39" s="112"/>
      <c r="J39" s="112"/>
      <c r="K39" s="112"/>
    </row>
    <row r="40" spans="1:11" s="45" customFormat="1" x14ac:dyDescent="0.25">
      <c r="A40" s="460">
        <v>103</v>
      </c>
      <c r="B40" s="36" t="s">
        <v>790</v>
      </c>
      <c r="C40" s="41">
        <v>75177.280200000008</v>
      </c>
      <c r="D40" s="41">
        <v>0</v>
      </c>
      <c r="E40" s="15">
        <v>100097.4651</v>
      </c>
      <c r="F40" s="461">
        <f t="shared" si="0"/>
        <v>-24920.184899999993</v>
      </c>
      <c r="G40" s="112"/>
      <c r="H40" s="112"/>
      <c r="I40" s="112"/>
      <c r="J40" s="112"/>
      <c r="K40" s="112"/>
    </row>
    <row r="41" spans="1:11" s="45" customFormat="1" x14ac:dyDescent="0.25">
      <c r="A41" s="460">
        <v>105</v>
      </c>
      <c r="B41" s="36" t="s">
        <v>791</v>
      </c>
      <c r="C41" s="41">
        <v>30004.236000000001</v>
      </c>
      <c r="D41" s="41">
        <v>0</v>
      </c>
      <c r="E41" s="15">
        <v>63508.966200000003</v>
      </c>
      <c r="F41" s="461">
        <f t="shared" si="0"/>
        <v>-33504.730200000005</v>
      </c>
      <c r="G41" s="112"/>
      <c r="H41" s="112"/>
      <c r="I41" s="112"/>
      <c r="J41" s="112"/>
      <c r="K41" s="112"/>
    </row>
    <row r="42" spans="1:11" s="45" customFormat="1" x14ac:dyDescent="0.25">
      <c r="A42" s="460">
        <v>106</v>
      </c>
      <c r="B42" s="36" t="s">
        <v>792</v>
      </c>
      <c r="C42" s="41">
        <v>1207253.7735000001</v>
      </c>
      <c r="D42" s="41">
        <v>0</v>
      </c>
      <c r="E42" s="15">
        <v>1235124.3749400005</v>
      </c>
      <c r="F42" s="461">
        <f t="shared" si="0"/>
        <v>-27870.601440000348</v>
      </c>
      <c r="G42" s="112"/>
      <c r="H42" s="112"/>
      <c r="I42" s="112"/>
      <c r="J42" s="112"/>
      <c r="K42" s="112"/>
    </row>
    <row r="43" spans="1:11" s="45" customFormat="1" x14ac:dyDescent="0.25">
      <c r="A43" s="460">
        <v>108</v>
      </c>
      <c r="B43" s="36" t="s">
        <v>793</v>
      </c>
      <c r="C43" s="41">
        <v>201778.48710000003</v>
      </c>
      <c r="D43" s="41">
        <v>0</v>
      </c>
      <c r="E43" s="15">
        <v>301242.52944000001</v>
      </c>
      <c r="F43" s="461">
        <f t="shared" si="0"/>
        <v>-99464.042339999985</v>
      </c>
      <c r="G43" s="112"/>
      <c r="H43" s="112"/>
      <c r="I43" s="112"/>
      <c r="J43" s="112"/>
      <c r="K43" s="112"/>
    </row>
    <row r="44" spans="1:11" s="45" customFormat="1" x14ac:dyDescent="0.25">
      <c r="A44" s="460">
        <v>109</v>
      </c>
      <c r="B44" s="36" t="s">
        <v>794</v>
      </c>
      <c r="C44" s="41">
        <v>1406531.9076</v>
      </c>
      <c r="D44" s="41">
        <v>0</v>
      </c>
      <c r="E44" s="15">
        <v>1323186.8076000009</v>
      </c>
      <c r="F44" s="461">
        <f t="shared" si="0"/>
        <v>83345.099999999162</v>
      </c>
      <c r="G44" s="112"/>
      <c r="H44" s="112"/>
      <c r="I44" s="112"/>
      <c r="J44" s="112"/>
      <c r="K44" s="112"/>
    </row>
    <row r="45" spans="1:11" s="45" customFormat="1" x14ac:dyDescent="0.25">
      <c r="A45" s="460">
        <v>111</v>
      </c>
      <c r="B45" s="36" t="s">
        <v>795</v>
      </c>
      <c r="C45" s="41">
        <v>420142.64910000004</v>
      </c>
      <c r="D45" s="41">
        <v>0</v>
      </c>
      <c r="E45" s="15">
        <v>255919.46406000003</v>
      </c>
      <c r="F45" s="461">
        <f t="shared" si="0"/>
        <v>164223.18504000001</v>
      </c>
      <c r="G45" s="112"/>
      <c r="H45" s="112"/>
      <c r="I45" s="112"/>
      <c r="J45" s="112"/>
      <c r="K45" s="112"/>
    </row>
    <row r="46" spans="1:11" s="45" customFormat="1" x14ac:dyDescent="0.25">
      <c r="A46" s="460">
        <v>139</v>
      </c>
      <c r="B46" s="36" t="s">
        <v>796</v>
      </c>
      <c r="C46" s="41">
        <v>291791.19510000001</v>
      </c>
      <c r="D46" s="41">
        <v>0</v>
      </c>
      <c r="E46" s="15">
        <v>190935.28959</v>
      </c>
      <c r="F46" s="461">
        <f t="shared" si="0"/>
        <v>100855.90551000001</v>
      </c>
      <c r="G46" s="112"/>
      <c r="H46" s="112"/>
      <c r="I46" s="112"/>
      <c r="J46" s="112"/>
      <c r="K46" s="112"/>
    </row>
    <row r="47" spans="1:11" s="45" customFormat="1" x14ac:dyDescent="0.25">
      <c r="A47" s="460">
        <v>140</v>
      </c>
      <c r="B47" s="36" t="s">
        <v>797</v>
      </c>
      <c r="C47" s="41">
        <v>561912.66420000012</v>
      </c>
      <c r="D47" s="41">
        <v>0</v>
      </c>
      <c r="E47" s="15">
        <v>597734.38818000001</v>
      </c>
      <c r="F47" s="461">
        <f t="shared" si="0"/>
        <v>-35821.723979999893</v>
      </c>
      <c r="G47" s="112"/>
      <c r="H47" s="112"/>
      <c r="I47" s="112"/>
      <c r="J47" s="112"/>
      <c r="K47" s="112"/>
    </row>
    <row r="48" spans="1:11" s="45" customFormat="1" x14ac:dyDescent="0.25">
      <c r="A48" s="460">
        <v>142</v>
      </c>
      <c r="B48" s="36" t="s">
        <v>798</v>
      </c>
      <c r="C48" s="41">
        <v>668511.04710000008</v>
      </c>
      <c r="D48" s="41">
        <v>0</v>
      </c>
      <c r="E48" s="15">
        <v>107381.82683999999</v>
      </c>
      <c r="F48" s="461">
        <f t="shared" si="0"/>
        <v>561129.22026000009</v>
      </c>
      <c r="G48" s="112"/>
      <c r="H48" s="112"/>
      <c r="I48" s="112"/>
      <c r="J48" s="112"/>
      <c r="K48" s="112"/>
    </row>
    <row r="49" spans="1:11" s="45" customFormat="1" x14ac:dyDescent="0.25">
      <c r="A49" s="460">
        <v>143</v>
      </c>
      <c r="B49" s="36" t="s">
        <v>799</v>
      </c>
      <c r="C49" s="41">
        <v>268371.22200000007</v>
      </c>
      <c r="D49" s="41">
        <v>0</v>
      </c>
      <c r="E49" s="15">
        <v>93046.469639999996</v>
      </c>
      <c r="F49" s="461">
        <f t="shared" si="0"/>
        <v>175324.75236000007</v>
      </c>
      <c r="G49" s="112"/>
      <c r="H49" s="112"/>
      <c r="I49" s="112"/>
      <c r="J49" s="112"/>
      <c r="K49" s="112"/>
    </row>
    <row r="50" spans="1:11" s="45" customFormat="1" x14ac:dyDescent="0.25">
      <c r="A50" s="460">
        <v>145</v>
      </c>
      <c r="B50" s="36" t="s">
        <v>800</v>
      </c>
      <c r="C50" s="41">
        <v>416892.19020000007</v>
      </c>
      <c r="D50" s="41">
        <v>0</v>
      </c>
      <c r="E50" s="15">
        <v>249743.59215000004</v>
      </c>
      <c r="F50" s="461">
        <f t="shared" si="0"/>
        <v>167148.59805000003</v>
      </c>
      <c r="G50" s="112"/>
      <c r="H50" s="112"/>
      <c r="I50" s="112"/>
      <c r="J50" s="112"/>
      <c r="K50" s="112"/>
    </row>
    <row r="51" spans="1:11" s="45" customFormat="1" x14ac:dyDescent="0.25">
      <c r="A51" s="460">
        <v>146</v>
      </c>
      <c r="B51" s="36" t="s">
        <v>801</v>
      </c>
      <c r="C51" s="41">
        <v>175191.40020000003</v>
      </c>
      <c r="D51" s="41">
        <v>0</v>
      </c>
      <c r="E51" s="15">
        <v>73427.033100000001</v>
      </c>
      <c r="F51" s="461">
        <f t="shared" si="0"/>
        <v>101764.36710000003</v>
      </c>
      <c r="G51" s="112"/>
      <c r="H51" s="112"/>
      <c r="I51" s="112"/>
      <c r="J51" s="112"/>
      <c r="K51" s="112"/>
    </row>
    <row r="52" spans="1:11" s="45" customFormat="1" x14ac:dyDescent="0.25">
      <c r="A52" s="460">
        <v>148</v>
      </c>
      <c r="B52" s="36" t="s">
        <v>802</v>
      </c>
      <c r="C52" s="41">
        <v>175024.71</v>
      </c>
      <c r="D52" s="41">
        <v>0</v>
      </c>
      <c r="E52" s="15">
        <v>173057.76564</v>
      </c>
      <c r="F52" s="461">
        <f t="shared" si="0"/>
        <v>1966.944359999994</v>
      </c>
      <c r="G52" s="112"/>
      <c r="H52" s="112"/>
      <c r="I52" s="112"/>
      <c r="J52" s="112"/>
      <c r="K52" s="112"/>
    </row>
    <row r="53" spans="1:11" s="45" customFormat="1" x14ac:dyDescent="0.25">
      <c r="A53" s="460">
        <v>149</v>
      </c>
      <c r="B53" s="36" t="s">
        <v>1038</v>
      </c>
      <c r="C53" s="41">
        <v>87012.284400000004</v>
      </c>
      <c r="D53" s="41">
        <v>0</v>
      </c>
      <c r="E53" s="15">
        <v>2848518.8207399994</v>
      </c>
      <c r="F53" s="461">
        <f t="shared" si="0"/>
        <v>-2761506.5363399992</v>
      </c>
      <c r="G53" s="112"/>
      <c r="H53" s="112"/>
      <c r="I53" s="112"/>
      <c r="J53" s="112"/>
      <c r="K53" s="112"/>
    </row>
    <row r="54" spans="1:11" s="45" customFormat="1" x14ac:dyDescent="0.25">
      <c r="A54" s="460">
        <v>151</v>
      </c>
      <c r="B54" s="36" t="s">
        <v>803</v>
      </c>
      <c r="C54" s="41">
        <v>83345.100000000006</v>
      </c>
      <c r="D54" s="41">
        <v>0</v>
      </c>
      <c r="E54" s="15">
        <v>13335.216</v>
      </c>
      <c r="F54" s="461">
        <f t="shared" si="0"/>
        <v>70009.884000000005</v>
      </c>
      <c r="G54" s="112"/>
      <c r="H54" s="112"/>
      <c r="I54" s="112"/>
      <c r="J54" s="112"/>
      <c r="K54" s="112"/>
    </row>
    <row r="55" spans="1:11" s="45" customFormat="1" x14ac:dyDescent="0.25">
      <c r="A55" s="460">
        <v>152</v>
      </c>
      <c r="B55" s="36" t="s">
        <v>804</v>
      </c>
      <c r="C55" s="41">
        <v>490069.18800000014</v>
      </c>
      <c r="D55" s="41">
        <v>0</v>
      </c>
      <c r="E55" s="15">
        <v>136477.60125000001</v>
      </c>
      <c r="F55" s="461">
        <f t="shared" si="0"/>
        <v>353591.58675000013</v>
      </c>
      <c r="G55" s="112"/>
      <c r="H55" s="112"/>
      <c r="I55" s="112"/>
      <c r="J55" s="112"/>
      <c r="K55" s="112"/>
    </row>
    <row r="56" spans="1:11" s="45" customFormat="1" x14ac:dyDescent="0.25">
      <c r="A56" s="460">
        <v>153</v>
      </c>
      <c r="B56" s="36" t="s">
        <v>805</v>
      </c>
      <c r="C56" s="41">
        <v>688763.90639999998</v>
      </c>
      <c r="D56" s="41">
        <v>0</v>
      </c>
      <c r="E56" s="15">
        <v>1565536.022478</v>
      </c>
      <c r="F56" s="461">
        <f t="shared" si="0"/>
        <v>-876772.11607800005</v>
      </c>
      <c r="G56" s="112"/>
      <c r="H56" s="112"/>
      <c r="I56" s="112"/>
      <c r="J56" s="112"/>
      <c r="K56" s="112"/>
    </row>
    <row r="57" spans="1:11" s="45" customFormat="1" x14ac:dyDescent="0.25">
      <c r="A57" s="460">
        <v>165</v>
      </c>
      <c r="B57" s="36" t="s">
        <v>806</v>
      </c>
      <c r="C57" s="41">
        <v>833451.00000000047</v>
      </c>
      <c r="D57" s="41">
        <v>0</v>
      </c>
      <c r="E57" s="15">
        <v>541343.09351999988</v>
      </c>
      <c r="F57" s="461">
        <f t="shared" si="0"/>
        <v>292107.90648000059</v>
      </c>
      <c r="G57" s="112"/>
      <c r="H57" s="112"/>
      <c r="I57" s="112"/>
      <c r="J57" s="112"/>
      <c r="K57" s="112"/>
    </row>
    <row r="58" spans="1:11" s="45" customFormat="1" x14ac:dyDescent="0.25">
      <c r="A58" s="460">
        <v>167</v>
      </c>
      <c r="B58" s="36" t="s">
        <v>807</v>
      </c>
      <c r="C58" s="41">
        <v>1355024.6358000005</v>
      </c>
      <c r="D58" s="41">
        <v>0</v>
      </c>
      <c r="E58" s="15">
        <v>12100359.162830999</v>
      </c>
      <c r="F58" s="461">
        <f t="shared" si="0"/>
        <v>-10745334.527030999</v>
      </c>
      <c r="G58" s="112"/>
      <c r="H58" s="112"/>
      <c r="I58" s="112"/>
      <c r="J58" s="112"/>
      <c r="K58" s="112"/>
    </row>
    <row r="59" spans="1:11" s="45" customFormat="1" x14ac:dyDescent="0.25">
      <c r="A59" s="460">
        <v>169</v>
      </c>
      <c r="B59" s="36" t="s">
        <v>808</v>
      </c>
      <c r="C59" s="41">
        <v>178525.20420000001</v>
      </c>
      <c r="D59" s="41">
        <v>0</v>
      </c>
      <c r="E59" s="15">
        <v>195027.53400000001</v>
      </c>
      <c r="F59" s="461">
        <f t="shared" si="0"/>
        <v>-16502.329800000007</v>
      </c>
      <c r="G59" s="112"/>
      <c r="H59" s="112"/>
      <c r="I59" s="112"/>
      <c r="J59" s="112"/>
      <c r="K59" s="112"/>
    </row>
    <row r="60" spans="1:11" s="45" customFormat="1" x14ac:dyDescent="0.25">
      <c r="A60" s="460">
        <v>171</v>
      </c>
      <c r="B60" s="36" t="s">
        <v>809</v>
      </c>
      <c r="C60" s="41">
        <v>93346.511999999988</v>
      </c>
      <c r="D60" s="41">
        <v>0</v>
      </c>
      <c r="E60" s="15">
        <v>113349.336</v>
      </c>
      <c r="F60" s="461">
        <f t="shared" si="0"/>
        <v>-20002.824000000008</v>
      </c>
      <c r="G60" s="112"/>
      <c r="H60" s="112"/>
      <c r="I60" s="112"/>
      <c r="J60" s="112"/>
      <c r="K60" s="112"/>
    </row>
    <row r="61" spans="1:11" s="45" customFormat="1" x14ac:dyDescent="0.25">
      <c r="A61" s="460">
        <v>172</v>
      </c>
      <c r="B61" s="36" t="s">
        <v>810</v>
      </c>
      <c r="C61" s="41">
        <v>351799.66709999996</v>
      </c>
      <c r="D61" s="41">
        <v>0</v>
      </c>
      <c r="E61" s="15">
        <v>467015.93334000022</v>
      </c>
      <c r="F61" s="461">
        <f t="shared" si="0"/>
        <v>-115216.26624000026</v>
      </c>
      <c r="G61" s="112"/>
      <c r="H61" s="112"/>
      <c r="I61" s="112"/>
      <c r="J61" s="112"/>
      <c r="K61" s="112"/>
    </row>
    <row r="62" spans="1:11" s="45" customFormat="1" x14ac:dyDescent="0.25">
      <c r="A62" s="460">
        <v>176</v>
      </c>
      <c r="B62" s="36" t="s">
        <v>811</v>
      </c>
      <c r="C62" s="41">
        <v>101681.022</v>
      </c>
      <c r="D62" s="41">
        <v>0</v>
      </c>
      <c r="E62" s="15">
        <v>285206.93219999998</v>
      </c>
      <c r="F62" s="461">
        <f t="shared" si="0"/>
        <v>-183525.91019999998</v>
      </c>
      <c r="G62" s="112"/>
      <c r="H62" s="112"/>
      <c r="I62" s="112"/>
      <c r="J62" s="112"/>
      <c r="K62" s="112"/>
    </row>
    <row r="63" spans="1:11" s="45" customFormat="1" x14ac:dyDescent="0.25">
      <c r="A63" s="460">
        <v>177</v>
      </c>
      <c r="B63" s="36" t="s">
        <v>812</v>
      </c>
      <c r="C63" s="41">
        <v>228532.26420000003</v>
      </c>
      <c r="D63" s="41">
        <v>0</v>
      </c>
      <c r="E63" s="15">
        <v>55741.202879999997</v>
      </c>
      <c r="F63" s="461">
        <f t="shared" si="0"/>
        <v>172791.06132000004</v>
      </c>
      <c r="G63" s="112"/>
      <c r="H63" s="112"/>
      <c r="I63" s="112"/>
      <c r="J63" s="112"/>
      <c r="K63" s="112"/>
    </row>
    <row r="64" spans="1:11" s="45" customFormat="1" x14ac:dyDescent="0.25">
      <c r="A64" s="460">
        <v>178</v>
      </c>
      <c r="B64" s="36" t="s">
        <v>813</v>
      </c>
      <c r="C64" s="41">
        <v>193360.63200000004</v>
      </c>
      <c r="D64" s="41">
        <v>0</v>
      </c>
      <c r="E64" s="15">
        <v>156772.13310000004</v>
      </c>
      <c r="F64" s="461">
        <f t="shared" si="0"/>
        <v>36588.498900000006</v>
      </c>
      <c r="G64" s="112"/>
      <c r="H64" s="112"/>
      <c r="I64" s="112"/>
      <c r="J64" s="112"/>
      <c r="K64" s="112"/>
    </row>
    <row r="65" spans="1:11" s="45" customFormat="1" x14ac:dyDescent="0.25">
      <c r="A65" s="460">
        <v>179</v>
      </c>
      <c r="B65" s="36" t="s">
        <v>814</v>
      </c>
      <c r="C65" s="41">
        <v>1971528.3405000004</v>
      </c>
      <c r="D65" s="41">
        <v>0</v>
      </c>
      <c r="E65" s="15">
        <v>13822896.934159495</v>
      </c>
      <c r="F65" s="461">
        <f t="shared" si="0"/>
        <v>-11851368.593659494</v>
      </c>
      <c r="G65" s="112"/>
      <c r="H65" s="112"/>
      <c r="I65" s="112"/>
      <c r="J65" s="112"/>
      <c r="K65" s="112"/>
    </row>
    <row r="66" spans="1:11" s="45" customFormat="1" x14ac:dyDescent="0.25">
      <c r="A66" s="460">
        <v>181</v>
      </c>
      <c r="B66" s="36" t="s">
        <v>815</v>
      </c>
      <c r="C66" s="41">
        <v>16669.02</v>
      </c>
      <c r="D66" s="41">
        <v>0</v>
      </c>
      <c r="E66" s="15">
        <v>82544.987040000007</v>
      </c>
      <c r="F66" s="461">
        <f t="shared" si="0"/>
        <v>-65875.967040000003</v>
      </c>
      <c r="G66" s="112"/>
      <c r="H66" s="112"/>
      <c r="I66" s="112"/>
      <c r="J66" s="112"/>
      <c r="K66" s="112"/>
    </row>
    <row r="67" spans="1:11" s="45" customFormat="1" x14ac:dyDescent="0.25">
      <c r="A67" s="460">
        <v>182</v>
      </c>
      <c r="B67" s="36" t="s">
        <v>816</v>
      </c>
      <c r="C67" s="41">
        <v>437395.08480000019</v>
      </c>
      <c r="D67" s="41">
        <v>0</v>
      </c>
      <c r="E67" s="15">
        <v>529091.36382000009</v>
      </c>
      <c r="F67" s="461">
        <f t="shared" si="0"/>
        <v>-91696.2790199999</v>
      </c>
      <c r="G67" s="112"/>
      <c r="H67" s="112"/>
      <c r="I67" s="112"/>
      <c r="J67" s="112"/>
      <c r="K67" s="112"/>
    </row>
    <row r="68" spans="1:11" s="45" customFormat="1" x14ac:dyDescent="0.25">
      <c r="A68" s="460">
        <v>186</v>
      </c>
      <c r="B68" s="36" t="s">
        <v>817</v>
      </c>
      <c r="C68" s="41">
        <v>1153912.9095000003</v>
      </c>
      <c r="D68" s="41">
        <v>0</v>
      </c>
      <c r="E68" s="15">
        <v>4288237.4969834993</v>
      </c>
      <c r="F68" s="461">
        <f t="shared" si="0"/>
        <v>-3134324.5874834992</v>
      </c>
      <c r="G68" s="112"/>
      <c r="H68" s="112"/>
      <c r="I68" s="112"/>
      <c r="J68" s="112"/>
      <c r="K68" s="112"/>
    </row>
    <row r="69" spans="1:11" s="45" customFormat="1" x14ac:dyDescent="0.25">
      <c r="A69" s="460">
        <v>202</v>
      </c>
      <c r="B69" s="36" t="s">
        <v>818</v>
      </c>
      <c r="C69" s="41">
        <v>1344023.0826000003</v>
      </c>
      <c r="D69" s="41">
        <v>0</v>
      </c>
      <c r="E69" s="15">
        <v>4532358.6286874982</v>
      </c>
      <c r="F69" s="461">
        <f t="shared" si="0"/>
        <v>-3188335.5460874978</v>
      </c>
      <c r="G69" s="112"/>
      <c r="H69" s="112"/>
      <c r="I69" s="112"/>
      <c r="J69" s="112"/>
      <c r="K69" s="112"/>
    </row>
    <row r="70" spans="1:11" s="45" customFormat="1" x14ac:dyDescent="0.25">
      <c r="A70" s="460">
        <v>204</v>
      </c>
      <c r="B70" s="36" t="s">
        <v>819</v>
      </c>
      <c r="C70" s="41">
        <v>46673.256000000001</v>
      </c>
      <c r="D70" s="41">
        <v>0</v>
      </c>
      <c r="E70" s="15">
        <v>929714.59050000017</v>
      </c>
      <c r="F70" s="461">
        <f t="shared" si="0"/>
        <v>-883041.33450000011</v>
      </c>
      <c r="G70" s="112"/>
      <c r="H70" s="112"/>
      <c r="I70" s="112"/>
      <c r="J70" s="112"/>
      <c r="K70" s="112"/>
    </row>
    <row r="71" spans="1:11" s="45" customFormat="1" x14ac:dyDescent="0.25">
      <c r="A71" s="460">
        <v>205</v>
      </c>
      <c r="B71" s="36" t="s">
        <v>820</v>
      </c>
      <c r="C71" s="41">
        <v>408891.06060000008</v>
      </c>
      <c r="D71" s="41">
        <v>0</v>
      </c>
      <c r="E71" s="15">
        <v>652175.4075000002</v>
      </c>
      <c r="F71" s="461">
        <f t="shared" si="0"/>
        <v>-243284.34690000012</v>
      </c>
      <c r="G71" s="112"/>
      <c r="H71" s="112"/>
      <c r="I71" s="112"/>
      <c r="J71" s="112"/>
      <c r="K71" s="112"/>
    </row>
    <row r="72" spans="1:11" s="45" customFormat="1" x14ac:dyDescent="0.25">
      <c r="A72" s="460">
        <v>208</v>
      </c>
      <c r="B72" s="36" t="s">
        <v>821</v>
      </c>
      <c r="C72" s="41">
        <v>146770.7211</v>
      </c>
      <c r="D72" s="41">
        <v>0</v>
      </c>
      <c r="E72" s="15">
        <v>104548.09344</v>
      </c>
      <c r="F72" s="461">
        <f t="shared" si="0"/>
        <v>42222.627659999998</v>
      </c>
      <c r="G72" s="112"/>
      <c r="H72" s="112"/>
      <c r="I72" s="112"/>
      <c r="J72" s="112"/>
      <c r="K72" s="112"/>
    </row>
    <row r="73" spans="1:11" s="45" customFormat="1" x14ac:dyDescent="0.25">
      <c r="A73" s="460">
        <v>211</v>
      </c>
      <c r="B73" s="36" t="s">
        <v>822</v>
      </c>
      <c r="C73" s="41">
        <v>896959.96620000037</v>
      </c>
      <c r="D73" s="41">
        <v>0</v>
      </c>
      <c r="E73" s="15">
        <v>2076942.8062545003</v>
      </c>
      <c r="F73" s="461">
        <f t="shared" ref="F73:F136" si="1">C73+D73-E73</f>
        <v>-1179982.8400544999</v>
      </c>
      <c r="G73" s="112"/>
      <c r="H73" s="112"/>
      <c r="I73" s="112"/>
      <c r="J73" s="112"/>
      <c r="K73" s="112"/>
    </row>
    <row r="74" spans="1:11" s="45" customFormat="1" x14ac:dyDescent="0.25">
      <c r="A74" s="460">
        <v>213</v>
      </c>
      <c r="B74" s="36" t="s">
        <v>823</v>
      </c>
      <c r="C74" s="41">
        <v>43422.797099999996</v>
      </c>
      <c r="D74" s="41">
        <v>0</v>
      </c>
      <c r="E74" s="15">
        <v>132643.72665000003</v>
      </c>
      <c r="F74" s="461">
        <f t="shared" si="1"/>
        <v>-89220.92955000003</v>
      </c>
      <c r="G74" s="112"/>
      <c r="H74" s="112"/>
      <c r="I74" s="112"/>
      <c r="J74" s="112"/>
      <c r="K74" s="112"/>
    </row>
    <row r="75" spans="1:11" s="45" customFormat="1" x14ac:dyDescent="0.25">
      <c r="A75" s="460">
        <v>214</v>
      </c>
      <c r="B75" s="36" t="s">
        <v>824</v>
      </c>
      <c r="C75" s="41">
        <v>495819.99990000017</v>
      </c>
      <c r="D75" s="41">
        <v>0</v>
      </c>
      <c r="E75" s="15">
        <v>151854.77220000001</v>
      </c>
      <c r="F75" s="461">
        <f t="shared" si="1"/>
        <v>343965.22770000016</v>
      </c>
      <c r="G75" s="112"/>
      <c r="H75" s="112"/>
      <c r="I75" s="112"/>
      <c r="J75" s="112"/>
      <c r="K75" s="112"/>
    </row>
    <row r="76" spans="1:11" s="45" customFormat="1" x14ac:dyDescent="0.25">
      <c r="A76" s="460">
        <v>216</v>
      </c>
      <c r="B76" s="36" t="s">
        <v>825</v>
      </c>
      <c r="C76" s="41">
        <v>76677.491999999998</v>
      </c>
      <c r="D76" s="41">
        <v>0</v>
      </c>
      <c r="E76" s="15">
        <v>38338.745999999999</v>
      </c>
      <c r="F76" s="461">
        <f t="shared" si="1"/>
        <v>38338.745999999999</v>
      </c>
      <c r="G76" s="112"/>
      <c r="H76" s="112"/>
      <c r="I76" s="112"/>
      <c r="J76" s="112"/>
      <c r="K76" s="112"/>
    </row>
    <row r="77" spans="1:11" s="45" customFormat="1" x14ac:dyDescent="0.25">
      <c r="A77" s="460">
        <v>217</v>
      </c>
      <c r="B77" s="36" t="s">
        <v>826</v>
      </c>
      <c r="C77" s="41">
        <v>51757.307100000005</v>
      </c>
      <c r="D77" s="41">
        <v>0</v>
      </c>
      <c r="E77" s="15">
        <v>81678.198000000004</v>
      </c>
      <c r="F77" s="461">
        <f t="shared" si="1"/>
        <v>-29920.890899999999</v>
      </c>
      <c r="G77" s="112"/>
      <c r="H77" s="112"/>
      <c r="I77" s="112"/>
      <c r="J77" s="112"/>
      <c r="K77" s="112"/>
    </row>
    <row r="78" spans="1:11" s="45" customFormat="1" x14ac:dyDescent="0.25">
      <c r="A78" s="460">
        <v>218</v>
      </c>
      <c r="B78" s="36" t="s">
        <v>827</v>
      </c>
      <c r="C78" s="41">
        <v>60091.8171</v>
      </c>
      <c r="D78" s="41">
        <v>0</v>
      </c>
      <c r="E78" s="15">
        <v>385054.36200000002</v>
      </c>
      <c r="F78" s="461">
        <f t="shared" si="1"/>
        <v>-324962.54490000004</v>
      </c>
      <c r="G78" s="112"/>
      <c r="H78" s="112"/>
      <c r="I78" s="112"/>
      <c r="J78" s="112"/>
      <c r="K78" s="112"/>
    </row>
    <row r="79" spans="1:11" s="45" customFormat="1" x14ac:dyDescent="0.25">
      <c r="A79" s="460">
        <v>224</v>
      </c>
      <c r="B79" s="36" t="s">
        <v>828</v>
      </c>
      <c r="C79" s="41">
        <v>475150.41509999998</v>
      </c>
      <c r="D79" s="41">
        <v>0</v>
      </c>
      <c r="E79" s="15">
        <v>94079.948879999996</v>
      </c>
      <c r="F79" s="461">
        <f t="shared" si="1"/>
        <v>381070.46622</v>
      </c>
      <c r="G79" s="112"/>
      <c r="H79" s="112"/>
      <c r="I79" s="112"/>
      <c r="J79" s="112"/>
      <c r="K79" s="112"/>
    </row>
    <row r="80" spans="1:11" s="45" customFormat="1" x14ac:dyDescent="0.25">
      <c r="A80" s="460">
        <v>226</v>
      </c>
      <c r="B80" s="36" t="s">
        <v>829</v>
      </c>
      <c r="C80" s="41">
        <v>118350.042</v>
      </c>
      <c r="D80" s="41">
        <v>0</v>
      </c>
      <c r="E80" s="15">
        <v>65009.178</v>
      </c>
      <c r="F80" s="461">
        <f t="shared" si="1"/>
        <v>53340.864000000001</v>
      </c>
      <c r="G80" s="112"/>
      <c r="H80" s="112"/>
      <c r="I80" s="112"/>
      <c r="J80" s="112"/>
      <c r="K80" s="112"/>
    </row>
    <row r="81" spans="1:11" s="45" customFormat="1" x14ac:dyDescent="0.25">
      <c r="A81" s="460">
        <v>230</v>
      </c>
      <c r="B81" s="36" t="s">
        <v>830</v>
      </c>
      <c r="C81" s="41">
        <v>160105.93709999998</v>
      </c>
      <c r="D81" s="41">
        <v>0</v>
      </c>
      <c r="E81" s="15">
        <v>48215.140350000001</v>
      </c>
      <c r="F81" s="461">
        <f t="shared" si="1"/>
        <v>111890.79674999998</v>
      </c>
      <c r="G81" s="112"/>
      <c r="H81" s="112"/>
      <c r="I81" s="112"/>
      <c r="J81" s="112"/>
      <c r="K81" s="112"/>
    </row>
    <row r="82" spans="1:11" s="45" customFormat="1" x14ac:dyDescent="0.25">
      <c r="A82" s="460">
        <v>231</v>
      </c>
      <c r="B82" s="36" t="s">
        <v>1039</v>
      </c>
      <c r="C82" s="41">
        <v>136852.65419999999</v>
      </c>
      <c r="D82" s="41">
        <v>0</v>
      </c>
      <c r="E82" s="15">
        <v>310043.772</v>
      </c>
      <c r="F82" s="461">
        <f t="shared" si="1"/>
        <v>-173191.11780000001</v>
      </c>
      <c r="G82" s="112"/>
      <c r="H82" s="112"/>
      <c r="I82" s="112"/>
      <c r="J82" s="112"/>
      <c r="K82" s="112"/>
    </row>
    <row r="83" spans="1:11" s="45" customFormat="1" x14ac:dyDescent="0.25">
      <c r="A83" s="460">
        <v>232</v>
      </c>
      <c r="B83" s="36" t="s">
        <v>831</v>
      </c>
      <c r="C83" s="41">
        <v>283373.34000000003</v>
      </c>
      <c r="D83" s="41">
        <v>0</v>
      </c>
      <c r="E83" s="15">
        <v>213530.14620000002</v>
      </c>
      <c r="F83" s="461">
        <f t="shared" si="1"/>
        <v>69843.193800000008</v>
      </c>
      <c r="G83" s="112"/>
      <c r="H83" s="112"/>
      <c r="I83" s="112"/>
      <c r="J83" s="112"/>
      <c r="K83" s="112"/>
    </row>
    <row r="84" spans="1:11" s="45" customFormat="1" x14ac:dyDescent="0.25">
      <c r="A84" s="460">
        <v>233</v>
      </c>
      <c r="B84" s="36" t="s">
        <v>832</v>
      </c>
      <c r="C84" s="41">
        <v>363634.67130000005</v>
      </c>
      <c r="D84" s="41">
        <v>0</v>
      </c>
      <c r="E84" s="15">
        <v>311168.93085</v>
      </c>
      <c r="F84" s="461">
        <f t="shared" si="1"/>
        <v>52465.740450000041</v>
      </c>
      <c r="G84" s="112"/>
      <c r="H84" s="112"/>
      <c r="I84" s="112"/>
      <c r="J84" s="112"/>
      <c r="K84" s="112"/>
    </row>
    <row r="85" spans="1:11" s="45" customFormat="1" x14ac:dyDescent="0.25">
      <c r="A85" s="460">
        <v>235</v>
      </c>
      <c r="B85" s="36" t="s">
        <v>833</v>
      </c>
      <c r="C85" s="41">
        <v>3777783.3477000003</v>
      </c>
      <c r="D85" s="41">
        <v>0</v>
      </c>
      <c r="E85" s="15">
        <v>1124247.4713315</v>
      </c>
      <c r="F85" s="461">
        <f t="shared" si="1"/>
        <v>2653535.8763685003</v>
      </c>
      <c r="G85" s="112"/>
      <c r="H85" s="112"/>
      <c r="I85" s="112"/>
      <c r="J85" s="112"/>
      <c r="K85" s="112"/>
    </row>
    <row r="86" spans="1:11" s="45" customFormat="1" x14ac:dyDescent="0.25">
      <c r="A86" s="460">
        <v>236</v>
      </c>
      <c r="B86" s="36" t="s">
        <v>834</v>
      </c>
      <c r="C86" s="41">
        <v>447146.46149999998</v>
      </c>
      <c r="D86" s="41">
        <v>0</v>
      </c>
      <c r="E86" s="15">
        <v>53340.864000000001</v>
      </c>
      <c r="F86" s="461">
        <f t="shared" si="1"/>
        <v>393805.59749999997</v>
      </c>
      <c r="G86" s="112"/>
      <c r="H86" s="112"/>
      <c r="I86" s="112"/>
      <c r="J86" s="112"/>
      <c r="K86" s="112"/>
    </row>
    <row r="87" spans="1:11" s="45" customFormat="1" x14ac:dyDescent="0.25">
      <c r="A87" s="460">
        <v>239</v>
      </c>
      <c r="B87" s="36" t="s">
        <v>835</v>
      </c>
      <c r="C87" s="41">
        <v>106681.728</v>
      </c>
      <c r="D87" s="41">
        <v>0</v>
      </c>
      <c r="E87" s="15">
        <v>30004.236000000004</v>
      </c>
      <c r="F87" s="461">
        <f t="shared" si="1"/>
        <v>76677.491999999998</v>
      </c>
      <c r="G87" s="112"/>
      <c r="H87" s="112"/>
      <c r="I87" s="112"/>
      <c r="J87" s="112"/>
      <c r="K87" s="112"/>
    </row>
    <row r="88" spans="1:11" s="45" customFormat="1" x14ac:dyDescent="0.25">
      <c r="A88" s="460">
        <v>240</v>
      </c>
      <c r="B88" s="36" t="s">
        <v>836</v>
      </c>
      <c r="C88" s="41">
        <v>390388.44840000011</v>
      </c>
      <c r="D88" s="41">
        <v>0</v>
      </c>
      <c r="E88" s="15">
        <v>521715.32247000001</v>
      </c>
      <c r="F88" s="461">
        <f t="shared" si="1"/>
        <v>-131326.8740699999</v>
      </c>
      <c r="G88" s="112"/>
      <c r="H88" s="112"/>
      <c r="I88" s="112"/>
      <c r="J88" s="112"/>
      <c r="K88" s="112"/>
    </row>
    <row r="89" spans="1:11" s="45" customFormat="1" x14ac:dyDescent="0.25">
      <c r="A89" s="460">
        <v>241</v>
      </c>
      <c r="B89" s="36" t="s">
        <v>837</v>
      </c>
      <c r="C89" s="41">
        <v>415058.598</v>
      </c>
      <c r="D89" s="41">
        <v>0</v>
      </c>
      <c r="E89" s="15">
        <v>151688.08199999999</v>
      </c>
      <c r="F89" s="461">
        <f t="shared" si="1"/>
        <v>263370.516</v>
      </c>
      <c r="G89" s="112"/>
      <c r="H89" s="112"/>
      <c r="I89" s="112"/>
      <c r="J89" s="112"/>
      <c r="K89" s="112"/>
    </row>
    <row r="90" spans="1:11" s="45" customFormat="1" x14ac:dyDescent="0.25">
      <c r="A90" s="460">
        <v>244</v>
      </c>
      <c r="B90" s="36" t="s">
        <v>838</v>
      </c>
      <c r="C90" s="41">
        <v>768775.2024000003</v>
      </c>
      <c r="D90" s="41">
        <v>0</v>
      </c>
      <c r="E90" s="15">
        <v>512283.15750300005</v>
      </c>
      <c r="F90" s="461">
        <f t="shared" si="1"/>
        <v>256492.04489700025</v>
      </c>
      <c r="G90" s="112"/>
      <c r="H90" s="112"/>
      <c r="I90" s="112"/>
      <c r="J90" s="112"/>
      <c r="K90" s="112"/>
    </row>
    <row r="91" spans="1:11" s="45" customFormat="1" x14ac:dyDescent="0.25">
      <c r="A91" s="460">
        <v>245</v>
      </c>
      <c r="B91" s="36" t="s">
        <v>839</v>
      </c>
      <c r="C91" s="41">
        <v>723018.74249999993</v>
      </c>
      <c r="D91" s="41">
        <v>0</v>
      </c>
      <c r="E91" s="15">
        <v>1953333.2717190003</v>
      </c>
      <c r="F91" s="461">
        <f t="shared" si="1"/>
        <v>-1230314.5292190004</v>
      </c>
      <c r="G91" s="112"/>
      <c r="H91" s="112"/>
      <c r="I91" s="112"/>
      <c r="J91" s="112"/>
      <c r="K91" s="112"/>
    </row>
    <row r="92" spans="1:11" s="45" customFormat="1" x14ac:dyDescent="0.25">
      <c r="A92" s="460">
        <v>249</v>
      </c>
      <c r="B92" s="36" t="s">
        <v>840</v>
      </c>
      <c r="C92" s="41">
        <v>151854.77220000001</v>
      </c>
      <c r="D92" s="41">
        <v>0</v>
      </c>
      <c r="E92" s="15">
        <v>182509.09998</v>
      </c>
      <c r="F92" s="461">
        <f t="shared" si="1"/>
        <v>-30654.327779999992</v>
      </c>
      <c r="G92" s="112"/>
      <c r="H92" s="112"/>
      <c r="I92" s="112"/>
      <c r="J92" s="112"/>
      <c r="K92" s="112"/>
    </row>
    <row r="93" spans="1:11" s="45" customFormat="1" x14ac:dyDescent="0.25">
      <c r="A93" s="460">
        <v>250</v>
      </c>
      <c r="B93" s="36" t="s">
        <v>841</v>
      </c>
      <c r="C93" s="41">
        <v>70176.574200000003</v>
      </c>
      <c r="D93" s="41">
        <v>0</v>
      </c>
      <c r="E93" s="15">
        <v>48340.158000000003</v>
      </c>
      <c r="F93" s="461">
        <f t="shared" si="1"/>
        <v>21836.4162</v>
      </c>
      <c r="G93" s="112"/>
      <c r="H93" s="112"/>
      <c r="I93" s="112"/>
      <c r="J93" s="112"/>
      <c r="K93" s="112"/>
    </row>
    <row r="94" spans="1:11" s="45" customFormat="1" x14ac:dyDescent="0.25">
      <c r="A94" s="460">
        <v>256</v>
      </c>
      <c r="B94" s="36" t="s">
        <v>842</v>
      </c>
      <c r="C94" s="41">
        <v>120016.94400000003</v>
      </c>
      <c r="D94" s="41">
        <v>0</v>
      </c>
      <c r="E94" s="15">
        <v>21669.726000000002</v>
      </c>
      <c r="F94" s="461">
        <f t="shared" si="1"/>
        <v>98347.218000000023</v>
      </c>
      <c r="G94" s="112"/>
      <c r="H94" s="112"/>
      <c r="I94" s="112"/>
      <c r="J94" s="112"/>
      <c r="K94" s="112"/>
    </row>
    <row r="95" spans="1:11" s="45" customFormat="1" x14ac:dyDescent="0.25">
      <c r="A95" s="460">
        <v>257</v>
      </c>
      <c r="B95" s="36" t="s">
        <v>843</v>
      </c>
      <c r="C95" s="41">
        <v>1462623.1599000001</v>
      </c>
      <c r="D95" s="41">
        <v>0</v>
      </c>
      <c r="E95" s="15">
        <v>1895175.4776645005</v>
      </c>
      <c r="F95" s="461">
        <f t="shared" si="1"/>
        <v>-432552.31776450039</v>
      </c>
      <c r="G95" s="112"/>
      <c r="H95" s="112"/>
      <c r="I95" s="112"/>
      <c r="J95" s="112"/>
      <c r="K95" s="112"/>
    </row>
    <row r="96" spans="1:11" s="45" customFormat="1" x14ac:dyDescent="0.25">
      <c r="A96" s="460">
        <v>260</v>
      </c>
      <c r="B96" s="36" t="s">
        <v>844</v>
      </c>
      <c r="C96" s="41">
        <v>205278.98129999998</v>
      </c>
      <c r="D96" s="41">
        <v>0</v>
      </c>
      <c r="E96" s="15">
        <v>175191.40020000003</v>
      </c>
      <c r="F96" s="461">
        <f t="shared" si="1"/>
        <v>30087.581099999952</v>
      </c>
      <c r="G96" s="112"/>
      <c r="H96" s="112"/>
      <c r="I96" s="112"/>
      <c r="J96" s="112"/>
      <c r="K96" s="112"/>
    </row>
    <row r="97" spans="1:11" s="45" customFormat="1" x14ac:dyDescent="0.25">
      <c r="A97" s="460">
        <v>261</v>
      </c>
      <c r="B97" s="36" t="s">
        <v>845</v>
      </c>
      <c r="C97" s="41">
        <v>158605.72529999999</v>
      </c>
      <c r="D97" s="41">
        <v>0</v>
      </c>
      <c r="E97" s="15">
        <v>370502.30753999995</v>
      </c>
      <c r="F97" s="461">
        <f t="shared" si="1"/>
        <v>-211896.58223999996</v>
      </c>
      <c r="G97" s="112"/>
      <c r="H97" s="112"/>
      <c r="I97" s="112"/>
      <c r="J97" s="112"/>
      <c r="K97" s="112"/>
    </row>
    <row r="98" spans="1:11" s="45" customFormat="1" x14ac:dyDescent="0.25">
      <c r="A98" s="460">
        <v>263</v>
      </c>
      <c r="B98" s="36" t="s">
        <v>846</v>
      </c>
      <c r="C98" s="41">
        <v>376803.19709999999</v>
      </c>
      <c r="D98" s="41">
        <v>0</v>
      </c>
      <c r="E98" s="15">
        <v>148520.9682</v>
      </c>
      <c r="F98" s="461">
        <f t="shared" si="1"/>
        <v>228282.22889999999</v>
      </c>
      <c r="G98" s="112"/>
      <c r="H98" s="112"/>
      <c r="I98" s="112"/>
      <c r="J98" s="112"/>
      <c r="K98" s="112"/>
    </row>
    <row r="99" spans="1:11" s="45" customFormat="1" x14ac:dyDescent="0.25">
      <c r="A99" s="460">
        <v>265</v>
      </c>
      <c r="B99" s="36" t="s">
        <v>847</v>
      </c>
      <c r="C99" s="41">
        <v>0</v>
      </c>
      <c r="D99" s="41">
        <v>0</v>
      </c>
      <c r="E99" s="15">
        <v>60008.472000000002</v>
      </c>
      <c r="F99" s="461">
        <f t="shared" si="1"/>
        <v>-60008.472000000002</v>
      </c>
      <c r="G99" s="112"/>
      <c r="H99" s="112"/>
      <c r="I99" s="112"/>
      <c r="J99" s="112"/>
      <c r="K99" s="112"/>
    </row>
    <row r="100" spans="1:11" s="45" customFormat="1" x14ac:dyDescent="0.25">
      <c r="A100" s="460">
        <v>271</v>
      </c>
      <c r="B100" s="36" t="s">
        <v>848</v>
      </c>
      <c r="C100" s="41">
        <v>318461.62710000004</v>
      </c>
      <c r="D100" s="41">
        <v>0</v>
      </c>
      <c r="E100" s="15">
        <v>202603.60359000001</v>
      </c>
      <c r="F100" s="461">
        <f t="shared" si="1"/>
        <v>115858.02351000003</v>
      </c>
      <c r="G100" s="112"/>
      <c r="H100" s="112"/>
      <c r="I100" s="112"/>
      <c r="J100" s="112"/>
      <c r="K100" s="112"/>
    </row>
    <row r="101" spans="1:11" s="45" customFormat="1" x14ac:dyDescent="0.25">
      <c r="A101" s="460">
        <v>272</v>
      </c>
      <c r="B101" s="36" t="s">
        <v>849</v>
      </c>
      <c r="C101" s="41">
        <v>1196502.2556000003</v>
      </c>
      <c r="D101" s="41">
        <v>0</v>
      </c>
      <c r="E101" s="15">
        <v>795520.64499000018</v>
      </c>
      <c r="F101" s="461">
        <f t="shared" si="1"/>
        <v>400981.61061000009</v>
      </c>
      <c r="G101" s="112"/>
      <c r="H101" s="112"/>
      <c r="I101" s="112"/>
      <c r="J101" s="112"/>
      <c r="K101" s="112"/>
    </row>
    <row r="102" spans="1:11" s="45" customFormat="1" x14ac:dyDescent="0.25">
      <c r="A102" s="460">
        <v>273</v>
      </c>
      <c r="B102" s="36" t="s">
        <v>850</v>
      </c>
      <c r="C102" s="41">
        <v>176858.30219999998</v>
      </c>
      <c r="D102" s="41">
        <v>0</v>
      </c>
      <c r="E102" s="15">
        <v>120733.71186000001</v>
      </c>
      <c r="F102" s="461">
        <f t="shared" si="1"/>
        <v>56124.590339999966</v>
      </c>
      <c r="G102" s="112"/>
      <c r="H102" s="112"/>
      <c r="I102" s="112"/>
      <c r="J102" s="112"/>
      <c r="K102" s="112"/>
    </row>
    <row r="103" spans="1:11" s="45" customFormat="1" x14ac:dyDescent="0.25">
      <c r="A103" s="460">
        <v>275</v>
      </c>
      <c r="B103" s="36" t="s">
        <v>851</v>
      </c>
      <c r="C103" s="41">
        <v>55007.766000000003</v>
      </c>
      <c r="D103" s="41">
        <v>0</v>
      </c>
      <c r="E103" s="15">
        <v>13335.216</v>
      </c>
      <c r="F103" s="461">
        <f t="shared" si="1"/>
        <v>41672.550000000003</v>
      </c>
      <c r="G103" s="112"/>
      <c r="H103" s="112"/>
      <c r="I103" s="112"/>
      <c r="J103" s="112"/>
      <c r="K103" s="112"/>
    </row>
    <row r="104" spans="1:11" s="45" customFormat="1" x14ac:dyDescent="0.25">
      <c r="A104" s="460">
        <v>276</v>
      </c>
      <c r="B104" s="36" t="s">
        <v>852</v>
      </c>
      <c r="C104" s="41">
        <v>508488.45510000014</v>
      </c>
      <c r="D104" s="41">
        <v>0</v>
      </c>
      <c r="E104" s="15">
        <v>825791.58530999999</v>
      </c>
      <c r="F104" s="461">
        <f t="shared" si="1"/>
        <v>-317303.13020999986</v>
      </c>
      <c r="G104" s="112"/>
      <c r="H104" s="112"/>
      <c r="I104" s="112"/>
      <c r="J104" s="112"/>
      <c r="K104" s="112"/>
    </row>
    <row r="105" spans="1:11" s="45" customFormat="1" x14ac:dyDescent="0.25">
      <c r="A105" s="460">
        <v>280</v>
      </c>
      <c r="B105" s="36" t="s">
        <v>853</v>
      </c>
      <c r="C105" s="41">
        <v>41672.550000000003</v>
      </c>
      <c r="D105" s="41">
        <v>0</v>
      </c>
      <c r="E105" s="15">
        <v>1035146.1419999999</v>
      </c>
      <c r="F105" s="461">
        <f t="shared" si="1"/>
        <v>-993473.59199999983</v>
      </c>
      <c r="G105" s="112"/>
      <c r="H105" s="112"/>
      <c r="I105" s="112"/>
      <c r="J105" s="112"/>
      <c r="K105" s="112"/>
    </row>
    <row r="106" spans="1:11" s="45" customFormat="1" x14ac:dyDescent="0.25">
      <c r="A106" s="460">
        <v>284</v>
      </c>
      <c r="B106" s="36" t="s">
        <v>854</v>
      </c>
      <c r="C106" s="41">
        <v>1310268.3171000001</v>
      </c>
      <c r="D106" s="41">
        <v>0</v>
      </c>
      <c r="E106" s="15">
        <v>48423.503100000002</v>
      </c>
      <c r="F106" s="461">
        <f t="shared" si="1"/>
        <v>1261844.814</v>
      </c>
      <c r="G106" s="112"/>
      <c r="H106" s="112"/>
      <c r="I106" s="112"/>
      <c r="J106" s="112"/>
      <c r="K106" s="112"/>
    </row>
    <row r="107" spans="1:11" s="45" customFormat="1" x14ac:dyDescent="0.25">
      <c r="A107" s="460">
        <v>285</v>
      </c>
      <c r="B107" s="36" t="s">
        <v>855</v>
      </c>
      <c r="C107" s="41">
        <v>535575.61259999999</v>
      </c>
      <c r="D107" s="41">
        <v>0</v>
      </c>
      <c r="E107" s="15">
        <v>1539921.9896205002</v>
      </c>
      <c r="F107" s="461">
        <f t="shared" si="1"/>
        <v>-1004346.3770205003</v>
      </c>
      <c r="G107" s="112"/>
      <c r="H107" s="112"/>
      <c r="I107" s="112"/>
      <c r="J107" s="112"/>
      <c r="K107" s="112"/>
    </row>
    <row r="108" spans="1:11" s="45" customFormat="1" x14ac:dyDescent="0.25">
      <c r="A108" s="460">
        <v>286</v>
      </c>
      <c r="B108" s="36" t="s">
        <v>856</v>
      </c>
      <c r="C108" s="41">
        <v>1391363.0994000002</v>
      </c>
      <c r="D108" s="41">
        <v>0</v>
      </c>
      <c r="E108" s="15">
        <v>1304475.8326500002</v>
      </c>
      <c r="F108" s="461">
        <f t="shared" si="1"/>
        <v>86887.266749999952</v>
      </c>
      <c r="G108" s="112"/>
      <c r="H108" s="112"/>
      <c r="I108" s="112"/>
      <c r="J108" s="112"/>
      <c r="K108" s="112"/>
    </row>
    <row r="109" spans="1:11" s="45" customFormat="1" x14ac:dyDescent="0.25">
      <c r="A109" s="460">
        <v>287</v>
      </c>
      <c r="B109" s="36" t="s">
        <v>1040</v>
      </c>
      <c r="C109" s="41">
        <v>1172082.1413000003</v>
      </c>
      <c r="D109" s="41">
        <v>0</v>
      </c>
      <c r="E109" s="15">
        <v>131768.60310000001</v>
      </c>
      <c r="F109" s="461">
        <f t="shared" si="1"/>
        <v>1040313.5382000003</v>
      </c>
      <c r="G109" s="112"/>
      <c r="H109" s="112"/>
      <c r="I109" s="112"/>
      <c r="J109" s="112"/>
      <c r="K109" s="112"/>
    </row>
    <row r="110" spans="1:11" s="45" customFormat="1" x14ac:dyDescent="0.25">
      <c r="A110" s="460">
        <v>288</v>
      </c>
      <c r="B110" s="36" t="s">
        <v>857</v>
      </c>
      <c r="C110" s="41">
        <v>75093.935100000002</v>
      </c>
      <c r="D110" s="41">
        <v>0</v>
      </c>
      <c r="E110" s="15">
        <v>722101.94640000002</v>
      </c>
      <c r="F110" s="461">
        <f t="shared" si="1"/>
        <v>-647008.01130000001</v>
      </c>
      <c r="G110" s="112"/>
      <c r="H110" s="112"/>
      <c r="I110" s="112"/>
      <c r="J110" s="112"/>
      <c r="K110" s="112"/>
    </row>
    <row r="111" spans="1:11" s="45" customFormat="1" x14ac:dyDescent="0.25">
      <c r="A111" s="460">
        <v>290</v>
      </c>
      <c r="B111" s="36" t="s">
        <v>858</v>
      </c>
      <c r="C111" s="41">
        <v>55007.766000000003</v>
      </c>
      <c r="D111" s="41">
        <v>0</v>
      </c>
      <c r="E111" s="15">
        <v>101681.022</v>
      </c>
      <c r="F111" s="461">
        <f t="shared" si="1"/>
        <v>-46673.255999999994</v>
      </c>
      <c r="G111" s="112"/>
      <c r="H111" s="112"/>
      <c r="I111" s="112"/>
      <c r="J111" s="112"/>
      <c r="K111" s="112"/>
    </row>
    <row r="112" spans="1:11" s="45" customFormat="1" x14ac:dyDescent="0.25">
      <c r="A112" s="460">
        <v>291</v>
      </c>
      <c r="B112" s="36" t="s">
        <v>859</v>
      </c>
      <c r="C112" s="41">
        <v>21669.726000000002</v>
      </c>
      <c r="D112" s="41">
        <v>0</v>
      </c>
      <c r="E112" s="15">
        <v>13335.216</v>
      </c>
      <c r="F112" s="461">
        <f t="shared" si="1"/>
        <v>8334.510000000002</v>
      </c>
      <c r="G112" s="112"/>
      <c r="H112" s="112"/>
      <c r="I112" s="112"/>
      <c r="J112" s="112"/>
      <c r="K112" s="112"/>
    </row>
    <row r="113" spans="1:15" s="45" customFormat="1" x14ac:dyDescent="0.25">
      <c r="A113" s="460">
        <v>297</v>
      </c>
      <c r="B113" s="36" t="s">
        <v>860</v>
      </c>
      <c r="C113" s="41">
        <v>1954775.9754000008</v>
      </c>
      <c r="D113" s="41">
        <v>0</v>
      </c>
      <c r="E113" s="15">
        <v>4967973.4621514976</v>
      </c>
      <c r="F113" s="461">
        <f t="shared" si="1"/>
        <v>-3013197.4867514968</v>
      </c>
      <c r="G113" s="112"/>
      <c r="H113" s="112"/>
      <c r="I113" s="112"/>
      <c r="J113" s="112"/>
      <c r="K113" s="112"/>
    </row>
    <row r="114" spans="1:15" s="45" customFormat="1" x14ac:dyDescent="0.25">
      <c r="A114" s="460">
        <v>300</v>
      </c>
      <c r="B114" s="36" t="s">
        <v>861</v>
      </c>
      <c r="C114" s="41">
        <v>470066.36400000018</v>
      </c>
      <c r="D114" s="41">
        <v>0</v>
      </c>
      <c r="E114" s="15">
        <v>46673.256000000001</v>
      </c>
      <c r="F114" s="461">
        <f t="shared" si="1"/>
        <v>423393.10800000018</v>
      </c>
      <c r="G114" s="112"/>
      <c r="H114" s="112"/>
      <c r="I114" s="112"/>
      <c r="J114" s="112"/>
      <c r="K114" s="112"/>
    </row>
    <row r="115" spans="1:15" s="45" customFormat="1" x14ac:dyDescent="0.25">
      <c r="A115" s="460">
        <v>301</v>
      </c>
      <c r="B115" s="36" t="s">
        <v>862</v>
      </c>
      <c r="C115" s="41">
        <v>823699.62330000009</v>
      </c>
      <c r="D115" s="41">
        <v>0</v>
      </c>
      <c r="E115" s="15">
        <v>470658.11421000009</v>
      </c>
      <c r="F115" s="461">
        <f t="shared" si="1"/>
        <v>353041.50909000001</v>
      </c>
      <c r="G115" s="112"/>
      <c r="H115" s="112"/>
      <c r="I115" s="112"/>
      <c r="J115" s="112"/>
      <c r="K115" s="112"/>
    </row>
    <row r="116" spans="1:15" s="45" customFormat="1" x14ac:dyDescent="0.25">
      <c r="A116" s="462">
        <v>304</v>
      </c>
      <c r="B116" s="36" t="s">
        <v>863</v>
      </c>
      <c r="C116" s="41">
        <v>8334.51</v>
      </c>
      <c r="D116" s="41">
        <v>0</v>
      </c>
      <c r="E116" s="15">
        <v>270038.12400000001</v>
      </c>
      <c r="F116" s="461">
        <f t="shared" si="1"/>
        <v>-261703.614</v>
      </c>
      <c r="G116" s="112"/>
      <c r="H116" s="112"/>
      <c r="I116" s="112"/>
      <c r="J116" s="112"/>
      <c r="K116" s="112"/>
    </row>
    <row r="117" spans="1:15" s="45" customFormat="1" x14ac:dyDescent="0.25">
      <c r="A117" s="460">
        <v>305</v>
      </c>
      <c r="B117" s="36" t="s">
        <v>864</v>
      </c>
      <c r="C117" s="41">
        <v>140186.45819999999</v>
      </c>
      <c r="D117" s="41">
        <v>0</v>
      </c>
      <c r="E117" s="15">
        <v>151771.42710000003</v>
      </c>
      <c r="F117" s="461">
        <f t="shared" si="1"/>
        <v>-11584.968900000036</v>
      </c>
      <c r="G117" s="112"/>
      <c r="H117" s="112"/>
      <c r="I117" s="112"/>
      <c r="J117" s="112"/>
      <c r="K117" s="112"/>
    </row>
    <row r="118" spans="1:15" s="45" customFormat="1" x14ac:dyDescent="0.25">
      <c r="A118" s="460">
        <v>309</v>
      </c>
      <c r="B118" s="36" t="s">
        <v>865</v>
      </c>
      <c r="C118" s="41">
        <v>211696.554</v>
      </c>
      <c r="D118" s="41">
        <v>0</v>
      </c>
      <c r="E118" s="15">
        <v>152971.59654</v>
      </c>
      <c r="F118" s="461">
        <f t="shared" si="1"/>
        <v>58724.957460000005</v>
      </c>
      <c r="G118" s="112"/>
      <c r="H118" s="112"/>
      <c r="I118" s="112"/>
      <c r="J118" s="112"/>
      <c r="K118" s="112"/>
    </row>
    <row r="119" spans="1:15" s="45" customFormat="1" x14ac:dyDescent="0.25">
      <c r="A119" s="460">
        <v>312</v>
      </c>
      <c r="B119" s="36" t="s">
        <v>866</v>
      </c>
      <c r="C119" s="41">
        <v>46673.256000000001</v>
      </c>
      <c r="D119" s="41">
        <v>0</v>
      </c>
      <c r="E119" s="15">
        <v>26670.432000000001</v>
      </c>
      <c r="F119" s="461">
        <f t="shared" si="1"/>
        <v>20002.824000000001</v>
      </c>
      <c r="G119" s="112"/>
      <c r="H119" s="112"/>
      <c r="I119" s="112"/>
      <c r="J119" s="112"/>
      <c r="K119" s="112"/>
    </row>
    <row r="120" spans="1:15" s="45" customFormat="1" x14ac:dyDescent="0.25">
      <c r="A120" s="460">
        <v>316</v>
      </c>
      <c r="B120" s="36" t="s">
        <v>867</v>
      </c>
      <c r="C120" s="41">
        <v>126684.552</v>
      </c>
      <c r="D120" s="41">
        <v>0</v>
      </c>
      <c r="E120" s="15">
        <v>233166.25176000001</v>
      </c>
      <c r="F120" s="461">
        <f t="shared" si="1"/>
        <v>-106481.69976000002</v>
      </c>
      <c r="G120" s="112"/>
      <c r="H120" s="112"/>
      <c r="I120" s="112"/>
      <c r="J120" s="112"/>
      <c r="K120" s="112"/>
    </row>
    <row r="121" spans="1:15" s="45" customFormat="1" x14ac:dyDescent="0.25">
      <c r="A121" s="460">
        <v>317</v>
      </c>
      <c r="B121" s="36" t="s">
        <v>868</v>
      </c>
      <c r="C121" s="41">
        <v>13335.216</v>
      </c>
      <c r="D121" s="41">
        <v>0</v>
      </c>
      <c r="E121" s="15">
        <v>43339.452000000005</v>
      </c>
      <c r="F121" s="461">
        <f t="shared" si="1"/>
        <v>-30004.236000000004</v>
      </c>
      <c r="G121" s="112"/>
      <c r="H121" s="112"/>
      <c r="I121" s="112"/>
      <c r="J121" s="112"/>
      <c r="K121" s="112"/>
    </row>
    <row r="122" spans="1:15" s="45" customFormat="1" x14ac:dyDescent="0.25">
      <c r="A122" s="460">
        <v>320</v>
      </c>
      <c r="B122" s="36" t="s">
        <v>869</v>
      </c>
      <c r="C122" s="41">
        <v>200194.9302</v>
      </c>
      <c r="D122" s="41">
        <v>0</v>
      </c>
      <c r="E122" s="15">
        <v>188526.61620000002</v>
      </c>
      <c r="F122" s="461">
        <f t="shared" si="1"/>
        <v>11668.313999999984</v>
      </c>
      <c r="G122" s="112"/>
      <c r="H122" s="112"/>
      <c r="I122" s="112"/>
      <c r="J122" s="112"/>
      <c r="K122" s="112"/>
    </row>
    <row r="123" spans="1:15" s="45" customFormat="1" x14ac:dyDescent="0.25">
      <c r="A123" s="460">
        <v>322</v>
      </c>
      <c r="B123" s="36" t="s">
        <v>1041</v>
      </c>
      <c r="C123" s="41">
        <v>280039.53600000008</v>
      </c>
      <c r="D123" s="41">
        <v>0</v>
      </c>
      <c r="E123" s="15">
        <v>120622.44615149999</v>
      </c>
      <c r="F123" s="461">
        <f t="shared" si="1"/>
        <v>159417.08984850009</v>
      </c>
      <c r="G123" s="112"/>
      <c r="H123" s="112"/>
      <c r="I123" s="112"/>
      <c r="J123" s="112"/>
      <c r="K123" s="112"/>
    </row>
    <row r="124" spans="1:15" s="45" customFormat="1" x14ac:dyDescent="0.25">
      <c r="A124" s="460">
        <v>398</v>
      </c>
      <c r="B124" s="36" t="s">
        <v>870</v>
      </c>
      <c r="C124" s="41">
        <v>4620485.6537999986</v>
      </c>
      <c r="D124" s="41">
        <v>0</v>
      </c>
      <c r="E124" s="15">
        <v>12902499.075662997</v>
      </c>
      <c r="F124" s="461">
        <f t="shared" si="1"/>
        <v>-8282013.421862998</v>
      </c>
      <c r="G124" s="112"/>
      <c r="H124" s="112"/>
      <c r="I124" s="112"/>
      <c r="J124" s="112"/>
      <c r="K124" s="112"/>
    </row>
    <row r="125" spans="1:15" s="45" customFormat="1" x14ac:dyDescent="0.25">
      <c r="A125" s="460">
        <v>399</v>
      </c>
      <c r="B125" s="36" t="s">
        <v>871</v>
      </c>
      <c r="C125" s="41">
        <v>130101.70110000002</v>
      </c>
      <c r="D125" s="41">
        <v>0</v>
      </c>
      <c r="E125" s="15">
        <v>97005.36189</v>
      </c>
      <c r="F125" s="461">
        <f t="shared" si="1"/>
        <v>33096.33921000002</v>
      </c>
      <c r="G125" s="112"/>
      <c r="H125" s="112"/>
      <c r="I125" s="112"/>
      <c r="J125" s="112"/>
      <c r="K125" s="112"/>
      <c r="M125" s="112"/>
      <c r="N125" s="463"/>
      <c r="O125" s="464"/>
    </row>
    <row r="126" spans="1:15" s="45" customFormat="1" x14ac:dyDescent="0.25">
      <c r="A126" s="460">
        <v>400</v>
      </c>
      <c r="B126" s="36" t="s">
        <v>872</v>
      </c>
      <c r="C126" s="41">
        <v>285290.27729999996</v>
      </c>
      <c r="D126" s="41">
        <v>0</v>
      </c>
      <c r="E126" s="15">
        <v>170024.00400000002</v>
      </c>
      <c r="F126" s="461">
        <f t="shared" si="1"/>
        <v>115266.27329999994</v>
      </c>
      <c r="G126" s="112"/>
      <c r="H126" s="112"/>
      <c r="I126" s="112"/>
      <c r="J126" s="112"/>
      <c r="K126" s="112"/>
      <c r="M126" s="112"/>
      <c r="N126" s="463"/>
    </row>
    <row r="127" spans="1:15" s="45" customFormat="1" x14ac:dyDescent="0.25">
      <c r="A127" s="460">
        <v>402</v>
      </c>
      <c r="B127" s="36" t="s">
        <v>873</v>
      </c>
      <c r="C127" s="41">
        <v>715100.9580000001</v>
      </c>
      <c r="D127" s="41">
        <v>0</v>
      </c>
      <c r="E127" s="15">
        <v>277630.86261000007</v>
      </c>
      <c r="F127" s="461">
        <f t="shared" si="1"/>
        <v>437470.09539000003</v>
      </c>
      <c r="G127" s="112"/>
      <c r="H127" s="112"/>
      <c r="I127" s="112"/>
      <c r="J127" s="112"/>
      <c r="K127" s="112"/>
    </row>
    <row r="128" spans="1:15" s="45" customFormat="1" x14ac:dyDescent="0.25">
      <c r="A128" s="460">
        <v>403</v>
      </c>
      <c r="B128" s="36" t="s">
        <v>874</v>
      </c>
      <c r="C128" s="41">
        <v>50007.06</v>
      </c>
      <c r="D128" s="41">
        <v>0</v>
      </c>
      <c r="E128" s="15">
        <v>78427.739100000006</v>
      </c>
      <c r="F128" s="461">
        <f t="shared" si="1"/>
        <v>-28420.679100000008</v>
      </c>
      <c r="G128" s="112"/>
      <c r="H128" s="112"/>
      <c r="I128" s="112"/>
      <c r="J128" s="112"/>
      <c r="K128" s="112"/>
    </row>
    <row r="129" spans="1:11" s="45" customFormat="1" x14ac:dyDescent="0.25">
      <c r="A129" s="460">
        <v>405</v>
      </c>
      <c r="B129" s="36" t="s">
        <v>875</v>
      </c>
      <c r="C129" s="41">
        <v>1255760.6217000003</v>
      </c>
      <c r="D129" s="41">
        <v>0</v>
      </c>
      <c r="E129" s="15">
        <v>3153596.8916819994</v>
      </c>
      <c r="F129" s="461">
        <f t="shared" si="1"/>
        <v>-1897836.2699819992</v>
      </c>
      <c r="G129" s="112"/>
      <c r="H129" s="112"/>
      <c r="I129" s="112"/>
      <c r="J129" s="112"/>
      <c r="K129" s="112"/>
    </row>
    <row r="130" spans="1:11" s="45" customFormat="1" x14ac:dyDescent="0.25">
      <c r="A130" s="460">
        <v>407</v>
      </c>
      <c r="B130" s="36" t="s">
        <v>876</v>
      </c>
      <c r="C130" s="41">
        <v>168523.79220000003</v>
      </c>
      <c r="D130" s="41">
        <v>0</v>
      </c>
      <c r="E130" s="15">
        <v>1056607.5052500002</v>
      </c>
      <c r="F130" s="461">
        <f t="shared" si="1"/>
        <v>-888083.71305000014</v>
      </c>
      <c r="G130" s="112"/>
      <c r="H130" s="112"/>
      <c r="I130" s="112"/>
      <c r="J130" s="112"/>
      <c r="K130" s="112"/>
    </row>
    <row r="131" spans="1:11" s="45" customFormat="1" x14ac:dyDescent="0.25">
      <c r="A131" s="460">
        <v>408</v>
      </c>
      <c r="B131" s="36" t="s">
        <v>877</v>
      </c>
      <c r="C131" s="41">
        <v>255119.35110000003</v>
      </c>
      <c r="D131" s="41">
        <v>0</v>
      </c>
      <c r="E131" s="15">
        <v>395872.55598000006</v>
      </c>
      <c r="F131" s="461">
        <f t="shared" si="1"/>
        <v>-140753.20488000003</v>
      </c>
      <c r="G131" s="112"/>
      <c r="H131" s="112"/>
      <c r="I131" s="112"/>
      <c r="J131" s="112"/>
      <c r="K131" s="112"/>
    </row>
    <row r="132" spans="1:11" s="45" customFormat="1" x14ac:dyDescent="0.25">
      <c r="A132" s="460">
        <v>410</v>
      </c>
      <c r="B132" s="36" t="s">
        <v>878</v>
      </c>
      <c r="C132" s="41">
        <v>702515.84790000005</v>
      </c>
      <c r="D132" s="41">
        <v>0</v>
      </c>
      <c r="E132" s="15">
        <v>498767.49936150003</v>
      </c>
      <c r="F132" s="461">
        <f t="shared" si="1"/>
        <v>203748.34853850002</v>
      </c>
      <c r="G132" s="112"/>
      <c r="H132" s="112"/>
      <c r="I132" s="112"/>
      <c r="J132" s="112"/>
      <c r="K132" s="112"/>
    </row>
    <row r="133" spans="1:11" s="45" customFormat="1" x14ac:dyDescent="0.25">
      <c r="A133" s="460">
        <v>416</v>
      </c>
      <c r="B133" s="36" t="s">
        <v>879</v>
      </c>
      <c r="C133" s="41">
        <v>118350.042</v>
      </c>
      <c r="D133" s="41">
        <v>0</v>
      </c>
      <c r="E133" s="15">
        <v>135702.49182</v>
      </c>
      <c r="F133" s="461">
        <f t="shared" si="1"/>
        <v>-17352.449819999994</v>
      </c>
      <c r="G133" s="112"/>
      <c r="H133" s="112"/>
      <c r="I133" s="112"/>
      <c r="J133" s="112"/>
      <c r="K133" s="112"/>
    </row>
    <row r="134" spans="1:11" s="45" customFormat="1" x14ac:dyDescent="0.25">
      <c r="A134" s="460">
        <v>418</v>
      </c>
      <c r="B134" s="36" t="s">
        <v>880</v>
      </c>
      <c r="C134" s="41">
        <v>608835.95550000016</v>
      </c>
      <c r="D134" s="41">
        <v>0</v>
      </c>
      <c r="E134" s="15">
        <v>1391288.0888100001</v>
      </c>
      <c r="F134" s="461">
        <f t="shared" si="1"/>
        <v>-782452.13330999995</v>
      </c>
      <c r="G134" s="112"/>
      <c r="H134" s="112"/>
      <c r="I134" s="112"/>
      <c r="J134" s="112"/>
      <c r="K134" s="112"/>
    </row>
    <row r="135" spans="1:11" s="45" customFormat="1" x14ac:dyDescent="0.25">
      <c r="A135" s="460">
        <v>420</v>
      </c>
      <c r="B135" s="36" t="s">
        <v>881</v>
      </c>
      <c r="C135" s="41">
        <v>183359.22000000003</v>
      </c>
      <c r="D135" s="41">
        <v>0</v>
      </c>
      <c r="E135" s="15">
        <v>275863.94649000006</v>
      </c>
      <c r="F135" s="461">
        <f t="shared" si="1"/>
        <v>-92504.72649000003</v>
      </c>
      <c r="G135" s="112"/>
      <c r="H135" s="112"/>
      <c r="I135" s="112"/>
      <c r="J135" s="112"/>
      <c r="K135" s="112"/>
    </row>
    <row r="136" spans="1:11" s="45" customFormat="1" x14ac:dyDescent="0.25">
      <c r="A136" s="460">
        <v>421</v>
      </c>
      <c r="B136" s="36" t="s">
        <v>882</v>
      </c>
      <c r="C136" s="41">
        <v>0</v>
      </c>
      <c r="D136" s="41">
        <v>0</v>
      </c>
      <c r="E136" s="15">
        <v>5084.0510999999997</v>
      </c>
      <c r="F136" s="461">
        <f t="shared" si="1"/>
        <v>-5084.0510999999997</v>
      </c>
      <c r="G136" s="112"/>
      <c r="H136" s="112"/>
      <c r="I136" s="112"/>
      <c r="J136" s="112"/>
      <c r="K136" s="112"/>
    </row>
    <row r="137" spans="1:11" s="45" customFormat="1" x14ac:dyDescent="0.25">
      <c r="A137" s="460">
        <v>422</v>
      </c>
      <c r="B137" s="36" t="s">
        <v>883</v>
      </c>
      <c r="C137" s="41">
        <v>397306.09169999999</v>
      </c>
      <c r="D137" s="41">
        <v>0</v>
      </c>
      <c r="E137" s="15">
        <v>296791.90110000002</v>
      </c>
      <c r="F137" s="461">
        <f t="shared" ref="F137:F200" si="2">C137+D137-E137</f>
        <v>100514.19059999997</v>
      </c>
      <c r="G137" s="112"/>
      <c r="H137" s="112"/>
      <c r="I137" s="112"/>
      <c r="J137" s="112"/>
      <c r="K137" s="112"/>
    </row>
    <row r="138" spans="1:11" s="45" customFormat="1" x14ac:dyDescent="0.25">
      <c r="A138" s="460">
        <v>423</v>
      </c>
      <c r="B138" s="36" t="s">
        <v>884</v>
      </c>
      <c r="C138" s="41">
        <v>832367.51370000001</v>
      </c>
      <c r="D138" s="41">
        <v>0</v>
      </c>
      <c r="E138" s="15">
        <v>1424259.4103700002</v>
      </c>
      <c r="F138" s="461">
        <f t="shared" si="2"/>
        <v>-591891.89667000016</v>
      </c>
      <c r="G138" s="112"/>
      <c r="H138" s="112"/>
      <c r="I138" s="112"/>
      <c r="J138" s="112"/>
      <c r="K138" s="112"/>
    </row>
    <row r="139" spans="1:11" s="45" customFormat="1" x14ac:dyDescent="0.25">
      <c r="A139" s="460">
        <v>425</v>
      </c>
      <c r="B139" s="36" t="s">
        <v>885</v>
      </c>
      <c r="C139" s="41">
        <v>358467.27510000009</v>
      </c>
      <c r="D139" s="41">
        <v>0</v>
      </c>
      <c r="E139" s="15">
        <v>97255.397190000018</v>
      </c>
      <c r="F139" s="461">
        <f t="shared" si="2"/>
        <v>261211.87791000007</v>
      </c>
      <c r="G139" s="112"/>
      <c r="H139" s="112"/>
      <c r="I139" s="112"/>
      <c r="J139" s="112"/>
      <c r="K139" s="112"/>
    </row>
    <row r="140" spans="1:11" s="45" customFormat="1" x14ac:dyDescent="0.25">
      <c r="A140" s="460">
        <v>426</v>
      </c>
      <c r="B140" s="36" t="s">
        <v>886</v>
      </c>
      <c r="C140" s="41">
        <v>481901.36820000008</v>
      </c>
      <c r="D140" s="41">
        <v>0</v>
      </c>
      <c r="E140" s="15">
        <v>1318449.472116</v>
      </c>
      <c r="F140" s="461">
        <f t="shared" si="2"/>
        <v>-836548.10391599988</v>
      </c>
      <c r="G140" s="112"/>
      <c r="H140" s="112"/>
      <c r="I140" s="112"/>
      <c r="J140" s="112"/>
      <c r="K140" s="112"/>
    </row>
    <row r="141" spans="1:11" s="45" customFormat="1" x14ac:dyDescent="0.25">
      <c r="A141" s="460">
        <v>430</v>
      </c>
      <c r="B141" s="36" t="s">
        <v>887</v>
      </c>
      <c r="C141" s="41">
        <v>892292.64060000028</v>
      </c>
      <c r="D141" s="41">
        <v>0</v>
      </c>
      <c r="E141" s="15">
        <v>555011.68992000015</v>
      </c>
      <c r="F141" s="461">
        <f t="shared" si="2"/>
        <v>337280.95068000013</v>
      </c>
      <c r="G141" s="112"/>
      <c r="H141" s="112"/>
      <c r="I141" s="112"/>
      <c r="J141" s="112"/>
      <c r="K141" s="112"/>
    </row>
    <row r="142" spans="1:11" s="45" customFormat="1" x14ac:dyDescent="0.25">
      <c r="A142" s="462">
        <v>433</v>
      </c>
      <c r="B142" s="36" t="s">
        <v>888</v>
      </c>
      <c r="C142" s="41">
        <v>293458.09710000001</v>
      </c>
      <c r="D142" s="41">
        <v>0</v>
      </c>
      <c r="E142" s="15">
        <v>191693.73</v>
      </c>
      <c r="F142" s="461">
        <f t="shared" si="2"/>
        <v>101764.3671</v>
      </c>
      <c r="G142" s="112"/>
      <c r="H142" s="112"/>
      <c r="I142" s="112"/>
      <c r="J142" s="112"/>
      <c r="K142" s="112"/>
    </row>
    <row r="143" spans="1:11" s="45" customFormat="1" x14ac:dyDescent="0.25">
      <c r="A143" s="460">
        <v>434</v>
      </c>
      <c r="B143" s="36" t="s">
        <v>889</v>
      </c>
      <c r="C143" s="41">
        <v>1657067.2782000001</v>
      </c>
      <c r="D143" s="41">
        <v>0</v>
      </c>
      <c r="E143" s="15">
        <v>384345.92865000007</v>
      </c>
      <c r="F143" s="461">
        <f t="shared" si="2"/>
        <v>1272721.3495499999</v>
      </c>
      <c r="G143" s="112"/>
      <c r="H143" s="112"/>
      <c r="I143" s="112"/>
      <c r="J143" s="112"/>
      <c r="K143" s="112"/>
    </row>
    <row r="144" spans="1:11" s="45" customFormat="1" x14ac:dyDescent="0.25">
      <c r="A144" s="460">
        <v>435</v>
      </c>
      <c r="B144" s="36" t="s">
        <v>890</v>
      </c>
      <c r="C144" s="41">
        <v>105098.17109999998</v>
      </c>
      <c r="D144" s="41">
        <v>0</v>
      </c>
      <c r="E144" s="15">
        <v>226698.67199999999</v>
      </c>
      <c r="F144" s="461">
        <f t="shared" si="2"/>
        <v>-121600.50090000001</v>
      </c>
      <c r="G144" s="112"/>
      <c r="H144" s="112"/>
      <c r="I144" s="112"/>
      <c r="J144" s="112"/>
      <c r="K144" s="112"/>
    </row>
    <row r="145" spans="1:11" s="45" customFormat="1" x14ac:dyDescent="0.25">
      <c r="A145" s="460">
        <v>436</v>
      </c>
      <c r="B145" s="36" t="s">
        <v>891</v>
      </c>
      <c r="C145" s="41">
        <v>146770.7211</v>
      </c>
      <c r="D145" s="41">
        <v>0</v>
      </c>
      <c r="E145" s="15">
        <v>81753.208589999995</v>
      </c>
      <c r="F145" s="461">
        <f t="shared" si="2"/>
        <v>65017.51251</v>
      </c>
      <c r="G145" s="112"/>
      <c r="H145" s="112"/>
      <c r="I145" s="112"/>
      <c r="J145" s="112"/>
      <c r="K145" s="112"/>
    </row>
    <row r="146" spans="1:11" s="45" customFormat="1" x14ac:dyDescent="0.25">
      <c r="A146" s="460">
        <v>440</v>
      </c>
      <c r="B146" s="36" t="s">
        <v>892</v>
      </c>
      <c r="C146" s="41">
        <v>96763.661099999998</v>
      </c>
      <c r="D146" s="41">
        <v>0</v>
      </c>
      <c r="E146" s="15">
        <v>155105.2311</v>
      </c>
      <c r="F146" s="461">
        <f t="shared" si="2"/>
        <v>-58341.570000000007</v>
      </c>
      <c r="G146" s="112"/>
      <c r="H146" s="112"/>
      <c r="I146" s="112"/>
      <c r="J146" s="112"/>
      <c r="K146" s="112"/>
    </row>
    <row r="147" spans="1:11" s="45" customFormat="1" x14ac:dyDescent="0.25">
      <c r="A147" s="460">
        <v>441</v>
      </c>
      <c r="B147" s="36" t="s">
        <v>893</v>
      </c>
      <c r="C147" s="41">
        <v>43422.797099999996</v>
      </c>
      <c r="D147" s="41">
        <v>0</v>
      </c>
      <c r="E147" s="15">
        <v>79544.563439999998</v>
      </c>
      <c r="F147" s="461">
        <f t="shared" si="2"/>
        <v>-36121.766340000002</v>
      </c>
      <c r="G147" s="112"/>
      <c r="H147" s="112"/>
      <c r="I147" s="112"/>
      <c r="J147" s="112"/>
      <c r="K147" s="112"/>
    </row>
    <row r="148" spans="1:11" s="45" customFormat="1" x14ac:dyDescent="0.25">
      <c r="A148" s="460">
        <v>444</v>
      </c>
      <c r="B148" s="36" t="s">
        <v>894</v>
      </c>
      <c r="C148" s="41">
        <v>4406455.4369999999</v>
      </c>
      <c r="D148" s="41">
        <v>0</v>
      </c>
      <c r="E148" s="15">
        <v>1554071.0705220001</v>
      </c>
      <c r="F148" s="461">
        <f t="shared" si="2"/>
        <v>2852384.3664779998</v>
      </c>
      <c r="G148" s="112"/>
      <c r="H148" s="112"/>
      <c r="I148" s="112"/>
      <c r="J148" s="112"/>
      <c r="K148" s="112"/>
    </row>
    <row r="149" spans="1:11" s="45" customFormat="1" x14ac:dyDescent="0.25">
      <c r="A149" s="460">
        <v>445</v>
      </c>
      <c r="B149" s="36" t="s">
        <v>1042</v>
      </c>
      <c r="C149" s="41">
        <v>375469.67550000001</v>
      </c>
      <c r="D149" s="41">
        <v>0</v>
      </c>
      <c r="E149" s="15">
        <v>176391.56964</v>
      </c>
      <c r="F149" s="461">
        <f t="shared" si="2"/>
        <v>199078.10586000001</v>
      </c>
      <c r="G149" s="112"/>
      <c r="H149" s="112"/>
      <c r="I149" s="112"/>
      <c r="J149" s="112"/>
      <c r="K149" s="112"/>
    </row>
    <row r="150" spans="1:11" s="45" customFormat="1" x14ac:dyDescent="0.25">
      <c r="A150" s="460">
        <v>475</v>
      </c>
      <c r="B150" s="36" t="s">
        <v>1043</v>
      </c>
      <c r="C150" s="41">
        <v>1070151.084</v>
      </c>
      <c r="D150" s="41">
        <v>0</v>
      </c>
      <c r="E150" s="15">
        <v>170640.75774000003</v>
      </c>
      <c r="F150" s="461">
        <f t="shared" si="2"/>
        <v>899510.32626</v>
      </c>
      <c r="G150" s="112"/>
      <c r="H150" s="112"/>
      <c r="I150" s="112"/>
      <c r="J150" s="112"/>
      <c r="K150" s="112"/>
    </row>
    <row r="151" spans="1:11" s="45" customFormat="1" x14ac:dyDescent="0.25">
      <c r="A151" s="460">
        <v>480</v>
      </c>
      <c r="B151" s="36" t="s">
        <v>895</v>
      </c>
      <c r="C151" s="41">
        <v>76760.83709999999</v>
      </c>
      <c r="D151" s="41">
        <v>0</v>
      </c>
      <c r="E151" s="15">
        <v>941799.63000000012</v>
      </c>
      <c r="F151" s="461">
        <f t="shared" si="2"/>
        <v>-865038.79290000012</v>
      </c>
      <c r="G151" s="112"/>
      <c r="H151" s="112"/>
      <c r="I151" s="112"/>
      <c r="J151" s="112"/>
      <c r="K151" s="112"/>
    </row>
    <row r="152" spans="1:11" s="45" customFormat="1" x14ac:dyDescent="0.25">
      <c r="A152" s="460">
        <v>481</v>
      </c>
      <c r="B152" s="36" t="s">
        <v>896</v>
      </c>
      <c r="C152" s="41">
        <v>317044.76040000003</v>
      </c>
      <c r="D152" s="41">
        <v>0</v>
      </c>
      <c r="E152" s="15">
        <v>541143.06527999998</v>
      </c>
      <c r="F152" s="461">
        <f t="shared" si="2"/>
        <v>-224098.30487999995</v>
      </c>
      <c r="G152" s="112"/>
      <c r="H152" s="112"/>
      <c r="I152" s="112"/>
      <c r="J152" s="112"/>
      <c r="K152" s="112"/>
    </row>
    <row r="153" spans="1:11" s="45" customFormat="1" x14ac:dyDescent="0.25">
      <c r="A153" s="460">
        <v>483</v>
      </c>
      <c r="B153" s="36" t="s">
        <v>897</v>
      </c>
      <c r="C153" s="41">
        <v>43422.797099999996</v>
      </c>
      <c r="D153" s="41">
        <v>0</v>
      </c>
      <c r="E153" s="15">
        <v>26670.432000000001</v>
      </c>
      <c r="F153" s="461">
        <f t="shared" si="2"/>
        <v>16752.365099999995</v>
      </c>
      <c r="G153" s="112"/>
      <c r="H153" s="112"/>
      <c r="I153" s="112"/>
      <c r="J153" s="112"/>
      <c r="K153" s="112"/>
    </row>
    <row r="154" spans="1:11" s="45" customFormat="1" x14ac:dyDescent="0.25">
      <c r="A154" s="460">
        <v>484</v>
      </c>
      <c r="B154" s="36" t="s">
        <v>898</v>
      </c>
      <c r="C154" s="41">
        <v>115099.5831</v>
      </c>
      <c r="D154" s="41">
        <v>0</v>
      </c>
      <c r="E154" s="15">
        <v>45089.699099999998</v>
      </c>
      <c r="F154" s="461">
        <f t="shared" si="2"/>
        <v>70009.884000000005</v>
      </c>
      <c r="G154" s="112"/>
      <c r="H154" s="112"/>
      <c r="I154" s="112"/>
      <c r="J154" s="112"/>
      <c r="K154" s="112"/>
    </row>
    <row r="155" spans="1:11" s="45" customFormat="1" x14ac:dyDescent="0.25">
      <c r="A155" s="460">
        <v>489</v>
      </c>
      <c r="B155" s="36" t="s">
        <v>1044</v>
      </c>
      <c r="C155" s="41">
        <v>0</v>
      </c>
      <c r="D155" s="41">
        <v>0</v>
      </c>
      <c r="E155" s="15">
        <v>640090.36800000002</v>
      </c>
      <c r="F155" s="461">
        <f t="shared" si="2"/>
        <v>-640090.36800000002</v>
      </c>
      <c r="G155" s="112"/>
      <c r="H155" s="112"/>
      <c r="I155" s="112"/>
      <c r="J155" s="112"/>
      <c r="K155" s="112"/>
    </row>
    <row r="156" spans="1:11" s="45" customFormat="1" x14ac:dyDescent="0.25">
      <c r="A156" s="460">
        <v>491</v>
      </c>
      <c r="B156" s="36" t="s">
        <v>899</v>
      </c>
      <c r="C156" s="41">
        <v>910711.9077000001</v>
      </c>
      <c r="D156" s="41">
        <v>0</v>
      </c>
      <c r="E156" s="15">
        <v>801796.53102000023</v>
      </c>
      <c r="F156" s="461">
        <f t="shared" si="2"/>
        <v>108915.37667999987</v>
      </c>
      <c r="G156" s="112"/>
      <c r="H156" s="112"/>
      <c r="I156" s="112"/>
      <c r="J156" s="112"/>
      <c r="K156" s="112"/>
    </row>
    <row r="157" spans="1:11" s="45" customFormat="1" x14ac:dyDescent="0.25">
      <c r="A157" s="460">
        <v>494</v>
      </c>
      <c r="B157" s="36" t="s">
        <v>900</v>
      </c>
      <c r="C157" s="41">
        <v>246951.53130000003</v>
      </c>
      <c r="D157" s="41">
        <v>0</v>
      </c>
      <c r="E157" s="15">
        <v>217047.30942000001</v>
      </c>
      <c r="F157" s="461">
        <f t="shared" si="2"/>
        <v>29904.221880000026</v>
      </c>
      <c r="G157" s="112"/>
      <c r="H157" s="112"/>
      <c r="I157" s="112"/>
      <c r="J157" s="112"/>
      <c r="K157" s="112"/>
    </row>
    <row r="158" spans="1:11" s="45" customFormat="1" x14ac:dyDescent="0.25">
      <c r="A158" s="460">
        <v>495</v>
      </c>
      <c r="B158" s="36" t="s">
        <v>901</v>
      </c>
      <c r="C158" s="41">
        <v>5084.0510999999997</v>
      </c>
      <c r="D158" s="41">
        <v>0</v>
      </c>
      <c r="E158" s="15">
        <v>55874.555040000007</v>
      </c>
      <c r="F158" s="461">
        <f t="shared" si="2"/>
        <v>-50790.50394000001</v>
      </c>
      <c r="G158" s="112"/>
      <c r="H158" s="112"/>
      <c r="I158" s="112"/>
      <c r="J158" s="112"/>
      <c r="K158" s="112"/>
    </row>
    <row r="159" spans="1:11" s="45" customFormat="1" x14ac:dyDescent="0.25">
      <c r="A159" s="460">
        <v>498</v>
      </c>
      <c r="B159" s="36" t="s">
        <v>902</v>
      </c>
      <c r="C159" s="41">
        <v>156855.47820000001</v>
      </c>
      <c r="D159" s="41">
        <v>0</v>
      </c>
      <c r="E159" s="15">
        <v>101214.28943999999</v>
      </c>
      <c r="F159" s="461">
        <f t="shared" si="2"/>
        <v>55641.188760000019</v>
      </c>
      <c r="G159" s="112"/>
      <c r="H159" s="112"/>
      <c r="I159" s="112"/>
      <c r="J159" s="112"/>
      <c r="K159" s="112"/>
    </row>
    <row r="160" spans="1:11" s="45" customFormat="1" x14ac:dyDescent="0.25">
      <c r="A160" s="460">
        <v>499</v>
      </c>
      <c r="B160" s="36" t="s">
        <v>1045</v>
      </c>
      <c r="C160" s="41">
        <v>1330271.1411000004</v>
      </c>
      <c r="D160" s="41">
        <v>0</v>
      </c>
      <c r="E160" s="15">
        <v>815681.82468000008</v>
      </c>
      <c r="F160" s="461">
        <f t="shared" si="2"/>
        <v>514589.31642000028</v>
      </c>
      <c r="G160" s="112"/>
      <c r="H160" s="112"/>
      <c r="I160" s="112"/>
      <c r="J160" s="112"/>
      <c r="K160" s="112"/>
    </row>
    <row r="161" spans="1:11" s="45" customFormat="1" x14ac:dyDescent="0.25">
      <c r="A161" s="460">
        <v>500</v>
      </c>
      <c r="B161" s="36" t="s">
        <v>903</v>
      </c>
      <c r="C161" s="41">
        <v>233616.31529999999</v>
      </c>
      <c r="D161" s="41">
        <v>0</v>
      </c>
      <c r="E161" s="15">
        <v>397967.01834300003</v>
      </c>
      <c r="F161" s="461">
        <f t="shared" si="2"/>
        <v>-164350.70304300004</v>
      </c>
      <c r="G161" s="112"/>
      <c r="H161" s="112"/>
      <c r="I161" s="112"/>
      <c r="J161" s="112"/>
      <c r="K161" s="112"/>
    </row>
    <row r="162" spans="1:11" s="45" customFormat="1" x14ac:dyDescent="0.25">
      <c r="A162" s="460">
        <v>503</v>
      </c>
      <c r="B162" s="36" t="s">
        <v>904</v>
      </c>
      <c r="C162" s="41">
        <v>381803.90310000011</v>
      </c>
      <c r="D162" s="41">
        <v>0</v>
      </c>
      <c r="E162" s="15">
        <v>177308.36574000001</v>
      </c>
      <c r="F162" s="461">
        <f t="shared" si="2"/>
        <v>204495.5373600001</v>
      </c>
      <c r="G162" s="112"/>
      <c r="H162" s="112"/>
      <c r="I162" s="112"/>
      <c r="J162" s="112"/>
      <c r="K162" s="112"/>
    </row>
    <row r="163" spans="1:11" s="45" customFormat="1" x14ac:dyDescent="0.25">
      <c r="A163" s="460">
        <v>504</v>
      </c>
      <c r="B163" s="36" t="s">
        <v>905</v>
      </c>
      <c r="C163" s="41">
        <v>85178.69219999999</v>
      </c>
      <c r="D163" s="41">
        <v>0</v>
      </c>
      <c r="E163" s="15">
        <v>914162.39484000008</v>
      </c>
      <c r="F163" s="461">
        <f t="shared" si="2"/>
        <v>-828983.70264000003</v>
      </c>
      <c r="G163" s="112"/>
      <c r="H163" s="112"/>
      <c r="I163" s="112"/>
      <c r="J163" s="112"/>
      <c r="K163" s="112"/>
    </row>
    <row r="164" spans="1:11" s="45" customFormat="1" x14ac:dyDescent="0.25">
      <c r="A164" s="460">
        <v>505</v>
      </c>
      <c r="B164" s="36" t="s">
        <v>906</v>
      </c>
      <c r="C164" s="41">
        <v>1101822.2220000001</v>
      </c>
      <c r="D164" s="41">
        <v>0</v>
      </c>
      <c r="E164" s="15">
        <v>2917803.6023699995</v>
      </c>
      <c r="F164" s="461">
        <f t="shared" si="2"/>
        <v>-1815981.3803699994</v>
      </c>
      <c r="G164" s="112"/>
      <c r="H164" s="112"/>
      <c r="I164" s="112"/>
      <c r="J164" s="112"/>
      <c r="K164" s="112"/>
    </row>
    <row r="165" spans="1:11" s="45" customFormat="1" x14ac:dyDescent="0.25">
      <c r="A165" s="460">
        <v>507</v>
      </c>
      <c r="B165" s="36" t="s">
        <v>907</v>
      </c>
      <c r="C165" s="41">
        <v>260036.71200000003</v>
      </c>
      <c r="D165" s="41">
        <v>0</v>
      </c>
      <c r="E165" s="15">
        <v>189626.77152000001</v>
      </c>
      <c r="F165" s="461">
        <f t="shared" si="2"/>
        <v>70409.940480000019</v>
      </c>
      <c r="G165" s="112"/>
      <c r="H165" s="112"/>
      <c r="I165" s="112"/>
      <c r="J165" s="112"/>
      <c r="K165" s="112"/>
    </row>
    <row r="166" spans="1:11" s="45" customFormat="1" x14ac:dyDescent="0.25">
      <c r="A166" s="460">
        <v>508</v>
      </c>
      <c r="B166" s="36" t="s">
        <v>908</v>
      </c>
      <c r="C166" s="41">
        <v>301792.60710000002</v>
      </c>
      <c r="D166" s="41">
        <v>0</v>
      </c>
      <c r="E166" s="15">
        <v>167590.32707999999</v>
      </c>
      <c r="F166" s="461">
        <f t="shared" si="2"/>
        <v>134202.28002000003</v>
      </c>
      <c r="G166" s="112"/>
      <c r="H166" s="112"/>
      <c r="I166" s="112"/>
      <c r="J166" s="112"/>
      <c r="K166" s="112"/>
    </row>
    <row r="167" spans="1:11" s="45" customFormat="1" x14ac:dyDescent="0.25">
      <c r="A167" s="460">
        <v>529</v>
      </c>
      <c r="B167" s="36" t="s">
        <v>909</v>
      </c>
      <c r="C167" s="41">
        <v>475483.79550000012</v>
      </c>
      <c r="D167" s="41">
        <v>0</v>
      </c>
      <c r="E167" s="15">
        <v>523971.05760150001</v>
      </c>
      <c r="F167" s="461">
        <f t="shared" si="2"/>
        <v>-48487.262101499888</v>
      </c>
      <c r="G167" s="112"/>
      <c r="H167" s="112"/>
      <c r="I167" s="112"/>
      <c r="J167" s="112"/>
      <c r="K167" s="112"/>
    </row>
    <row r="168" spans="1:11" s="45" customFormat="1" x14ac:dyDescent="0.25">
      <c r="A168" s="460">
        <v>531</v>
      </c>
      <c r="B168" s="36" t="s">
        <v>910</v>
      </c>
      <c r="C168" s="41">
        <v>161856.18419999999</v>
      </c>
      <c r="D168" s="41">
        <v>0</v>
      </c>
      <c r="E168" s="15">
        <v>199586.51096999997</v>
      </c>
      <c r="F168" s="461">
        <f t="shared" si="2"/>
        <v>-37730.326769999985</v>
      </c>
      <c r="G168" s="112"/>
      <c r="H168" s="112"/>
      <c r="I168" s="112"/>
      <c r="J168" s="112"/>
      <c r="K168" s="112"/>
    </row>
    <row r="169" spans="1:11" s="45" customFormat="1" x14ac:dyDescent="0.25">
      <c r="A169" s="460">
        <v>535</v>
      </c>
      <c r="B169" s="36" t="s">
        <v>911</v>
      </c>
      <c r="C169" s="41">
        <v>260120.05710000003</v>
      </c>
      <c r="D169" s="41">
        <v>0</v>
      </c>
      <c r="E169" s="15">
        <v>463065.37560000003</v>
      </c>
      <c r="F169" s="461">
        <f t="shared" si="2"/>
        <v>-202945.31849999999</v>
      </c>
      <c r="G169" s="112"/>
      <c r="H169" s="112"/>
      <c r="I169" s="112"/>
      <c r="J169" s="112"/>
      <c r="K169" s="112"/>
    </row>
    <row r="170" spans="1:11" s="45" customFormat="1" x14ac:dyDescent="0.25">
      <c r="A170" s="460">
        <v>536</v>
      </c>
      <c r="B170" s="36" t="s">
        <v>912</v>
      </c>
      <c r="C170" s="41">
        <v>1284097.9557000003</v>
      </c>
      <c r="D170" s="41">
        <v>0</v>
      </c>
      <c r="E170" s="15">
        <v>1121377.4828130002</v>
      </c>
      <c r="F170" s="461">
        <f t="shared" si="2"/>
        <v>162720.47288700007</v>
      </c>
      <c r="G170" s="112"/>
      <c r="H170" s="112"/>
      <c r="I170" s="112"/>
      <c r="J170" s="112"/>
      <c r="K170" s="112"/>
    </row>
    <row r="171" spans="1:11" s="45" customFormat="1" x14ac:dyDescent="0.25">
      <c r="A171" s="460">
        <v>538</v>
      </c>
      <c r="B171" s="36" t="s">
        <v>913</v>
      </c>
      <c r="C171" s="41">
        <v>240117.23310000001</v>
      </c>
      <c r="D171" s="41">
        <v>0</v>
      </c>
      <c r="E171" s="15">
        <v>241150.71234000003</v>
      </c>
      <c r="F171" s="461">
        <f t="shared" si="2"/>
        <v>-1033.4792400000151</v>
      </c>
      <c r="G171" s="112"/>
      <c r="H171" s="112"/>
      <c r="I171" s="112"/>
      <c r="J171" s="112"/>
      <c r="K171" s="112"/>
    </row>
    <row r="172" spans="1:11" s="45" customFormat="1" x14ac:dyDescent="0.25">
      <c r="A172" s="460">
        <v>541</v>
      </c>
      <c r="B172" s="36" t="s">
        <v>914</v>
      </c>
      <c r="C172" s="41">
        <v>98430.563099999999</v>
      </c>
      <c r="D172" s="41">
        <v>0</v>
      </c>
      <c r="E172" s="15">
        <v>158355.69</v>
      </c>
      <c r="F172" s="461">
        <f t="shared" si="2"/>
        <v>-59925.126900000003</v>
      </c>
      <c r="G172" s="112"/>
      <c r="H172" s="112"/>
      <c r="I172" s="112"/>
      <c r="J172" s="112"/>
      <c r="K172" s="112"/>
    </row>
    <row r="173" spans="1:11" s="45" customFormat="1" x14ac:dyDescent="0.25">
      <c r="A173" s="460">
        <v>543</v>
      </c>
      <c r="B173" s="36" t="s">
        <v>915</v>
      </c>
      <c r="C173" s="41">
        <v>745355.22930000001</v>
      </c>
      <c r="D173" s="41">
        <v>0</v>
      </c>
      <c r="E173" s="15">
        <v>1125592.2445200002</v>
      </c>
      <c r="F173" s="461">
        <f t="shared" si="2"/>
        <v>-380237.01522000018</v>
      </c>
      <c r="G173" s="112"/>
      <c r="H173" s="112"/>
      <c r="I173" s="112"/>
      <c r="J173" s="112"/>
      <c r="K173" s="112"/>
    </row>
    <row r="174" spans="1:11" s="45" customFormat="1" x14ac:dyDescent="0.25">
      <c r="A174" s="460">
        <v>545</v>
      </c>
      <c r="B174" s="36" t="s">
        <v>916</v>
      </c>
      <c r="C174" s="41">
        <v>226698.67199999999</v>
      </c>
      <c r="D174" s="41">
        <v>0</v>
      </c>
      <c r="E174" s="15">
        <v>133518.85019999999</v>
      </c>
      <c r="F174" s="461">
        <f t="shared" si="2"/>
        <v>93179.821800000005</v>
      </c>
      <c r="G174" s="112"/>
      <c r="H174" s="112"/>
      <c r="I174" s="112"/>
      <c r="J174" s="112"/>
      <c r="K174" s="112"/>
    </row>
    <row r="175" spans="1:11" s="45" customFormat="1" x14ac:dyDescent="0.25">
      <c r="A175" s="460">
        <v>560</v>
      </c>
      <c r="B175" s="36" t="s">
        <v>917</v>
      </c>
      <c r="C175" s="41">
        <v>1462289.7795000002</v>
      </c>
      <c r="D175" s="41">
        <v>0</v>
      </c>
      <c r="E175" s="15">
        <v>1061027.295903</v>
      </c>
      <c r="F175" s="461">
        <f t="shared" si="2"/>
        <v>401262.48359700013</v>
      </c>
      <c r="G175" s="112"/>
      <c r="H175" s="112"/>
      <c r="I175" s="112"/>
      <c r="J175" s="112"/>
      <c r="K175" s="112"/>
    </row>
    <row r="176" spans="1:11" s="45" customFormat="1" x14ac:dyDescent="0.25">
      <c r="A176" s="460">
        <v>561</v>
      </c>
      <c r="B176" s="36" t="s">
        <v>918</v>
      </c>
      <c r="C176" s="41">
        <v>50007.06</v>
      </c>
      <c r="D176" s="41">
        <v>0</v>
      </c>
      <c r="E176" s="15">
        <v>908161.54764000012</v>
      </c>
      <c r="F176" s="461">
        <f t="shared" si="2"/>
        <v>-858154.48764000018</v>
      </c>
      <c r="G176" s="112"/>
      <c r="H176" s="112"/>
      <c r="I176" s="112"/>
      <c r="J176" s="112"/>
      <c r="K176" s="112"/>
    </row>
    <row r="177" spans="1:11" s="45" customFormat="1" x14ac:dyDescent="0.25">
      <c r="A177" s="460">
        <v>562</v>
      </c>
      <c r="B177" s="36" t="s">
        <v>919</v>
      </c>
      <c r="C177" s="41">
        <v>296791.90110000002</v>
      </c>
      <c r="D177" s="41">
        <v>0</v>
      </c>
      <c r="E177" s="15">
        <v>513486.24402150011</v>
      </c>
      <c r="F177" s="461">
        <f t="shared" si="2"/>
        <v>-216694.34292150009</v>
      </c>
      <c r="G177" s="112"/>
      <c r="H177" s="112"/>
      <c r="I177" s="112"/>
      <c r="J177" s="112"/>
      <c r="K177" s="112"/>
    </row>
    <row r="178" spans="1:11" s="45" customFormat="1" x14ac:dyDescent="0.25">
      <c r="A178" s="460">
        <v>563</v>
      </c>
      <c r="B178" s="36" t="s">
        <v>920</v>
      </c>
      <c r="C178" s="41">
        <v>361717.73400000011</v>
      </c>
      <c r="D178" s="41">
        <v>0</v>
      </c>
      <c r="E178" s="15">
        <v>232099.43448000003</v>
      </c>
      <c r="F178" s="461">
        <f t="shared" si="2"/>
        <v>129618.29952000009</v>
      </c>
      <c r="G178" s="112"/>
      <c r="H178" s="112"/>
      <c r="I178" s="112"/>
      <c r="J178" s="112"/>
      <c r="K178" s="112"/>
    </row>
    <row r="179" spans="1:11" s="45" customFormat="1" x14ac:dyDescent="0.25">
      <c r="A179" s="460">
        <v>564</v>
      </c>
      <c r="B179" s="36" t="s">
        <v>921</v>
      </c>
      <c r="C179" s="41">
        <v>1754414.3550000009</v>
      </c>
      <c r="D179" s="41">
        <v>0</v>
      </c>
      <c r="E179" s="15">
        <v>16411569.069727499</v>
      </c>
      <c r="F179" s="461">
        <f t="shared" si="2"/>
        <v>-14657154.714727499</v>
      </c>
      <c r="G179" s="112"/>
      <c r="H179" s="112"/>
      <c r="I179" s="112"/>
      <c r="J179" s="112"/>
      <c r="K179" s="112"/>
    </row>
    <row r="180" spans="1:11" s="45" customFormat="1" x14ac:dyDescent="0.25">
      <c r="A180" s="460">
        <v>576</v>
      </c>
      <c r="B180" s="36" t="s">
        <v>922</v>
      </c>
      <c r="C180" s="41">
        <v>16669.02</v>
      </c>
      <c r="D180" s="41">
        <v>0</v>
      </c>
      <c r="E180" s="15">
        <v>70009.884000000005</v>
      </c>
      <c r="F180" s="461">
        <f t="shared" si="2"/>
        <v>-53340.864000000001</v>
      </c>
      <c r="G180" s="112"/>
      <c r="H180" s="112"/>
      <c r="I180" s="112"/>
      <c r="J180" s="112"/>
      <c r="K180" s="112"/>
    </row>
    <row r="181" spans="1:11" s="45" customFormat="1" x14ac:dyDescent="0.25">
      <c r="A181" s="460">
        <v>577</v>
      </c>
      <c r="B181" s="36" t="s">
        <v>923</v>
      </c>
      <c r="C181" s="41">
        <v>545410.33440000005</v>
      </c>
      <c r="D181" s="41">
        <v>0</v>
      </c>
      <c r="E181" s="15">
        <v>417425.59884000005</v>
      </c>
      <c r="F181" s="461">
        <f t="shared" si="2"/>
        <v>127984.73556</v>
      </c>
      <c r="G181" s="112"/>
      <c r="H181" s="112"/>
      <c r="I181" s="112"/>
      <c r="J181" s="112"/>
      <c r="K181" s="112"/>
    </row>
    <row r="182" spans="1:11" s="45" customFormat="1" x14ac:dyDescent="0.25">
      <c r="A182" s="460">
        <v>578</v>
      </c>
      <c r="B182" s="36" t="s">
        <v>924</v>
      </c>
      <c r="C182" s="41">
        <v>362384.49480000004</v>
      </c>
      <c r="D182" s="41">
        <v>0</v>
      </c>
      <c r="E182" s="15">
        <v>101681.022</v>
      </c>
      <c r="F182" s="461">
        <f t="shared" si="2"/>
        <v>260703.47280000005</v>
      </c>
      <c r="G182" s="112"/>
      <c r="H182" s="112"/>
      <c r="I182" s="112"/>
      <c r="J182" s="112"/>
      <c r="K182" s="112"/>
    </row>
    <row r="183" spans="1:11" s="45" customFormat="1" x14ac:dyDescent="0.25">
      <c r="A183" s="460">
        <v>580</v>
      </c>
      <c r="B183" s="36" t="s">
        <v>925</v>
      </c>
      <c r="C183" s="41">
        <v>63342.275999999998</v>
      </c>
      <c r="D183" s="41">
        <v>0</v>
      </c>
      <c r="E183" s="15">
        <v>38338.746000000006</v>
      </c>
      <c r="F183" s="461">
        <f t="shared" si="2"/>
        <v>25003.529999999992</v>
      </c>
      <c r="G183" s="112"/>
      <c r="H183" s="112"/>
      <c r="I183" s="112"/>
      <c r="J183" s="112"/>
      <c r="K183" s="112"/>
    </row>
    <row r="184" spans="1:11" s="45" customFormat="1" x14ac:dyDescent="0.25">
      <c r="A184" s="460">
        <v>581</v>
      </c>
      <c r="B184" s="36" t="s">
        <v>926</v>
      </c>
      <c r="C184" s="41">
        <v>183525.91020000001</v>
      </c>
      <c r="D184" s="41">
        <v>0</v>
      </c>
      <c r="E184" s="15">
        <v>104423.07579</v>
      </c>
      <c r="F184" s="461">
        <f t="shared" si="2"/>
        <v>79102.83441000001</v>
      </c>
      <c r="G184" s="112"/>
      <c r="H184" s="112"/>
      <c r="I184" s="112"/>
      <c r="J184" s="112"/>
      <c r="K184" s="112"/>
    </row>
    <row r="185" spans="1:11" s="45" customFormat="1" x14ac:dyDescent="0.25">
      <c r="A185" s="460">
        <v>583</v>
      </c>
      <c r="B185" s="36" t="s">
        <v>927</v>
      </c>
      <c r="C185" s="41">
        <v>66842.770199999999</v>
      </c>
      <c r="D185" s="41">
        <v>0</v>
      </c>
      <c r="E185" s="15">
        <v>0</v>
      </c>
      <c r="F185" s="461">
        <f t="shared" si="2"/>
        <v>66842.770199999999</v>
      </c>
      <c r="G185" s="112"/>
      <c r="H185" s="112"/>
      <c r="I185" s="112"/>
      <c r="J185" s="112"/>
      <c r="K185" s="112"/>
    </row>
    <row r="186" spans="1:11" s="45" customFormat="1" x14ac:dyDescent="0.25">
      <c r="A186" s="460">
        <v>584</v>
      </c>
      <c r="B186" s="36" t="s">
        <v>928</v>
      </c>
      <c r="C186" s="41">
        <v>26670.432000000001</v>
      </c>
      <c r="D186" s="41">
        <v>0</v>
      </c>
      <c r="E186" s="15">
        <v>0</v>
      </c>
      <c r="F186" s="461">
        <f t="shared" si="2"/>
        <v>26670.432000000001</v>
      </c>
      <c r="G186" s="112"/>
      <c r="H186" s="112"/>
      <c r="I186" s="112"/>
      <c r="J186" s="112"/>
      <c r="K186" s="112"/>
    </row>
    <row r="187" spans="1:11" s="45" customFormat="1" x14ac:dyDescent="0.25">
      <c r="A187" s="460">
        <v>592</v>
      </c>
      <c r="B187" s="36" t="s">
        <v>929</v>
      </c>
      <c r="C187" s="41">
        <v>223614.90330000001</v>
      </c>
      <c r="D187" s="41">
        <v>0</v>
      </c>
      <c r="E187" s="15">
        <v>69043.080839999995</v>
      </c>
      <c r="F187" s="461">
        <f t="shared" si="2"/>
        <v>154571.82246</v>
      </c>
      <c r="G187" s="112"/>
      <c r="H187" s="112"/>
      <c r="I187" s="112"/>
      <c r="J187" s="112"/>
      <c r="K187" s="112"/>
    </row>
    <row r="188" spans="1:11" s="45" customFormat="1" x14ac:dyDescent="0.25">
      <c r="A188" s="460">
        <v>593</v>
      </c>
      <c r="B188" s="36" t="s">
        <v>930</v>
      </c>
      <c r="C188" s="41">
        <v>574081.04879999999</v>
      </c>
      <c r="D188" s="41">
        <v>0</v>
      </c>
      <c r="E188" s="15">
        <v>595200.69714000018</v>
      </c>
      <c r="F188" s="461">
        <f t="shared" si="2"/>
        <v>-21119.648340000189</v>
      </c>
      <c r="G188" s="112"/>
      <c r="H188" s="112"/>
      <c r="I188" s="112"/>
      <c r="J188" s="112"/>
      <c r="K188" s="112"/>
    </row>
    <row r="189" spans="1:11" s="45" customFormat="1" x14ac:dyDescent="0.25">
      <c r="A189" s="460">
        <v>595</v>
      </c>
      <c r="B189" s="36" t="s">
        <v>931</v>
      </c>
      <c r="C189" s="41">
        <v>233366.27999999997</v>
      </c>
      <c r="D189" s="41">
        <v>0</v>
      </c>
      <c r="E189" s="15">
        <v>150887.96904</v>
      </c>
      <c r="F189" s="461">
        <f t="shared" si="2"/>
        <v>82478.310959999973</v>
      </c>
      <c r="G189" s="112"/>
      <c r="H189" s="112"/>
      <c r="I189" s="112"/>
      <c r="J189" s="112"/>
      <c r="K189" s="112"/>
    </row>
    <row r="190" spans="1:11" s="45" customFormat="1" x14ac:dyDescent="0.25">
      <c r="A190" s="460">
        <v>598</v>
      </c>
      <c r="B190" s="36" t="s">
        <v>1046</v>
      </c>
      <c r="C190" s="41">
        <v>1462039.7442000001</v>
      </c>
      <c r="D190" s="41">
        <v>0</v>
      </c>
      <c r="E190" s="15">
        <v>360050.83200000005</v>
      </c>
      <c r="F190" s="461">
        <f t="shared" si="2"/>
        <v>1101988.9122000001</v>
      </c>
      <c r="G190" s="112"/>
      <c r="H190" s="112"/>
      <c r="I190" s="112"/>
      <c r="J190" s="112"/>
      <c r="K190" s="112"/>
    </row>
    <row r="191" spans="1:11" s="45" customFormat="1" x14ac:dyDescent="0.25">
      <c r="A191" s="460">
        <v>599</v>
      </c>
      <c r="B191" s="36" t="s">
        <v>1047</v>
      </c>
      <c r="C191" s="41">
        <v>268371.22200000001</v>
      </c>
      <c r="D191" s="41">
        <v>0</v>
      </c>
      <c r="E191" s="15">
        <v>713600.74620000017</v>
      </c>
      <c r="F191" s="461">
        <f t="shared" si="2"/>
        <v>-445229.52420000016</v>
      </c>
      <c r="G191" s="112"/>
      <c r="H191" s="112"/>
      <c r="I191" s="112"/>
      <c r="J191" s="112"/>
      <c r="K191" s="112"/>
    </row>
    <row r="192" spans="1:11" s="45" customFormat="1" x14ac:dyDescent="0.25">
      <c r="A192" s="460">
        <v>601</v>
      </c>
      <c r="B192" s="36" t="s">
        <v>932</v>
      </c>
      <c r="C192" s="41">
        <v>35088.287100000001</v>
      </c>
      <c r="D192" s="41">
        <v>0</v>
      </c>
      <c r="E192" s="15">
        <v>85878.791040000011</v>
      </c>
      <c r="F192" s="461">
        <f t="shared" si="2"/>
        <v>-50790.50394000001</v>
      </c>
      <c r="G192" s="112"/>
      <c r="H192" s="112"/>
      <c r="I192" s="112"/>
      <c r="J192" s="112"/>
      <c r="K192" s="112"/>
    </row>
    <row r="193" spans="1:11" s="45" customFormat="1" x14ac:dyDescent="0.25">
      <c r="A193" s="460">
        <v>604</v>
      </c>
      <c r="B193" s="36" t="s">
        <v>933</v>
      </c>
      <c r="C193" s="41">
        <v>252035.58240000001</v>
      </c>
      <c r="D193" s="41">
        <v>0</v>
      </c>
      <c r="E193" s="15">
        <v>1034951.5311915001</v>
      </c>
      <c r="F193" s="461">
        <f t="shared" si="2"/>
        <v>-782915.94879150018</v>
      </c>
      <c r="G193" s="112"/>
      <c r="H193" s="112"/>
      <c r="I193" s="112"/>
      <c r="J193" s="112"/>
      <c r="K193" s="112"/>
    </row>
    <row r="194" spans="1:11" s="45" customFormat="1" x14ac:dyDescent="0.25">
      <c r="A194" s="460">
        <v>607</v>
      </c>
      <c r="B194" s="36" t="s">
        <v>934</v>
      </c>
      <c r="C194" s="41">
        <v>93346.512000000002</v>
      </c>
      <c r="D194" s="41">
        <v>0</v>
      </c>
      <c r="E194" s="15">
        <v>117341.56628999999</v>
      </c>
      <c r="F194" s="461">
        <f t="shared" si="2"/>
        <v>-23995.054289999985</v>
      </c>
      <c r="G194" s="112"/>
      <c r="H194" s="112"/>
      <c r="I194" s="112"/>
      <c r="J194" s="112"/>
      <c r="K194" s="112"/>
    </row>
    <row r="195" spans="1:11" s="45" customFormat="1" x14ac:dyDescent="0.25">
      <c r="A195" s="460">
        <v>608</v>
      </c>
      <c r="B195" s="36" t="s">
        <v>935</v>
      </c>
      <c r="C195" s="41">
        <v>35004.942000000003</v>
      </c>
      <c r="D195" s="41">
        <v>0</v>
      </c>
      <c r="E195" s="15">
        <v>35004.942000000003</v>
      </c>
      <c r="F195" s="461">
        <f t="shared" si="2"/>
        <v>0</v>
      </c>
      <c r="G195" s="112"/>
      <c r="H195" s="112"/>
      <c r="I195" s="112"/>
      <c r="J195" s="112"/>
      <c r="K195" s="112"/>
    </row>
    <row r="196" spans="1:11" s="45" customFormat="1" x14ac:dyDescent="0.25">
      <c r="A196" s="460">
        <v>609</v>
      </c>
      <c r="B196" s="36" t="s">
        <v>936</v>
      </c>
      <c r="C196" s="41">
        <v>1981529.7525000004</v>
      </c>
      <c r="D196" s="41">
        <v>0</v>
      </c>
      <c r="E196" s="15">
        <v>4888680.6009134986</v>
      </c>
      <c r="F196" s="461">
        <f t="shared" si="2"/>
        <v>-2907150.8484134981</v>
      </c>
      <c r="G196" s="112"/>
      <c r="H196" s="112"/>
      <c r="I196" s="112"/>
      <c r="J196" s="112"/>
      <c r="K196" s="112"/>
    </row>
    <row r="197" spans="1:11" s="45" customFormat="1" x14ac:dyDescent="0.25">
      <c r="A197" s="460">
        <v>611</v>
      </c>
      <c r="B197" s="36" t="s">
        <v>937</v>
      </c>
      <c r="C197" s="41">
        <v>286790.48910000001</v>
      </c>
      <c r="D197" s="41">
        <v>0</v>
      </c>
      <c r="E197" s="15">
        <v>262237.02263999998</v>
      </c>
      <c r="F197" s="461">
        <f t="shared" si="2"/>
        <v>24553.466460000025</v>
      </c>
      <c r="G197" s="112"/>
      <c r="H197" s="112"/>
      <c r="I197" s="112"/>
      <c r="J197" s="112"/>
      <c r="K197" s="112"/>
    </row>
    <row r="198" spans="1:11" s="45" customFormat="1" x14ac:dyDescent="0.25">
      <c r="A198" s="460">
        <v>614</v>
      </c>
      <c r="B198" s="36" t="s">
        <v>938</v>
      </c>
      <c r="C198" s="41">
        <v>21669.726000000002</v>
      </c>
      <c r="D198" s="41">
        <v>0</v>
      </c>
      <c r="E198" s="15">
        <v>26203.699440000004</v>
      </c>
      <c r="F198" s="461">
        <f t="shared" si="2"/>
        <v>-4533.9734400000016</v>
      </c>
      <c r="G198" s="112"/>
      <c r="H198" s="112"/>
      <c r="I198" s="112"/>
      <c r="J198" s="112"/>
      <c r="K198" s="112"/>
    </row>
    <row r="199" spans="1:11" s="45" customFormat="1" x14ac:dyDescent="0.25">
      <c r="A199" s="460">
        <v>615</v>
      </c>
      <c r="B199" s="36" t="s">
        <v>939</v>
      </c>
      <c r="C199" s="41">
        <v>196944.47129999998</v>
      </c>
      <c r="D199" s="41">
        <v>0</v>
      </c>
      <c r="E199" s="15">
        <v>70009.884000000005</v>
      </c>
      <c r="F199" s="461">
        <f t="shared" si="2"/>
        <v>126934.58729999997</v>
      </c>
      <c r="G199" s="112"/>
      <c r="H199" s="112"/>
      <c r="I199" s="112"/>
      <c r="J199" s="112"/>
      <c r="K199" s="112"/>
    </row>
    <row r="200" spans="1:11" s="45" customFormat="1" x14ac:dyDescent="0.25">
      <c r="A200" s="460">
        <v>616</v>
      </c>
      <c r="B200" s="36" t="s">
        <v>940</v>
      </c>
      <c r="C200" s="41">
        <v>55091.111099999995</v>
      </c>
      <c r="D200" s="41">
        <v>0</v>
      </c>
      <c r="E200" s="15">
        <v>866789.04</v>
      </c>
      <c r="F200" s="461">
        <f t="shared" si="2"/>
        <v>-811697.92890000006</v>
      </c>
      <c r="G200" s="112"/>
      <c r="H200" s="112"/>
      <c r="I200" s="112"/>
      <c r="J200" s="112"/>
      <c r="K200" s="112"/>
    </row>
    <row r="201" spans="1:11" s="45" customFormat="1" x14ac:dyDescent="0.25">
      <c r="A201" s="460">
        <v>619</v>
      </c>
      <c r="B201" s="36" t="s">
        <v>941</v>
      </c>
      <c r="C201" s="41">
        <v>163439.74109999998</v>
      </c>
      <c r="D201" s="41">
        <v>0</v>
      </c>
      <c r="E201" s="15">
        <v>31754.483100000001</v>
      </c>
      <c r="F201" s="461">
        <f t="shared" ref="F201:F264" si="3">C201+D201-E201</f>
        <v>131685.25799999997</v>
      </c>
      <c r="G201" s="112"/>
      <c r="H201" s="112"/>
      <c r="I201" s="112"/>
      <c r="J201" s="112"/>
      <c r="K201" s="112"/>
    </row>
    <row r="202" spans="1:11" s="45" customFormat="1" x14ac:dyDescent="0.25">
      <c r="A202" s="462">
        <v>620</v>
      </c>
      <c r="B202" s="36" t="s">
        <v>942</v>
      </c>
      <c r="C202" s="41">
        <v>23503.318200000002</v>
      </c>
      <c r="D202" s="41">
        <v>0</v>
      </c>
      <c r="E202" s="15">
        <v>56758.013099999996</v>
      </c>
      <c r="F202" s="461">
        <f t="shared" si="3"/>
        <v>-33254.694899999995</v>
      </c>
      <c r="G202" s="112"/>
      <c r="H202" s="112"/>
      <c r="I202" s="112"/>
      <c r="J202" s="112"/>
      <c r="K202" s="112"/>
    </row>
    <row r="203" spans="1:11" s="45" customFormat="1" x14ac:dyDescent="0.25">
      <c r="A203" s="460">
        <v>623</v>
      </c>
      <c r="B203" s="36" t="s">
        <v>943</v>
      </c>
      <c r="C203" s="41">
        <v>21669.726000000002</v>
      </c>
      <c r="D203" s="41">
        <v>0</v>
      </c>
      <c r="E203" s="15">
        <v>83428.445099999997</v>
      </c>
      <c r="F203" s="461">
        <f t="shared" si="3"/>
        <v>-61758.719099999995</v>
      </c>
      <c r="G203" s="112"/>
      <c r="H203" s="112"/>
      <c r="I203" s="112"/>
      <c r="J203" s="112"/>
      <c r="K203" s="112"/>
    </row>
    <row r="204" spans="1:11" s="45" customFormat="1" x14ac:dyDescent="0.25">
      <c r="A204" s="460">
        <v>624</v>
      </c>
      <c r="B204" s="36" t="s">
        <v>944</v>
      </c>
      <c r="C204" s="41">
        <v>173441.15310000003</v>
      </c>
      <c r="D204" s="41">
        <v>0</v>
      </c>
      <c r="E204" s="15">
        <v>348665.89133999997</v>
      </c>
      <c r="F204" s="461">
        <f t="shared" si="3"/>
        <v>-175224.73823999995</v>
      </c>
      <c r="G204" s="112"/>
      <c r="H204" s="112"/>
      <c r="I204" s="112"/>
      <c r="J204" s="112"/>
      <c r="K204" s="112"/>
    </row>
    <row r="205" spans="1:11" s="45" customFormat="1" x14ac:dyDescent="0.25">
      <c r="A205" s="460">
        <v>625</v>
      </c>
      <c r="B205" s="36" t="s">
        <v>945</v>
      </c>
      <c r="C205" s="41">
        <v>56758.013099999996</v>
      </c>
      <c r="D205" s="41">
        <v>0</v>
      </c>
      <c r="E205" s="15">
        <v>125100.99510000001</v>
      </c>
      <c r="F205" s="461">
        <f t="shared" si="3"/>
        <v>-68342.982000000018</v>
      </c>
      <c r="G205" s="112"/>
      <c r="H205" s="112"/>
      <c r="I205" s="112"/>
      <c r="J205" s="112"/>
      <c r="K205" s="112"/>
    </row>
    <row r="206" spans="1:11" s="45" customFormat="1" x14ac:dyDescent="0.25">
      <c r="A206" s="460">
        <v>626</v>
      </c>
      <c r="B206" s="36" t="s">
        <v>946</v>
      </c>
      <c r="C206" s="41">
        <v>103347.924</v>
      </c>
      <c r="D206" s="41">
        <v>0</v>
      </c>
      <c r="E206" s="15">
        <v>118433.38709999999</v>
      </c>
      <c r="F206" s="461">
        <f t="shared" si="3"/>
        <v>-15085.463099999994</v>
      </c>
      <c r="G206" s="112"/>
      <c r="H206" s="112"/>
      <c r="I206" s="112"/>
      <c r="J206" s="112"/>
      <c r="K206" s="112"/>
    </row>
    <row r="207" spans="1:11" s="45" customFormat="1" x14ac:dyDescent="0.25">
      <c r="A207" s="460">
        <v>630</v>
      </c>
      <c r="B207" s="36" t="s">
        <v>947</v>
      </c>
      <c r="C207" s="41">
        <v>208529.44020000001</v>
      </c>
      <c r="D207" s="41">
        <v>0</v>
      </c>
      <c r="E207" s="15">
        <v>8334.51</v>
      </c>
      <c r="F207" s="461">
        <f t="shared" si="3"/>
        <v>200194.9302</v>
      </c>
      <c r="G207" s="112"/>
      <c r="H207" s="112"/>
      <c r="I207" s="112"/>
      <c r="J207" s="112"/>
      <c r="K207" s="112"/>
    </row>
    <row r="208" spans="1:11" s="45" customFormat="1" x14ac:dyDescent="0.25">
      <c r="A208" s="460">
        <v>631</v>
      </c>
      <c r="B208" s="36" t="s">
        <v>948</v>
      </c>
      <c r="C208" s="41">
        <v>8334.51</v>
      </c>
      <c r="D208" s="41">
        <v>0</v>
      </c>
      <c r="E208" s="15">
        <v>810689.45319000003</v>
      </c>
      <c r="F208" s="461">
        <f t="shared" si="3"/>
        <v>-802354.94319000002</v>
      </c>
      <c r="G208" s="112"/>
      <c r="H208" s="112"/>
      <c r="I208" s="112"/>
      <c r="J208" s="112"/>
      <c r="K208" s="112"/>
    </row>
    <row r="209" spans="1:11" s="45" customFormat="1" x14ac:dyDescent="0.25">
      <c r="A209" s="460">
        <v>635</v>
      </c>
      <c r="B209" s="36" t="s">
        <v>949</v>
      </c>
      <c r="C209" s="41">
        <v>345132.05910000007</v>
      </c>
      <c r="D209" s="41">
        <v>0</v>
      </c>
      <c r="E209" s="15">
        <v>769391.95614000014</v>
      </c>
      <c r="F209" s="461">
        <f t="shared" si="3"/>
        <v>-424259.89704000007</v>
      </c>
      <c r="G209" s="112"/>
      <c r="H209" s="112"/>
      <c r="I209" s="112"/>
      <c r="J209" s="112"/>
      <c r="K209" s="112"/>
    </row>
    <row r="210" spans="1:11" s="45" customFormat="1" x14ac:dyDescent="0.25">
      <c r="A210" s="460">
        <v>636</v>
      </c>
      <c r="B210" s="36" t="s">
        <v>950</v>
      </c>
      <c r="C210" s="41">
        <v>1018560.4671000002</v>
      </c>
      <c r="D210" s="41">
        <v>0</v>
      </c>
      <c r="E210" s="15">
        <v>143436.91709999999</v>
      </c>
      <c r="F210" s="461">
        <f t="shared" si="3"/>
        <v>875123.55000000028</v>
      </c>
      <c r="G210" s="112"/>
      <c r="H210" s="112"/>
      <c r="I210" s="112"/>
      <c r="J210" s="112"/>
      <c r="K210" s="112"/>
    </row>
    <row r="211" spans="1:11" s="45" customFormat="1" x14ac:dyDescent="0.25">
      <c r="A211" s="460">
        <v>638</v>
      </c>
      <c r="B211" s="36" t="s">
        <v>951</v>
      </c>
      <c r="C211" s="41">
        <v>867372.45570000005</v>
      </c>
      <c r="D211" s="41">
        <v>0</v>
      </c>
      <c r="E211" s="15">
        <v>1583190.1815600004</v>
      </c>
      <c r="F211" s="461">
        <f t="shared" si="3"/>
        <v>-715817.72586000036</v>
      </c>
      <c r="G211" s="112"/>
      <c r="H211" s="112"/>
      <c r="I211" s="112"/>
      <c r="J211" s="112"/>
      <c r="K211" s="112"/>
    </row>
    <row r="212" spans="1:11" s="45" customFormat="1" x14ac:dyDescent="0.25">
      <c r="A212" s="460">
        <v>678</v>
      </c>
      <c r="B212" s="36" t="s">
        <v>952</v>
      </c>
      <c r="C212" s="41">
        <v>657592.83900000015</v>
      </c>
      <c r="D212" s="41">
        <v>0</v>
      </c>
      <c r="E212" s="15">
        <v>493169.62571999989</v>
      </c>
      <c r="F212" s="461">
        <f t="shared" si="3"/>
        <v>164423.21328000026</v>
      </c>
      <c r="G212" s="112"/>
      <c r="H212" s="112"/>
      <c r="I212" s="112"/>
      <c r="J212" s="112"/>
      <c r="K212" s="112"/>
    </row>
    <row r="213" spans="1:11" s="45" customFormat="1" x14ac:dyDescent="0.25">
      <c r="A213" s="460">
        <v>680</v>
      </c>
      <c r="B213" s="36" t="s">
        <v>953</v>
      </c>
      <c r="C213" s="41">
        <v>1375860.9108000004</v>
      </c>
      <c r="D213" s="41">
        <v>0</v>
      </c>
      <c r="E213" s="15">
        <v>1774892.2460700003</v>
      </c>
      <c r="F213" s="461">
        <f t="shared" si="3"/>
        <v>-399031.33526999992</v>
      </c>
      <c r="G213" s="112"/>
      <c r="H213" s="112"/>
      <c r="I213" s="112"/>
      <c r="J213" s="112"/>
      <c r="K213" s="112"/>
    </row>
    <row r="214" spans="1:11" s="45" customFormat="1" x14ac:dyDescent="0.25">
      <c r="A214" s="460">
        <v>681</v>
      </c>
      <c r="B214" s="36" t="s">
        <v>954</v>
      </c>
      <c r="C214" s="41">
        <v>51757.307100000005</v>
      </c>
      <c r="D214" s="41">
        <v>0</v>
      </c>
      <c r="E214" s="15">
        <v>73343.687999999995</v>
      </c>
      <c r="F214" s="461">
        <f t="shared" si="3"/>
        <v>-21586.380899999989</v>
      </c>
      <c r="G214" s="112"/>
      <c r="H214" s="112"/>
      <c r="I214" s="112"/>
      <c r="J214" s="112"/>
      <c r="K214" s="112"/>
    </row>
    <row r="215" spans="1:11" s="45" customFormat="1" x14ac:dyDescent="0.25">
      <c r="A215" s="460">
        <v>683</v>
      </c>
      <c r="B215" s="36" t="s">
        <v>955</v>
      </c>
      <c r="C215" s="41">
        <v>185192.81219999999</v>
      </c>
      <c r="D215" s="41">
        <v>0</v>
      </c>
      <c r="E215" s="15">
        <v>151396.37414999999</v>
      </c>
      <c r="F215" s="461">
        <f t="shared" si="3"/>
        <v>33796.438049999997</v>
      </c>
      <c r="G215" s="112"/>
      <c r="H215" s="112"/>
      <c r="I215" s="112"/>
      <c r="J215" s="112"/>
      <c r="K215" s="112"/>
    </row>
    <row r="216" spans="1:11" s="45" customFormat="1" x14ac:dyDescent="0.25">
      <c r="A216" s="460">
        <v>684</v>
      </c>
      <c r="B216" s="36" t="s">
        <v>956</v>
      </c>
      <c r="C216" s="41">
        <v>1334605.0863000001</v>
      </c>
      <c r="D216" s="41">
        <v>0</v>
      </c>
      <c r="E216" s="15">
        <v>4345961.8965179995</v>
      </c>
      <c r="F216" s="461">
        <f t="shared" si="3"/>
        <v>-3011356.8102179994</v>
      </c>
      <c r="G216" s="112"/>
      <c r="H216" s="112"/>
      <c r="I216" s="112"/>
      <c r="J216" s="112"/>
      <c r="K216" s="112"/>
    </row>
    <row r="217" spans="1:11" s="45" customFormat="1" x14ac:dyDescent="0.25">
      <c r="A217" s="460">
        <v>686</v>
      </c>
      <c r="B217" s="36" t="s">
        <v>957</v>
      </c>
      <c r="C217" s="41">
        <v>120016.944</v>
      </c>
      <c r="D217" s="41">
        <v>0</v>
      </c>
      <c r="E217" s="15">
        <v>99547.387439999991</v>
      </c>
      <c r="F217" s="461">
        <f t="shared" si="3"/>
        <v>20469.556560000012</v>
      </c>
      <c r="G217" s="112"/>
      <c r="H217" s="112"/>
      <c r="I217" s="112"/>
      <c r="J217" s="112"/>
      <c r="K217" s="112"/>
    </row>
    <row r="218" spans="1:11" s="45" customFormat="1" x14ac:dyDescent="0.25">
      <c r="A218" s="460">
        <v>687</v>
      </c>
      <c r="B218" s="36" t="s">
        <v>958</v>
      </c>
      <c r="C218" s="41">
        <v>198361.33799999999</v>
      </c>
      <c r="D218" s="41">
        <v>0</v>
      </c>
      <c r="E218" s="15">
        <v>26753.777099999999</v>
      </c>
      <c r="F218" s="461">
        <f t="shared" si="3"/>
        <v>171607.56089999998</v>
      </c>
      <c r="G218" s="112"/>
      <c r="H218" s="112"/>
      <c r="I218" s="112"/>
      <c r="J218" s="112"/>
      <c r="K218" s="112"/>
    </row>
    <row r="219" spans="1:11" s="45" customFormat="1" x14ac:dyDescent="0.25">
      <c r="A219" s="460">
        <v>689</v>
      </c>
      <c r="B219" s="36" t="s">
        <v>959</v>
      </c>
      <c r="C219" s="41">
        <v>25003.53</v>
      </c>
      <c r="D219" s="41">
        <v>0</v>
      </c>
      <c r="E219" s="15">
        <v>29537.50344</v>
      </c>
      <c r="F219" s="461">
        <f t="shared" si="3"/>
        <v>-4533.9734400000016</v>
      </c>
      <c r="G219" s="112"/>
      <c r="H219" s="112"/>
      <c r="I219" s="112"/>
      <c r="J219" s="112"/>
      <c r="K219" s="112"/>
    </row>
    <row r="220" spans="1:11" s="45" customFormat="1" x14ac:dyDescent="0.25">
      <c r="A220" s="460">
        <v>691</v>
      </c>
      <c r="B220" s="36" t="s">
        <v>960</v>
      </c>
      <c r="C220" s="41">
        <v>51673.962</v>
      </c>
      <c r="D220" s="41">
        <v>0</v>
      </c>
      <c r="E220" s="15">
        <v>83345.100000000006</v>
      </c>
      <c r="F220" s="461">
        <f t="shared" si="3"/>
        <v>-31671.138000000006</v>
      </c>
      <c r="G220" s="112"/>
      <c r="H220" s="112"/>
      <c r="I220" s="112"/>
      <c r="J220" s="112"/>
      <c r="K220" s="112"/>
    </row>
    <row r="221" spans="1:11" s="45" customFormat="1" x14ac:dyDescent="0.25">
      <c r="A221" s="460">
        <v>694</v>
      </c>
      <c r="B221" s="36" t="s">
        <v>961</v>
      </c>
      <c r="C221" s="41">
        <v>992473.45079999999</v>
      </c>
      <c r="D221" s="41">
        <v>0</v>
      </c>
      <c r="E221" s="15">
        <v>640040.36094000004</v>
      </c>
      <c r="F221" s="461">
        <f t="shared" si="3"/>
        <v>352433.08985999995</v>
      </c>
      <c r="G221" s="112"/>
      <c r="H221" s="112"/>
      <c r="I221" s="112"/>
      <c r="J221" s="112"/>
      <c r="K221" s="112"/>
    </row>
    <row r="222" spans="1:11" s="45" customFormat="1" x14ac:dyDescent="0.25">
      <c r="A222" s="460">
        <v>697</v>
      </c>
      <c r="B222" s="36" t="s">
        <v>962</v>
      </c>
      <c r="C222" s="41">
        <v>43339.452000000005</v>
      </c>
      <c r="D222" s="41">
        <v>0</v>
      </c>
      <c r="E222" s="15">
        <v>26203.699440000004</v>
      </c>
      <c r="F222" s="461">
        <f t="shared" si="3"/>
        <v>17135.752560000001</v>
      </c>
      <c r="G222" s="112"/>
      <c r="H222" s="112"/>
      <c r="I222" s="112"/>
      <c r="J222" s="112"/>
      <c r="K222" s="112"/>
    </row>
    <row r="223" spans="1:11" s="45" customFormat="1" x14ac:dyDescent="0.25">
      <c r="A223" s="460">
        <v>698</v>
      </c>
      <c r="B223" s="36" t="s">
        <v>963</v>
      </c>
      <c r="C223" s="41">
        <v>932298.28860000009</v>
      </c>
      <c r="D223" s="41">
        <v>0</v>
      </c>
      <c r="E223" s="15">
        <v>6555390.4904579995</v>
      </c>
      <c r="F223" s="461">
        <f t="shared" si="3"/>
        <v>-5623092.201857999</v>
      </c>
      <c r="G223" s="112"/>
      <c r="H223" s="112"/>
      <c r="I223" s="112"/>
      <c r="J223" s="112"/>
      <c r="K223" s="112"/>
    </row>
    <row r="224" spans="1:11" s="45" customFormat="1" x14ac:dyDescent="0.25">
      <c r="A224" s="460">
        <v>700</v>
      </c>
      <c r="B224" s="36" t="s">
        <v>964</v>
      </c>
      <c r="C224" s="41">
        <v>130101.70110000002</v>
      </c>
      <c r="D224" s="41">
        <v>0</v>
      </c>
      <c r="E224" s="15">
        <v>163623.10032</v>
      </c>
      <c r="F224" s="461">
        <f t="shared" si="3"/>
        <v>-33521.399219999978</v>
      </c>
      <c r="G224" s="112"/>
      <c r="H224" s="112"/>
      <c r="I224" s="112"/>
      <c r="J224" s="112"/>
      <c r="K224" s="112"/>
    </row>
    <row r="225" spans="1:11" s="45" customFormat="1" x14ac:dyDescent="0.25">
      <c r="A225" s="460">
        <v>702</v>
      </c>
      <c r="B225" s="36" t="s">
        <v>965</v>
      </c>
      <c r="C225" s="41">
        <v>106765.07310000001</v>
      </c>
      <c r="D225" s="41">
        <v>0</v>
      </c>
      <c r="E225" s="15">
        <v>97763.80230000001</v>
      </c>
      <c r="F225" s="461">
        <f t="shared" si="3"/>
        <v>9001.2707999999984</v>
      </c>
      <c r="G225" s="112"/>
      <c r="H225" s="112"/>
      <c r="I225" s="112"/>
      <c r="J225" s="112"/>
      <c r="K225" s="112"/>
    </row>
    <row r="226" spans="1:11" s="45" customFormat="1" x14ac:dyDescent="0.25">
      <c r="A226" s="460">
        <v>704</v>
      </c>
      <c r="B226" s="36" t="s">
        <v>966</v>
      </c>
      <c r="C226" s="41">
        <v>401890.07220000005</v>
      </c>
      <c r="D226" s="41">
        <v>0</v>
      </c>
      <c r="E226" s="15">
        <v>299909.00783999998</v>
      </c>
      <c r="F226" s="461">
        <f t="shared" si="3"/>
        <v>101981.06436000008</v>
      </c>
      <c r="G226" s="112"/>
      <c r="H226" s="112"/>
      <c r="I226" s="112"/>
      <c r="J226" s="112"/>
      <c r="K226" s="112"/>
    </row>
    <row r="227" spans="1:11" s="45" customFormat="1" x14ac:dyDescent="0.25">
      <c r="A227" s="460">
        <v>707</v>
      </c>
      <c r="B227" s="36" t="s">
        <v>967</v>
      </c>
      <c r="C227" s="41">
        <v>16669.02</v>
      </c>
      <c r="D227" s="41">
        <v>0</v>
      </c>
      <c r="E227" s="15">
        <v>51673.962</v>
      </c>
      <c r="F227" s="461">
        <f t="shared" si="3"/>
        <v>-35004.941999999995</v>
      </c>
      <c r="G227" s="112"/>
      <c r="H227" s="112"/>
      <c r="I227" s="112"/>
      <c r="J227" s="112"/>
      <c r="K227" s="112"/>
    </row>
    <row r="228" spans="1:11" s="45" customFormat="1" x14ac:dyDescent="0.25">
      <c r="A228" s="460">
        <v>710</v>
      </c>
      <c r="B228" s="36" t="s">
        <v>1048</v>
      </c>
      <c r="C228" s="41">
        <v>440395.50840000011</v>
      </c>
      <c r="D228" s="41">
        <v>0</v>
      </c>
      <c r="E228" s="15">
        <v>1634088.200679</v>
      </c>
      <c r="F228" s="461">
        <f t="shared" si="3"/>
        <v>-1193692.6922789998</v>
      </c>
      <c r="G228" s="112"/>
      <c r="H228" s="112"/>
      <c r="I228" s="112"/>
      <c r="J228" s="112"/>
      <c r="K228" s="112"/>
    </row>
    <row r="229" spans="1:11" s="45" customFormat="1" x14ac:dyDescent="0.25">
      <c r="A229" s="460">
        <v>729</v>
      </c>
      <c r="B229" s="36" t="s">
        <v>968</v>
      </c>
      <c r="C229" s="41">
        <v>240117.23310000001</v>
      </c>
      <c r="D229" s="41">
        <v>0</v>
      </c>
      <c r="E229" s="15">
        <v>162939.67050000001</v>
      </c>
      <c r="F229" s="461">
        <f t="shared" si="3"/>
        <v>77177.562600000005</v>
      </c>
      <c r="G229" s="112"/>
      <c r="H229" s="112"/>
      <c r="I229" s="112"/>
      <c r="J229" s="112"/>
      <c r="K229" s="112"/>
    </row>
    <row r="230" spans="1:11" s="45" customFormat="1" x14ac:dyDescent="0.25">
      <c r="A230" s="460">
        <v>732</v>
      </c>
      <c r="B230" s="36" t="s">
        <v>969</v>
      </c>
      <c r="C230" s="41">
        <v>16669.02</v>
      </c>
      <c r="D230" s="41">
        <v>0</v>
      </c>
      <c r="E230" s="15">
        <v>105098.17110000001</v>
      </c>
      <c r="F230" s="461">
        <f t="shared" si="3"/>
        <v>-88429.151100000003</v>
      </c>
      <c r="G230" s="112"/>
      <c r="H230" s="112"/>
      <c r="I230" s="112"/>
      <c r="J230" s="112"/>
      <c r="K230" s="112"/>
    </row>
    <row r="231" spans="1:11" s="45" customFormat="1" x14ac:dyDescent="0.25">
      <c r="A231" s="460">
        <v>734</v>
      </c>
      <c r="B231" s="36" t="s">
        <v>970</v>
      </c>
      <c r="C231" s="41">
        <v>790694.9637000002</v>
      </c>
      <c r="D231" s="41">
        <v>0</v>
      </c>
      <c r="E231" s="15">
        <v>1409426.4829230001</v>
      </c>
      <c r="F231" s="461">
        <f t="shared" si="3"/>
        <v>-618731.51922299992</v>
      </c>
      <c r="G231" s="112"/>
      <c r="H231" s="112"/>
      <c r="I231" s="112"/>
      <c r="J231" s="112"/>
      <c r="K231" s="112"/>
    </row>
    <row r="232" spans="1:11" s="45" customFormat="1" x14ac:dyDescent="0.25">
      <c r="A232" s="460">
        <v>738</v>
      </c>
      <c r="B232" s="36" t="s">
        <v>971</v>
      </c>
      <c r="C232" s="41">
        <v>365051.538</v>
      </c>
      <c r="D232" s="41">
        <v>0</v>
      </c>
      <c r="E232" s="15">
        <v>213088.41717000003</v>
      </c>
      <c r="F232" s="461">
        <f t="shared" si="3"/>
        <v>151963.12082999997</v>
      </c>
      <c r="G232" s="112"/>
      <c r="H232" s="112"/>
      <c r="I232" s="112"/>
      <c r="J232" s="112"/>
      <c r="K232" s="112"/>
    </row>
    <row r="233" spans="1:11" s="45" customFormat="1" x14ac:dyDescent="0.25">
      <c r="A233" s="460">
        <v>739</v>
      </c>
      <c r="B233" s="36" t="s">
        <v>972</v>
      </c>
      <c r="C233" s="41">
        <v>123600.78329999998</v>
      </c>
      <c r="D233" s="41">
        <v>0</v>
      </c>
      <c r="E233" s="15">
        <v>37580.305590000004</v>
      </c>
      <c r="F233" s="461">
        <f t="shared" si="3"/>
        <v>86020.477709999977</v>
      </c>
      <c r="G233" s="112"/>
      <c r="H233" s="112"/>
      <c r="I233" s="112"/>
      <c r="J233" s="112"/>
      <c r="K233" s="112"/>
    </row>
    <row r="234" spans="1:11" s="45" customFormat="1" x14ac:dyDescent="0.25">
      <c r="A234" s="460">
        <v>740</v>
      </c>
      <c r="B234" s="36" t="s">
        <v>973</v>
      </c>
      <c r="C234" s="41">
        <v>462315.26970000006</v>
      </c>
      <c r="D234" s="41">
        <v>0</v>
      </c>
      <c r="E234" s="15">
        <v>824691.42999000032</v>
      </c>
      <c r="F234" s="461">
        <f t="shared" si="3"/>
        <v>-362376.16029000026</v>
      </c>
      <c r="G234" s="112"/>
      <c r="H234" s="112"/>
      <c r="I234" s="112"/>
      <c r="J234" s="112"/>
      <c r="K234" s="112"/>
    </row>
    <row r="235" spans="1:11" s="45" customFormat="1" x14ac:dyDescent="0.25">
      <c r="A235" s="460">
        <v>742</v>
      </c>
      <c r="B235" s="36" t="s">
        <v>974</v>
      </c>
      <c r="C235" s="41">
        <v>38338.745999999999</v>
      </c>
      <c r="D235" s="41">
        <v>0</v>
      </c>
      <c r="E235" s="15">
        <v>5084.0510999999997</v>
      </c>
      <c r="F235" s="461">
        <f t="shared" si="3"/>
        <v>33254.694900000002</v>
      </c>
      <c r="G235" s="112"/>
      <c r="H235" s="112"/>
      <c r="I235" s="112"/>
      <c r="J235" s="112"/>
      <c r="K235" s="112"/>
    </row>
    <row r="236" spans="1:11" s="45" customFormat="1" x14ac:dyDescent="0.25">
      <c r="A236" s="460">
        <v>743</v>
      </c>
      <c r="B236" s="36" t="s">
        <v>975</v>
      </c>
      <c r="C236" s="41">
        <v>1609560.5712000004</v>
      </c>
      <c r="D236" s="41">
        <v>0</v>
      </c>
      <c r="E236" s="15">
        <v>1579889.7156000005</v>
      </c>
      <c r="F236" s="461">
        <f t="shared" si="3"/>
        <v>29670.855599999893</v>
      </c>
      <c r="G236" s="112"/>
      <c r="H236" s="112"/>
      <c r="I236" s="112"/>
      <c r="J236" s="112"/>
      <c r="K236" s="112"/>
    </row>
    <row r="237" spans="1:11" s="45" customFormat="1" x14ac:dyDescent="0.25">
      <c r="A237" s="460">
        <v>746</v>
      </c>
      <c r="B237" s="36" t="s">
        <v>976</v>
      </c>
      <c r="C237" s="41">
        <v>71760.131099999999</v>
      </c>
      <c r="D237" s="41">
        <v>0</v>
      </c>
      <c r="E237" s="15">
        <v>59591.746499999994</v>
      </c>
      <c r="F237" s="461">
        <f t="shared" si="3"/>
        <v>12168.384600000005</v>
      </c>
      <c r="G237" s="112"/>
      <c r="H237" s="112"/>
      <c r="I237" s="112"/>
      <c r="J237" s="112"/>
      <c r="K237" s="112"/>
    </row>
    <row r="238" spans="1:11" s="45" customFormat="1" x14ac:dyDescent="0.25">
      <c r="A238" s="460">
        <v>747</v>
      </c>
      <c r="B238" s="36" t="s">
        <v>977</v>
      </c>
      <c r="C238" s="41">
        <v>168440.44709999999</v>
      </c>
      <c r="D238" s="41">
        <v>0</v>
      </c>
      <c r="E238" s="15">
        <v>110098.87710000001</v>
      </c>
      <c r="F238" s="461">
        <f t="shared" si="3"/>
        <v>58341.569999999978</v>
      </c>
      <c r="G238" s="112"/>
      <c r="H238" s="112"/>
      <c r="I238" s="112"/>
      <c r="J238" s="112"/>
      <c r="K238" s="112"/>
    </row>
    <row r="239" spans="1:11" s="45" customFormat="1" x14ac:dyDescent="0.25">
      <c r="A239" s="460">
        <v>748</v>
      </c>
      <c r="B239" s="36" t="s">
        <v>978</v>
      </c>
      <c r="C239" s="41">
        <v>251868.89220000003</v>
      </c>
      <c r="D239" s="41">
        <v>0</v>
      </c>
      <c r="E239" s="15">
        <v>77010.872399999993</v>
      </c>
      <c r="F239" s="461">
        <f t="shared" si="3"/>
        <v>174858.01980000004</v>
      </c>
      <c r="G239" s="112"/>
      <c r="H239" s="112"/>
      <c r="I239" s="112"/>
      <c r="J239" s="112"/>
      <c r="K239" s="112"/>
    </row>
    <row r="240" spans="1:11" s="45" customFormat="1" x14ac:dyDescent="0.25">
      <c r="A240" s="460">
        <v>749</v>
      </c>
      <c r="B240" s="36" t="s">
        <v>979</v>
      </c>
      <c r="C240" s="41">
        <v>948633.9282000002</v>
      </c>
      <c r="D240" s="41">
        <v>0</v>
      </c>
      <c r="E240" s="15">
        <v>601240.29981150012</v>
      </c>
      <c r="F240" s="461">
        <f t="shared" si="3"/>
        <v>347393.62838850007</v>
      </c>
      <c r="G240" s="112"/>
      <c r="H240" s="112"/>
      <c r="I240" s="112"/>
      <c r="J240" s="112"/>
      <c r="K240" s="112"/>
    </row>
    <row r="241" spans="1:11" s="45" customFormat="1" x14ac:dyDescent="0.25">
      <c r="A241" s="460">
        <v>751</v>
      </c>
      <c r="B241" s="36" t="s">
        <v>980</v>
      </c>
      <c r="C241" s="41">
        <v>103347.924</v>
      </c>
      <c r="D241" s="41">
        <v>0</v>
      </c>
      <c r="E241" s="15">
        <v>26753.777099999999</v>
      </c>
      <c r="F241" s="461">
        <f t="shared" si="3"/>
        <v>76594.146899999992</v>
      </c>
      <c r="G241" s="112"/>
      <c r="H241" s="112"/>
      <c r="I241" s="112"/>
      <c r="J241" s="112"/>
      <c r="K241" s="112"/>
    </row>
    <row r="242" spans="1:11" s="45" customFormat="1" x14ac:dyDescent="0.25">
      <c r="A242" s="460">
        <v>753</v>
      </c>
      <c r="B242" s="36" t="s">
        <v>1049</v>
      </c>
      <c r="C242" s="41">
        <v>1302183.8424000002</v>
      </c>
      <c r="D242" s="41">
        <v>0</v>
      </c>
      <c r="E242" s="15">
        <v>1538047.5583214997</v>
      </c>
      <c r="F242" s="461">
        <f t="shared" si="3"/>
        <v>-235863.71592149953</v>
      </c>
      <c r="G242" s="112"/>
      <c r="H242" s="112"/>
      <c r="I242" s="112"/>
      <c r="J242" s="112"/>
      <c r="K242" s="112"/>
    </row>
    <row r="243" spans="1:11" s="45" customFormat="1" x14ac:dyDescent="0.25">
      <c r="A243" s="460">
        <v>755</v>
      </c>
      <c r="B243" s="36" t="s">
        <v>981</v>
      </c>
      <c r="C243" s="41">
        <v>331796.84310000006</v>
      </c>
      <c r="D243" s="41">
        <v>0</v>
      </c>
      <c r="E243" s="15">
        <v>1587240.75342</v>
      </c>
      <c r="F243" s="461">
        <f t="shared" si="3"/>
        <v>-1255443.9103199998</v>
      </c>
      <c r="G243" s="112"/>
      <c r="H243" s="112"/>
      <c r="I243" s="112"/>
      <c r="J243" s="112"/>
      <c r="K243" s="112"/>
    </row>
    <row r="244" spans="1:11" s="45" customFormat="1" x14ac:dyDescent="0.25">
      <c r="A244" s="460">
        <v>758</v>
      </c>
      <c r="B244" s="36" t="s">
        <v>982</v>
      </c>
      <c r="C244" s="41">
        <v>48506.8482</v>
      </c>
      <c r="D244" s="41">
        <v>0</v>
      </c>
      <c r="E244" s="15">
        <v>165106.64310000002</v>
      </c>
      <c r="F244" s="461">
        <f t="shared" si="3"/>
        <v>-116599.79490000001</v>
      </c>
      <c r="G244" s="112"/>
      <c r="H244" s="112"/>
      <c r="I244" s="112"/>
      <c r="J244" s="112"/>
      <c r="K244" s="112"/>
    </row>
    <row r="245" spans="1:11" s="45" customFormat="1" x14ac:dyDescent="0.25">
      <c r="A245" s="460">
        <v>759</v>
      </c>
      <c r="B245" s="36" t="s">
        <v>983</v>
      </c>
      <c r="C245" s="41">
        <v>510072.01200000005</v>
      </c>
      <c r="D245" s="41">
        <v>0</v>
      </c>
      <c r="E245" s="15">
        <v>13335.216</v>
      </c>
      <c r="F245" s="461">
        <f t="shared" si="3"/>
        <v>496736.79600000003</v>
      </c>
      <c r="G245" s="112"/>
      <c r="H245" s="112"/>
      <c r="I245" s="112"/>
      <c r="J245" s="112"/>
      <c r="K245" s="112"/>
    </row>
    <row r="246" spans="1:11" s="45" customFormat="1" x14ac:dyDescent="0.25">
      <c r="A246" s="460">
        <v>761</v>
      </c>
      <c r="B246" s="36" t="s">
        <v>984</v>
      </c>
      <c r="C246" s="41">
        <v>734103.64080000017</v>
      </c>
      <c r="D246" s="41">
        <v>0</v>
      </c>
      <c r="E246" s="15">
        <v>103431.2691</v>
      </c>
      <c r="F246" s="461">
        <f t="shared" si="3"/>
        <v>630672.37170000013</v>
      </c>
      <c r="G246" s="112"/>
      <c r="H246" s="112"/>
      <c r="I246" s="112"/>
      <c r="J246" s="112"/>
      <c r="K246" s="112"/>
    </row>
    <row r="247" spans="1:11" s="45" customFormat="1" x14ac:dyDescent="0.25">
      <c r="A247" s="460">
        <v>762</v>
      </c>
      <c r="B247" s="36" t="s">
        <v>985</v>
      </c>
      <c r="C247" s="41">
        <v>103431.26909999999</v>
      </c>
      <c r="D247" s="41">
        <v>0</v>
      </c>
      <c r="E247" s="15">
        <v>80878.085040000005</v>
      </c>
      <c r="F247" s="461">
        <f t="shared" si="3"/>
        <v>22553.184059999985</v>
      </c>
      <c r="G247" s="112"/>
      <c r="H247" s="112"/>
      <c r="I247" s="112"/>
      <c r="J247" s="112"/>
      <c r="K247" s="112"/>
    </row>
    <row r="248" spans="1:11" s="45" customFormat="1" x14ac:dyDescent="0.25">
      <c r="A248" s="460">
        <v>765</v>
      </c>
      <c r="B248" s="36" t="s">
        <v>986</v>
      </c>
      <c r="C248" s="41">
        <v>141686.66999999998</v>
      </c>
      <c r="D248" s="41">
        <v>0</v>
      </c>
      <c r="E248" s="15">
        <v>177941.78850000002</v>
      </c>
      <c r="F248" s="461">
        <f t="shared" si="3"/>
        <v>-36255.118500000041</v>
      </c>
      <c r="G248" s="112"/>
      <c r="H248" s="112"/>
      <c r="I248" s="112"/>
      <c r="J248" s="112"/>
      <c r="K248" s="112"/>
    </row>
    <row r="249" spans="1:11" s="45" customFormat="1" x14ac:dyDescent="0.25">
      <c r="A249" s="460">
        <v>768</v>
      </c>
      <c r="B249" s="36" t="s">
        <v>987</v>
      </c>
      <c r="C249" s="41">
        <v>126684.552</v>
      </c>
      <c r="D249" s="41">
        <v>0</v>
      </c>
      <c r="E249" s="15">
        <v>86678.90400000001</v>
      </c>
      <c r="F249" s="461">
        <f t="shared" si="3"/>
        <v>40005.647999999986</v>
      </c>
      <c r="G249" s="112"/>
      <c r="H249" s="112"/>
      <c r="I249" s="112"/>
      <c r="J249" s="112"/>
      <c r="K249" s="112"/>
    </row>
    <row r="250" spans="1:11" s="45" customFormat="1" x14ac:dyDescent="0.25">
      <c r="A250" s="460">
        <v>777</v>
      </c>
      <c r="B250" s="36" t="s">
        <v>988</v>
      </c>
      <c r="C250" s="41">
        <v>96680.315999999992</v>
      </c>
      <c r="D250" s="41">
        <v>0</v>
      </c>
      <c r="E250" s="15">
        <v>109632.14454000001</v>
      </c>
      <c r="F250" s="461">
        <f t="shared" si="3"/>
        <v>-12951.828540000017</v>
      </c>
      <c r="G250" s="112"/>
      <c r="H250" s="112"/>
      <c r="I250" s="112"/>
      <c r="J250" s="112"/>
      <c r="K250" s="112"/>
    </row>
    <row r="251" spans="1:11" s="45" customFormat="1" x14ac:dyDescent="0.25">
      <c r="A251" s="460">
        <v>778</v>
      </c>
      <c r="B251" s="36" t="s">
        <v>989</v>
      </c>
      <c r="C251" s="41">
        <v>341798.25510000007</v>
      </c>
      <c r="D251" s="41">
        <v>0</v>
      </c>
      <c r="E251" s="15">
        <v>139119.64091999998</v>
      </c>
      <c r="F251" s="461">
        <f t="shared" si="3"/>
        <v>202678.61418000009</v>
      </c>
      <c r="G251" s="112"/>
      <c r="H251" s="112"/>
      <c r="I251" s="112"/>
      <c r="J251" s="112"/>
      <c r="K251" s="112"/>
    </row>
    <row r="252" spans="1:11" s="45" customFormat="1" x14ac:dyDescent="0.25">
      <c r="A252" s="460">
        <v>781</v>
      </c>
      <c r="B252" s="36" t="s">
        <v>990</v>
      </c>
      <c r="C252" s="41">
        <v>96680.316000000006</v>
      </c>
      <c r="D252" s="41">
        <v>0</v>
      </c>
      <c r="E252" s="15">
        <v>72376.884839999999</v>
      </c>
      <c r="F252" s="461">
        <f t="shared" si="3"/>
        <v>24303.431160000007</v>
      </c>
      <c r="G252" s="112"/>
      <c r="H252" s="112"/>
      <c r="I252" s="112"/>
      <c r="J252" s="112"/>
      <c r="K252" s="112"/>
    </row>
    <row r="253" spans="1:11" s="45" customFormat="1" x14ac:dyDescent="0.25">
      <c r="A253" s="460">
        <v>783</v>
      </c>
      <c r="B253" s="36" t="s">
        <v>991</v>
      </c>
      <c r="C253" s="41">
        <v>90012.707999999999</v>
      </c>
      <c r="D253" s="41">
        <v>0</v>
      </c>
      <c r="E253" s="15">
        <v>246318.10853999999</v>
      </c>
      <c r="F253" s="461">
        <f t="shared" si="3"/>
        <v>-156305.40054</v>
      </c>
      <c r="G253" s="112"/>
      <c r="H253" s="112"/>
      <c r="I253" s="112"/>
      <c r="J253" s="112"/>
      <c r="K253" s="112"/>
    </row>
    <row r="254" spans="1:11" s="45" customFormat="1" x14ac:dyDescent="0.25">
      <c r="A254" s="460">
        <v>785</v>
      </c>
      <c r="B254" s="36" t="s">
        <v>992</v>
      </c>
      <c r="C254" s="41">
        <v>51673.962000000007</v>
      </c>
      <c r="D254" s="41">
        <v>0</v>
      </c>
      <c r="E254" s="15">
        <v>102381.12084</v>
      </c>
      <c r="F254" s="461">
        <f t="shared" si="3"/>
        <v>-50707.158839999996</v>
      </c>
      <c r="G254" s="112"/>
      <c r="H254" s="112"/>
      <c r="I254" s="112"/>
      <c r="J254" s="112"/>
      <c r="K254" s="112"/>
    </row>
    <row r="255" spans="1:11" s="45" customFormat="1" x14ac:dyDescent="0.25">
      <c r="A255" s="460">
        <v>790</v>
      </c>
      <c r="B255" s="36" t="s">
        <v>993</v>
      </c>
      <c r="C255" s="41">
        <v>979138.23480000044</v>
      </c>
      <c r="D255" s="41">
        <v>0</v>
      </c>
      <c r="E255" s="15">
        <v>389404.97622000007</v>
      </c>
      <c r="F255" s="461">
        <f t="shared" si="3"/>
        <v>589733.25858000037</v>
      </c>
      <c r="G255" s="112"/>
      <c r="H255" s="112"/>
      <c r="I255" s="112"/>
      <c r="J255" s="112"/>
      <c r="K255" s="112"/>
    </row>
    <row r="256" spans="1:11" s="45" customFormat="1" x14ac:dyDescent="0.25">
      <c r="A256" s="460">
        <v>791</v>
      </c>
      <c r="B256" s="36" t="s">
        <v>994</v>
      </c>
      <c r="C256" s="41">
        <v>196694.43600000002</v>
      </c>
      <c r="D256" s="41">
        <v>0</v>
      </c>
      <c r="E256" s="15">
        <v>296583.53834999999</v>
      </c>
      <c r="F256" s="461">
        <f t="shared" si="3"/>
        <v>-99889.102349999972</v>
      </c>
      <c r="G256" s="112"/>
      <c r="H256" s="112"/>
      <c r="I256" s="112"/>
      <c r="J256" s="112"/>
      <c r="K256" s="112"/>
    </row>
    <row r="257" spans="1:11" s="45" customFormat="1" x14ac:dyDescent="0.25">
      <c r="A257" s="460">
        <v>831</v>
      </c>
      <c r="B257" s="36" t="s">
        <v>995</v>
      </c>
      <c r="C257" s="41">
        <v>210112.99709999998</v>
      </c>
      <c r="D257" s="41">
        <v>0</v>
      </c>
      <c r="E257" s="15">
        <v>342178.72548150003</v>
      </c>
      <c r="F257" s="461">
        <f t="shared" si="3"/>
        <v>-132065.72838150006</v>
      </c>
      <c r="G257" s="112"/>
      <c r="H257" s="112"/>
      <c r="I257" s="112"/>
      <c r="J257" s="112"/>
      <c r="K257" s="112"/>
    </row>
    <row r="258" spans="1:11" s="45" customFormat="1" x14ac:dyDescent="0.25">
      <c r="A258" s="460">
        <v>832</v>
      </c>
      <c r="B258" s="36" t="s">
        <v>996</v>
      </c>
      <c r="C258" s="41">
        <v>78344.394</v>
      </c>
      <c r="D258" s="41">
        <v>0</v>
      </c>
      <c r="E258" s="15">
        <v>53424.209100000007</v>
      </c>
      <c r="F258" s="461">
        <f t="shared" si="3"/>
        <v>24920.184899999993</v>
      </c>
      <c r="G258" s="112"/>
      <c r="H258" s="112"/>
      <c r="I258" s="112"/>
      <c r="J258" s="112"/>
      <c r="K258" s="112"/>
    </row>
    <row r="259" spans="1:11" s="45" customFormat="1" x14ac:dyDescent="0.25">
      <c r="A259" s="460">
        <v>833</v>
      </c>
      <c r="B259" s="36" t="s">
        <v>997</v>
      </c>
      <c r="C259" s="41">
        <v>291791.19510000001</v>
      </c>
      <c r="D259" s="41">
        <v>0</v>
      </c>
      <c r="E259" s="15">
        <v>0</v>
      </c>
      <c r="F259" s="461">
        <f t="shared" si="3"/>
        <v>291791.19510000001</v>
      </c>
      <c r="G259" s="112"/>
      <c r="H259" s="112"/>
      <c r="I259" s="112"/>
      <c r="J259" s="112"/>
      <c r="K259" s="112"/>
    </row>
    <row r="260" spans="1:11" s="45" customFormat="1" x14ac:dyDescent="0.25">
      <c r="A260" s="460">
        <v>834</v>
      </c>
      <c r="B260" s="36" t="s">
        <v>998</v>
      </c>
      <c r="C260" s="41">
        <v>146854.0662</v>
      </c>
      <c r="D260" s="41">
        <v>0</v>
      </c>
      <c r="E260" s="15">
        <v>427927.08143999998</v>
      </c>
      <c r="F260" s="461">
        <f t="shared" si="3"/>
        <v>-281073.01523999998</v>
      </c>
      <c r="G260" s="112"/>
      <c r="H260" s="112"/>
      <c r="I260" s="112"/>
      <c r="J260" s="112"/>
      <c r="K260" s="112"/>
    </row>
    <row r="261" spans="1:11" s="45" customFormat="1" x14ac:dyDescent="0.25">
      <c r="A261" s="460">
        <v>837</v>
      </c>
      <c r="B261" s="36" t="s">
        <v>999</v>
      </c>
      <c r="C261" s="41">
        <v>5324251.678199999</v>
      </c>
      <c r="D261" s="41">
        <v>0</v>
      </c>
      <c r="E261" s="15">
        <v>18805137.410528999</v>
      </c>
      <c r="F261" s="461">
        <f t="shared" si="3"/>
        <v>-13480885.732329</v>
      </c>
      <c r="G261" s="112"/>
      <c r="H261" s="112"/>
      <c r="I261" s="112"/>
      <c r="J261" s="112"/>
      <c r="K261" s="112"/>
    </row>
    <row r="262" spans="1:11" s="45" customFormat="1" x14ac:dyDescent="0.25">
      <c r="A262" s="460">
        <v>844</v>
      </c>
      <c r="B262" s="36" t="s">
        <v>1000</v>
      </c>
      <c r="C262" s="41">
        <v>35088.287100000001</v>
      </c>
      <c r="D262" s="41">
        <v>0</v>
      </c>
      <c r="E262" s="15">
        <v>90012.707999999999</v>
      </c>
      <c r="F262" s="461">
        <f t="shared" si="3"/>
        <v>-54924.420899999997</v>
      </c>
      <c r="G262" s="112"/>
      <c r="H262" s="112"/>
      <c r="I262" s="112"/>
      <c r="J262" s="112"/>
      <c r="K262" s="112"/>
    </row>
    <row r="263" spans="1:11" s="45" customFormat="1" x14ac:dyDescent="0.25">
      <c r="A263" s="460">
        <v>845</v>
      </c>
      <c r="B263" s="36" t="s">
        <v>1001</v>
      </c>
      <c r="C263" s="41">
        <v>38338.745999999999</v>
      </c>
      <c r="D263" s="41">
        <v>0</v>
      </c>
      <c r="E263" s="15">
        <v>61758.719100000002</v>
      </c>
      <c r="F263" s="461">
        <f t="shared" si="3"/>
        <v>-23419.973100000003</v>
      </c>
      <c r="G263" s="112"/>
      <c r="H263" s="112"/>
      <c r="I263" s="112"/>
      <c r="J263" s="112"/>
      <c r="K263" s="112"/>
    </row>
    <row r="264" spans="1:11" s="45" customFormat="1" x14ac:dyDescent="0.25">
      <c r="A264" s="460">
        <v>846</v>
      </c>
      <c r="B264" s="36" t="s">
        <v>1002</v>
      </c>
      <c r="C264" s="41">
        <v>65009.178000000007</v>
      </c>
      <c r="D264" s="41">
        <v>0</v>
      </c>
      <c r="E264" s="15">
        <v>181859.00820000004</v>
      </c>
      <c r="F264" s="461">
        <f t="shared" si="3"/>
        <v>-116849.83020000003</v>
      </c>
      <c r="G264" s="112"/>
      <c r="H264" s="112"/>
      <c r="I264" s="112"/>
      <c r="J264" s="112"/>
      <c r="K264" s="112"/>
    </row>
    <row r="265" spans="1:11" s="45" customFormat="1" x14ac:dyDescent="0.25">
      <c r="A265" s="460">
        <v>848</v>
      </c>
      <c r="B265" s="36" t="s">
        <v>1003</v>
      </c>
      <c r="C265" s="41">
        <v>143353.57199999999</v>
      </c>
      <c r="D265" s="41">
        <v>0</v>
      </c>
      <c r="E265" s="15">
        <v>148354.27799999999</v>
      </c>
      <c r="F265" s="461">
        <f t="shared" ref="F265:F328" si="4">C265+D265-E265</f>
        <v>-5000.7060000000056</v>
      </c>
      <c r="G265" s="112"/>
      <c r="H265" s="112"/>
      <c r="I265" s="112"/>
      <c r="J265" s="112"/>
      <c r="K265" s="112"/>
    </row>
    <row r="266" spans="1:11" s="45" customFormat="1" x14ac:dyDescent="0.25">
      <c r="A266" s="460">
        <v>849</v>
      </c>
      <c r="B266" s="36" t="s">
        <v>1004</v>
      </c>
      <c r="C266" s="41">
        <v>280039.53600000002</v>
      </c>
      <c r="D266" s="41">
        <v>0</v>
      </c>
      <c r="E266" s="15">
        <v>18419.267100000001</v>
      </c>
      <c r="F266" s="461">
        <f t="shared" si="4"/>
        <v>261620.26890000002</v>
      </c>
      <c r="G266" s="112"/>
      <c r="H266" s="112"/>
      <c r="I266" s="112"/>
      <c r="J266" s="112"/>
      <c r="K266" s="112"/>
    </row>
    <row r="267" spans="1:11" s="45" customFormat="1" x14ac:dyDescent="0.25">
      <c r="A267" s="460">
        <v>850</v>
      </c>
      <c r="B267" s="36" t="s">
        <v>1005</v>
      </c>
      <c r="C267" s="41">
        <v>415225.28819999995</v>
      </c>
      <c r="D267" s="41">
        <v>0</v>
      </c>
      <c r="E267" s="15">
        <v>142170.07157999999</v>
      </c>
      <c r="F267" s="461">
        <f t="shared" si="4"/>
        <v>273055.21661999996</v>
      </c>
      <c r="G267" s="112"/>
      <c r="H267" s="112"/>
      <c r="I267" s="112"/>
      <c r="J267" s="112"/>
      <c r="K267" s="112"/>
    </row>
    <row r="268" spans="1:11" s="45" customFormat="1" x14ac:dyDescent="0.25">
      <c r="A268" s="460">
        <v>851</v>
      </c>
      <c r="B268" s="36" t="s">
        <v>1006</v>
      </c>
      <c r="C268" s="41">
        <v>316878.07020000002</v>
      </c>
      <c r="D268" s="41">
        <v>0</v>
      </c>
      <c r="E268" s="15">
        <v>379378.56069000007</v>
      </c>
      <c r="F268" s="461">
        <f t="shared" si="4"/>
        <v>-62500.490490000055</v>
      </c>
      <c r="G268" s="112"/>
      <c r="H268" s="112"/>
      <c r="I268" s="112"/>
      <c r="J268" s="112"/>
      <c r="K268" s="112"/>
    </row>
    <row r="269" spans="1:11" s="45" customFormat="1" x14ac:dyDescent="0.25">
      <c r="A269" s="460">
        <v>853</v>
      </c>
      <c r="B269" s="36" t="s">
        <v>1007</v>
      </c>
      <c r="C269" s="41">
        <v>7430215.6649999991</v>
      </c>
      <c r="D269" s="41">
        <v>0</v>
      </c>
      <c r="E269" s="15">
        <v>10627446.633610498</v>
      </c>
      <c r="F269" s="461">
        <f t="shared" si="4"/>
        <v>-3197230.9686104991</v>
      </c>
      <c r="G269" s="112"/>
      <c r="H269" s="112"/>
      <c r="I269" s="112"/>
      <c r="J269" s="112"/>
      <c r="K269" s="112"/>
    </row>
    <row r="270" spans="1:11" s="45" customFormat="1" x14ac:dyDescent="0.25">
      <c r="A270" s="460">
        <v>854</v>
      </c>
      <c r="B270" s="36" t="s">
        <v>1008</v>
      </c>
      <c r="C270" s="41">
        <v>0</v>
      </c>
      <c r="D270" s="41">
        <v>0</v>
      </c>
      <c r="E270" s="15">
        <v>89721.000150000007</v>
      </c>
      <c r="F270" s="461">
        <f t="shared" si="4"/>
        <v>-89721.000150000007</v>
      </c>
      <c r="G270" s="112"/>
      <c r="H270" s="112"/>
      <c r="I270" s="112"/>
      <c r="J270" s="112"/>
      <c r="K270" s="112"/>
    </row>
    <row r="271" spans="1:11" s="45" customFormat="1" x14ac:dyDescent="0.25">
      <c r="A271" s="460">
        <v>857</v>
      </c>
      <c r="B271" s="36" t="s">
        <v>1009</v>
      </c>
      <c r="C271" s="41">
        <v>1023477.828</v>
      </c>
      <c r="D271" s="41">
        <v>0</v>
      </c>
      <c r="E271" s="15">
        <v>150021.18</v>
      </c>
      <c r="F271" s="461">
        <f t="shared" si="4"/>
        <v>873456.64800000004</v>
      </c>
      <c r="G271" s="112"/>
      <c r="H271" s="112"/>
      <c r="I271" s="112"/>
      <c r="J271" s="112"/>
      <c r="K271" s="112"/>
    </row>
    <row r="272" spans="1:11" s="45" customFormat="1" x14ac:dyDescent="0.25">
      <c r="A272" s="460">
        <v>858</v>
      </c>
      <c r="B272" s="36" t="s">
        <v>1010</v>
      </c>
      <c r="C272" s="41">
        <v>4418457.1313999984</v>
      </c>
      <c r="D272" s="41">
        <v>0</v>
      </c>
      <c r="E272" s="15">
        <v>1768383.827211</v>
      </c>
      <c r="F272" s="461">
        <f t="shared" si="4"/>
        <v>2650073.3041889984</v>
      </c>
      <c r="G272" s="112"/>
      <c r="H272" s="112"/>
      <c r="I272" s="112"/>
      <c r="J272" s="112"/>
      <c r="K272" s="112"/>
    </row>
    <row r="273" spans="1:11" s="45" customFormat="1" x14ac:dyDescent="0.25">
      <c r="A273" s="460">
        <v>859</v>
      </c>
      <c r="B273" s="36" t="s">
        <v>1011</v>
      </c>
      <c r="C273" s="41">
        <v>218447.50709999999</v>
      </c>
      <c r="D273" s="41">
        <v>0</v>
      </c>
      <c r="E273" s="15">
        <v>163864.80111</v>
      </c>
      <c r="F273" s="461">
        <f t="shared" si="4"/>
        <v>54582.705989999988</v>
      </c>
      <c r="G273" s="112"/>
      <c r="H273" s="112"/>
      <c r="I273" s="112"/>
      <c r="J273" s="112"/>
      <c r="K273" s="112"/>
    </row>
    <row r="274" spans="1:11" s="45" customFormat="1" x14ac:dyDescent="0.25">
      <c r="A274" s="460">
        <v>886</v>
      </c>
      <c r="B274" s="36" t="s">
        <v>1012</v>
      </c>
      <c r="C274" s="41">
        <v>980305.06620000012</v>
      </c>
      <c r="D274" s="41">
        <v>0</v>
      </c>
      <c r="E274" s="15">
        <v>797840.13912299997</v>
      </c>
      <c r="F274" s="461">
        <f t="shared" si="4"/>
        <v>182464.92707700015</v>
      </c>
      <c r="G274" s="112"/>
      <c r="H274" s="112"/>
      <c r="I274" s="112"/>
      <c r="J274" s="112"/>
      <c r="K274" s="112"/>
    </row>
    <row r="275" spans="1:11" s="45" customFormat="1" x14ac:dyDescent="0.25">
      <c r="A275" s="460">
        <v>887</v>
      </c>
      <c r="B275" s="36" t="s">
        <v>1013</v>
      </c>
      <c r="C275" s="41">
        <v>476817.31709999999</v>
      </c>
      <c r="D275" s="41">
        <v>0</v>
      </c>
      <c r="E275" s="15">
        <v>227982.18653999997</v>
      </c>
      <c r="F275" s="461">
        <f t="shared" si="4"/>
        <v>248835.13056000002</v>
      </c>
      <c r="G275" s="112"/>
      <c r="H275" s="112"/>
      <c r="I275" s="112"/>
      <c r="J275" s="112"/>
      <c r="K275" s="112"/>
    </row>
    <row r="276" spans="1:11" s="45" customFormat="1" x14ac:dyDescent="0.25">
      <c r="A276" s="460">
        <v>889</v>
      </c>
      <c r="B276" s="36" t="s">
        <v>1014</v>
      </c>
      <c r="C276" s="41">
        <v>181775.66310000001</v>
      </c>
      <c r="D276" s="41">
        <v>0</v>
      </c>
      <c r="E276" s="15">
        <v>8334.51</v>
      </c>
      <c r="F276" s="461">
        <f t="shared" si="4"/>
        <v>173441.1531</v>
      </c>
      <c r="G276" s="112"/>
      <c r="H276" s="112"/>
      <c r="I276" s="112"/>
      <c r="J276" s="112"/>
      <c r="K276" s="112"/>
    </row>
    <row r="277" spans="1:11" s="45" customFormat="1" x14ac:dyDescent="0.25">
      <c r="A277" s="460">
        <v>890</v>
      </c>
      <c r="B277" s="36" t="s">
        <v>1015</v>
      </c>
      <c r="C277" s="41">
        <v>8334.51</v>
      </c>
      <c r="D277" s="41">
        <v>0</v>
      </c>
      <c r="E277" s="15">
        <v>38338.745999999999</v>
      </c>
      <c r="F277" s="461">
        <f t="shared" si="4"/>
        <v>-30004.235999999997</v>
      </c>
      <c r="G277" s="112"/>
      <c r="H277" s="112"/>
      <c r="I277" s="112"/>
      <c r="J277" s="112"/>
      <c r="K277" s="112"/>
    </row>
    <row r="278" spans="1:11" s="45" customFormat="1" x14ac:dyDescent="0.25">
      <c r="A278" s="460">
        <v>892</v>
      </c>
      <c r="B278" s="36" t="s">
        <v>1016</v>
      </c>
      <c r="C278" s="41">
        <v>30004.236000000001</v>
      </c>
      <c r="D278" s="41">
        <v>0</v>
      </c>
      <c r="E278" s="15">
        <v>74210.477039999998</v>
      </c>
      <c r="F278" s="461">
        <f t="shared" si="4"/>
        <v>-44206.241039999994</v>
      </c>
      <c r="G278" s="112"/>
      <c r="H278" s="112"/>
      <c r="I278" s="112"/>
      <c r="J278" s="112"/>
      <c r="K278" s="112"/>
    </row>
    <row r="279" spans="1:11" s="45" customFormat="1" x14ac:dyDescent="0.25">
      <c r="A279" s="460">
        <v>893</v>
      </c>
      <c r="B279" s="36" t="s">
        <v>1050</v>
      </c>
      <c r="C279" s="41">
        <v>210112.99709999998</v>
      </c>
      <c r="D279" s="41">
        <v>0</v>
      </c>
      <c r="E279" s="15">
        <v>245034.59400000001</v>
      </c>
      <c r="F279" s="461">
        <f t="shared" si="4"/>
        <v>-34921.596900000033</v>
      </c>
      <c r="G279" s="112"/>
      <c r="H279" s="112"/>
      <c r="I279" s="112"/>
      <c r="J279" s="112"/>
      <c r="K279" s="112"/>
    </row>
    <row r="280" spans="1:11" s="45" customFormat="1" x14ac:dyDescent="0.25">
      <c r="A280" s="460">
        <v>895</v>
      </c>
      <c r="B280" s="36" t="s">
        <v>1017</v>
      </c>
      <c r="C280" s="41">
        <v>693931.30260000017</v>
      </c>
      <c r="D280" s="41">
        <v>0</v>
      </c>
      <c r="E280" s="15">
        <v>151688.08199999999</v>
      </c>
      <c r="F280" s="461">
        <f t="shared" si="4"/>
        <v>542243.22060000012</v>
      </c>
      <c r="G280" s="112"/>
      <c r="H280" s="112"/>
      <c r="I280" s="112"/>
      <c r="J280" s="112"/>
      <c r="K280" s="112"/>
    </row>
    <row r="281" spans="1:11" s="45" customFormat="1" x14ac:dyDescent="0.25">
      <c r="A281" s="460">
        <v>905</v>
      </c>
      <c r="B281" s="36" t="s">
        <v>1018</v>
      </c>
      <c r="C281" s="41">
        <v>1900685.0055000004</v>
      </c>
      <c r="D281" s="41">
        <v>0</v>
      </c>
      <c r="E281" s="15">
        <v>7934311.4166044984</v>
      </c>
      <c r="F281" s="461">
        <f t="shared" si="4"/>
        <v>-6033626.4111044984</v>
      </c>
      <c r="G281" s="112"/>
      <c r="H281" s="112"/>
      <c r="I281" s="112"/>
      <c r="J281" s="112"/>
      <c r="K281" s="112"/>
    </row>
    <row r="282" spans="1:11" s="45" customFormat="1" x14ac:dyDescent="0.25">
      <c r="A282" s="460">
        <v>908</v>
      </c>
      <c r="B282" s="36" t="s">
        <v>1019</v>
      </c>
      <c r="C282" s="41">
        <v>467399.3208000001</v>
      </c>
      <c r="D282" s="41">
        <v>0</v>
      </c>
      <c r="E282" s="15">
        <v>599234.59998000017</v>
      </c>
      <c r="F282" s="461">
        <f t="shared" si="4"/>
        <v>-131835.27918000007</v>
      </c>
      <c r="G282" s="112"/>
      <c r="H282" s="112"/>
      <c r="I282" s="112"/>
      <c r="J282" s="112"/>
      <c r="K282" s="112"/>
    </row>
    <row r="283" spans="1:11" s="45" customFormat="1" x14ac:dyDescent="0.25">
      <c r="A283" s="460">
        <v>915</v>
      </c>
      <c r="B283" s="36" t="s">
        <v>1020</v>
      </c>
      <c r="C283" s="41">
        <v>442229.10060000001</v>
      </c>
      <c r="D283" s="41">
        <v>0</v>
      </c>
      <c r="E283" s="15">
        <v>300484.08903000003</v>
      </c>
      <c r="F283" s="461">
        <f t="shared" si="4"/>
        <v>141745.01156999997</v>
      </c>
      <c r="G283" s="112"/>
      <c r="H283" s="112"/>
      <c r="I283" s="112"/>
      <c r="J283" s="112"/>
      <c r="K283" s="112"/>
    </row>
    <row r="284" spans="1:11" s="45" customFormat="1" x14ac:dyDescent="0.25">
      <c r="A284" s="460">
        <v>918</v>
      </c>
      <c r="B284" s="36" t="s">
        <v>1021</v>
      </c>
      <c r="C284" s="41">
        <v>141686.66999999998</v>
      </c>
      <c r="D284" s="41">
        <v>0</v>
      </c>
      <c r="E284" s="15">
        <v>55007.766000000003</v>
      </c>
      <c r="F284" s="461">
        <f t="shared" si="4"/>
        <v>86678.90399999998</v>
      </c>
      <c r="G284" s="112"/>
      <c r="H284" s="112"/>
      <c r="I284" s="112"/>
      <c r="J284" s="112"/>
      <c r="K284" s="112"/>
    </row>
    <row r="285" spans="1:11" s="45" customFormat="1" x14ac:dyDescent="0.25">
      <c r="A285" s="460">
        <v>921</v>
      </c>
      <c r="B285" s="36" t="s">
        <v>1022</v>
      </c>
      <c r="C285" s="41">
        <v>305043.06599999999</v>
      </c>
      <c r="D285" s="41">
        <v>0</v>
      </c>
      <c r="E285" s="15">
        <v>30004.236000000004</v>
      </c>
      <c r="F285" s="461">
        <f t="shared" si="4"/>
        <v>275038.82999999996</v>
      </c>
      <c r="G285" s="112"/>
      <c r="H285" s="112"/>
      <c r="I285" s="112"/>
      <c r="J285" s="112"/>
      <c r="K285" s="112"/>
    </row>
    <row r="286" spans="1:11" s="45" customFormat="1" x14ac:dyDescent="0.25">
      <c r="A286" s="460">
        <v>922</v>
      </c>
      <c r="B286" s="36" t="s">
        <v>1023</v>
      </c>
      <c r="C286" s="41">
        <v>291707.85000000003</v>
      </c>
      <c r="D286" s="41">
        <v>0</v>
      </c>
      <c r="E286" s="15">
        <v>189793.46172000002</v>
      </c>
      <c r="F286" s="461">
        <f t="shared" si="4"/>
        <v>101914.38828000001</v>
      </c>
      <c r="G286" s="112"/>
      <c r="H286" s="112"/>
      <c r="I286" s="112"/>
      <c r="J286" s="112"/>
      <c r="K286" s="112"/>
    </row>
    <row r="287" spans="1:11" s="45" customFormat="1" x14ac:dyDescent="0.25">
      <c r="A287" s="460">
        <v>924</v>
      </c>
      <c r="B287" s="36" t="s">
        <v>1024</v>
      </c>
      <c r="C287" s="41">
        <v>93346.512000000002</v>
      </c>
      <c r="D287" s="41">
        <v>0</v>
      </c>
      <c r="E287" s="15">
        <v>63342.275999999998</v>
      </c>
      <c r="F287" s="461">
        <f t="shared" si="4"/>
        <v>30004.236000000004</v>
      </c>
      <c r="G287" s="112"/>
      <c r="H287" s="112"/>
      <c r="I287" s="112"/>
      <c r="J287" s="112"/>
      <c r="K287" s="112"/>
    </row>
    <row r="288" spans="1:11" s="45" customFormat="1" x14ac:dyDescent="0.25">
      <c r="A288" s="460">
        <v>925</v>
      </c>
      <c r="B288" s="36" t="s">
        <v>1025</v>
      </c>
      <c r="C288" s="41">
        <v>105098.17109999998</v>
      </c>
      <c r="D288" s="41">
        <v>0</v>
      </c>
      <c r="E288" s="15">
        <v>68342.982000000004</v>
      </c>
      <c r="F288" s="461">
        <f t="shared" si="4"/>
        <v>36755.189099999974</v>
      </c>
      <c r="G288" s="112"/>
      <c r="H288" s="112"/>
      <c r="I288" s="112"/>
      <c r="J288" s="112"/>
      <c r="K288" s="112"/>
    </row>
    <row r="289" spans="1:11" s="45" customFormat="1" x14ac:dyDescent="0.25">
      <c r="A289" s="460">
        <v>927</v>
      </c>
      <c r="B289" s="36" t="s">
        <v>1026</v>
      </c>
      <c r="C289" s="41">
        <v>1044064.0677000002</v>
      </c>
      <c r="D289" s="41">
        <v>0</v>
      </c>
      <c r="E289" s="15">
        <v>1144423.2364140004</v>
      </c>
      <c r="F289" s="461">
        <f t="shared" si="4"/>
        <v>-100359.16871400014</v>
      </c>
      <c r="G289" s="112"/>
      <c r="H289" s="112"/>
      <c r="I289" s="112"/>
      <c r="J289" s="112"/>
      <c r="K289" s="112"/>
    </row>
    <row r="290" spans="1:11" s="45" customFormat="1" x14ac:dyDescent="0.25">
      <c r="A290" s="460">
        <v>931</v>
      </c>
      <c r="B290" s="36" t="s">
        <v>1027</v>
      </c>
      <c r="C290" s="41">
        <v>145020.47399999999</v>
      </c>
      <c r="D290" s="41">
        <v>0</v>
      </c>
      <c r="E290" s="15">
        <v>202136.87103000001</v>
      </c>
      <c r="F290" s="461">
        <f t="shared" si="4"/>
        <v>-57116.397030000022</v>
      </c>
      <c r="G290" s="112"/>
      <c r="H290" s="112"/>
      <c r="I290" s="112"/>
      <c r="J290" s="112"/>
      <c r="K290" s="112"/>
    </row>
    <row r="291" spans="1:11" s="45" customFormat="1" x14ac:dyDescent="0.25">
      <c r="A291" s="460">
        <v>934</v>
      </c>
      <c r="B291" s="36" t="s">
        <v>1051</v>
      </c>
      <c r="C291" s="41">
        <v>0</v>
      </c>
      <c r="D291" s="41">
        <v>0</v>
      </c>
      <c r="E291" s="15">
        <v>2840067.6276000002</v>
      </c>
      <c r="F291" s="461">
        <f t="shared" si="4"/>
        <v>-2840067.6276000002</v>
      </c>
      <c r="G291" s="112"/>
      <c r="H291" s="112"/>
      <c r="I291" s="112"/>
      <c r="J291" s="112"/>
      <c r="K291" s="112"/>
    </row>
    <row r="292" spans="1:11" s="45" customFormat="1" x14ac:dyDescent="0.25">
      <c r="A292" s="460">
        <v>935</v>
      </c>
      <c r="B292" s="36" t="s">
        <v>1028</v>
      </c>
      <c r="C292" s="41">
        <v>721768.56599999999</v>
      </c>
      <c r="D292" s="41">
        <v>0</v>
      </c>
      <c r="E292" s="15">
        <v>64209.065040000001</v>
      </c>
      <c r="F292" s="461">
        <f t="shared" si="4"/>
        <v>657559.50095999998</v>
      </c>
      <c r="G292" s="112"/>
      <c r="H292" s="112"/>
      <c r="I292" s="112"/>
      <c r="J292" s="112"/>
      <c r="K292" s="112"/>
    </row>
    <row r="293" spans="1:11" s="45" customFormat="1" x14ac:dyDescent="0.25">
      <c r="A293" s="460">
        <v>936</v>
      </c>
      <c r="B293" s="36" t="s">
        <v>1029</v>
      </c>
      <c r="C293" s="41">
        <v>287123.86950000003</v>
      </c>
      <c r="D293" s="41">
        <v>0</v>
      </c>
      <c r="E293" s="15">
        <v>101764.3671</v>
      </c>
      <c r="F293" s="461">
        <f t="shared" si="4"/>
        <v>185359.50240000003</v>
      </c>
      <c r="G293" s="112"/>
      <c r="H293" s="112"/>
      <c r="I293" s="112"/>
      <c r="J293" s="112"/>
      <c r="K293" s="112"/>
    </row>
    <row r="294" spans="1:11" s="45" customFormat="1" x14ac:dyDescent="0.25">
      <c r="A294" s="460">
        <v>946</v>
      </c>
      <c r="B294" s="36" t="s">
        <v>1052</v>
      </c>
      <c r="C294" s="41">
        <v>236783.42910000001</v>
      </c>
      <c r="D294" s="41">
        <v>0</v>
      </c>
      <c r="E294" s="15">
        <v>337522.65147000004</v>
      </c>
      <c r="F294" s="461">
        <f t="shared" si="4"/>
        <v>-100739.22237000003</v>
      </c>
      <c r="G294" s="112"/>
      <c r="H294" s="112"/>
      <c r="I294" s="112"/>
      <c r="J294" s="112"/>
      <c r="K294" s="112"/>
    </row>
    <row r="295" spans="1:11" s="45" customFormat="1" x14ac:dyDescent="0.25">
      <c r="A295" s="460">
        <v>976</v>
      </c>
      <c r="B295" s="36" t="s">
        <v>1030</v>
      </c>
      <c r="C295" s="41">
        <v>88345.805999999997</v>
      </c>
      <c r="D295" s="41">
        <v>0</v>
      </c>
      <c r="E295" s="15">
        <v>157138.85154</v>
      </c>
      <c r="F295" s="461">
        <f t="shared" si="4"/>
        <v>-68793.045540000006</v>
      </c>
      <c r="G295" s="112"/>
      <c r="H295" s="112"/>
      <c r="I295" s="112"/>
      <c r="J295" s="112"/>
      <c r="K295" s="112"/>
    </row>
    <row r="296" spans="1:11" s="45" customFormat="1" x14ac:dyDescent="0.25">
      <c r="A296" s="460">
        <v>977</v>
      </c>
      <c r="B296" s="36" t="s">
        <v>1031</v>
      </c>
      <c r="C296" s="41">
        <v>735520.50750000018</v>
      </c>
      <c r="D296" s="41">
        <v>0</v>
      </c>
      <c r="E296" s="15">
        <v>313435.91756999999</v>
      </c>
      <c r="F296" s="461">
        <f t="shared" si="4"/>
        <v>422084.58993000019</v>
      </c>
      <c r="G296" s="112"/>
      <c r="H296" s="112"/>
      <c r="I296" s="112"/>
      <c r="J296" s="112"/>
      <c r="K296" s="112"/>
    </row>
    <row r="297" spans="1:11" s="45" customFormat="1" x14ac:dyDescent="0.25">
      <c r="A297" s="460">
        <v>980</v>
      </c>
      <c r="B297" s="36" t="s">
        <v>1032</v>
      </c>
      <c r="C297" s="41">
        <v>1085569.9275000002</v>
      </c>
      <c r="D297" s="41">
        <v>0</v>
      </c>
      <c r="E297" s="15">
        <v>2134425.9217245001</v>
      </c>
      <c r="F297" s="461">
        <f t="shared" si="4"/>
        <v>-1048855.9942244999</v>
      </c>
      <c r="G297" s="112"/>
      <c r="H297" s="112"/>
      <c r="I297" s="112"/>
      <c r="J297" s="112"/>
      <c r="K297" s="112"/>
    </row>
    <row r="298" spans="1:11" s="45" customFormat="1" x14ac:dyDescent="0.25">
      <c r="A298" s="460">
        <v>981</v>
      </c>
      <c r="B298" s="36" t="s">
        <v>1033</v>
      </c>
      <c r="C298" s="41">
        <v>16669.02</v>
      </c>
      <c r="D298" s="41">
        <v>0</v>
      </c>
      <c r="E298" s="15">
        <v>35004.942000000003</v>
      </c>
      <c r="F298" s="461">
        <f t="shared" si="4"/>
        <v>-18335.922000000002</v>
      </c>
      <c r="G298" s="112"/>
      <c r="H298" s="112"/>
      <c r="I298" s="112"/>
      <c r="J298" s="112"/>
      <c r="K298" s="112"/>
    </row>
    <row r="299" spans="1:11" s="45" customFormat="1" x14ac:dyDescent="0.25">
      <c r="A299" s="460">
        <v>989</v>
      </c>
      <c r="B299" s="36" t="s">
        <v>1034</v>
      </c>
      <c r="C299" s="41">
        <v>211779.89910000001</v>
      </c>
      <c r="D299" s="41">
        <v>0</v>
      </c>
      <c r="E299" s="15">
        <v>42539.339040000006</v>
      </c>
      <c r="F299" s="461">
        <f t="shared" si="4"/>
        <v>169240.56005999999</v>
      </c>
      <c r="G299" s="112"/>
      <c r="H299" s="112"/>
      <c r="I299" s="112"/>
      <c r="J299" s="112"/>
      <c r="K299" s="112"/>
    </row>
    <row r="300" spans="1:11" x14ac:dyDescent="0.25">
      <c r="A300" s="460">
        <v>992</v>
      </c>
      <c r="B300" s="36" t="s">
        <v>1035</v>
      </c>
      <c r="C300" s="41">
        <v>456897.83820000006</v>
      </c>
      <c r="D300" s="41">
        <v>0</v>
      </c>
      <c r="E300" s="15">
        <v>379436.90226000012</v>
      </c>
      <c r="F300" s="461">
        <f t="shared" si="4"/>
        <v>77460.935939999938</v>
      </c>
    </row>
    <row r="301" spans="1:11" x14ac:dyDescent="0.25">
      <c r="A301" s="460">
        <v>90000231</v>
      </c>
      <c r="B301" s="36" t="s">
        <v>304</v>
      </c>
      <c r="C301" s="41">
        <v>1836976.0110599999</v>
      </c>
      <c r="D301" s="41">
        <v>71825.762032446015</v>
      </c>
      <c r="E301" s="15">
        <v>0</v>
      </c>
      <c r="F301" s="461">
        <f t="shared" si="4"/>
        <v>1908801.7730924459</v>
      </c>
    </row>
    <row r="302" spans="1:11" x14ac:dyDescent="0.25">
      <c r="A302" s="460">
        <v>90000281</v>
      </c>
      <c r="B302" s="36" t="s">
        <v>1053</v>
      </c>
      <c r="C302" s="41">
        <v>2599433.6548799993</v>
      </c>
      <c r="D302" s="41">
        <v>101637.85590580798</v>
      </c>
      <c r="E302" s="15">
        <v>0</v>
      </c>
      <c r="F302" s="461">
        <f t="shared" si="4"/>
        <v>2701071.5107858074</v>
      </c>
    </row>
    <row r="303" spans="1:11" x14ac:dyDescent="0.25">
      <c r="A303" s="460">
        <v>90000381</v>
      </c>
      <c r="B303" s="36" t="s">
        <v>305</v>
      </c>
      <c r="C303" s="41">
        <v>1083124.1655404998</v>
      </c>
      <c r="D303" s="41">
        <v>42350.154872633546</v>
      </c>
      <c r="E303" s="15">
        <v>0</v>
      </c>
      <c r="F303" s="461">
        <f t="shared" si="4"/>
        <v>1125474.3204131334</v>
      </c>
    </row>
    <row r="304" spans="1:11" x14ac:dyDescent="0.25">
      <c r="A304" s="460">
        <v>90000691</v>
      </c>
      <c r="B304" s="36" t="s">
        <v>306</v>
      </c>
      <c r="C304" s="41">
        <v>2768654.2121159998</v>
      </c>
      <c r="D304" s="41">
        <v>108254.37969373561</v>
      </c>
      <c r="E304" s="15">
        <v>0</v>
      </c>
      <c r="F304" s="461">
        <f t="shared" si="4"/>
        <v>2876908.5918097352</v>
      </c>
    </row>
    <row r="305" spans="1:11" x14ac:dyDescent="0.25">
      <c r="A305" s="460">
        <v>90000851</v>
      </c>
      <c r="B305" s="36" t="s">
        <v>307</v>
      </c>
      <c r="C305" s="41">
        <v>5619760.8190331534</v>
      </c>
      <c r="D305" s="41">
        <v>219732.64802419633</v>
      </c>
      <c r="E305" s="15">
        <v>0</v>
      </c>
      <c r="F305" s="461">
        <f t="shared" si="4"/>
        <v>5839493.4670573501</v>
      </c>
    </row>
    <row r="306" spans="1:11" x14ac:dyDescent="0.25">
      <c r="A306" s="460">
        <v>90000901</v>
      </c>
      <c r="B306" s="36" t="s">
        <v>1054</v>
      </c>
      <c r="C306" s="41">
        <v>5296989.4959900007</v>
      </c>
      <c r="D306" s="41">
        <v>207112.28929320903</v>
      </c>
      <c r="E306" s="15">
        <v>0</v>
      </c>
      <c r="F306" s="461">
        <f t="shared" si="4"/>
        <v>5504101.7852832098</v>
      </c>
    </row>
    <row r="307" spans="1:11" x14ac:dyDescent="0.25">
      <c r="A307" s="460">
        <v>90001171</v>
      </c>
      <c r="B307" s="36" t="s">
        <v>308</v>
      </c>
      <c r="C307" s="41">
        <v>1411913.9174325</v>
      </c>
      <c r="D307" s="41">
        <v>55205.834171610761</v>
      </c>
      <c r="E307" s="15">
        <v>0</v>
      </c>
      <c r="F307" s="461">
        <f t="shared" si="4"/>
        <v>1467119.7516041107</v>
      </c>
    </row>
    <row r="308" spans="1:11" x14ac:dyDescent="0.25">
      <c r="A308" s="460">
        <v>90001361</v>
      </c>
      <c r="B308" s="38" t="s">
        <v>309</v>
      </c>
      <c r="C308" s="41">
        <v>2869671.80712</v>
      </c>
      <c r="D308" s="41">
        <v>112204.16765839202</v>
      </c>
      <c r="E308" s="15">
        <v>0</v>
      </c>
      <c r="F308" s="461">
        <f t="shared" si="4"/>
        <v>2981875.9747783919</v>
      </c>
    </row>
    <row r="309" spans="1:11" x14ac:dyDescent="0.25">
      <c r="A309" s="460">
        <v>90001481</v>
      </c>
      <c r="B309" s="38" t="s">
        <v>310</v>
      </c>
      <c r="C309" s="41">
        <v>7170962.3969399985</v>
      </c>
      <c r="D309" s="41">
        <v>280384.62972035399</v>
      </c>
      <c r="E309" s="15">
        <v>0</v>
      </c>
      <c r="F309" s="461">
        <f t="shared" si="4"/>
        <v>7451347.0266603529</v>
      </c>
    </row>
    <row r="310" spans="1:11" x14ac:dyDescent="0.25">
      <c r="A310" s="460">
        <v>90001791</v>
      </c>
      <c r="B310" s="38" t="s">
        <v>311</v>
      </c>
      <c r="C310" s="41">
        <v>5919502.3824000005</v>
      </c>
      <c r="D310" s="41">
        <v>231452.54315184004</v>
      </c>
      <c r="E310" s="15">
        <v>0</v>
      </c>
      <c r="F310" s="461">
        <f t="shared" si="4"/>
        <v>6150954.9255518401</v>
      </c>
    </row>
    <row r="311" spans="1:11" x14ac:dyDescent="0.25">
      <c r="A311" s="460">
        <v>90001801</v>
      </c>
      <c r="B311" s="38" t="s">
        <v>312</v>
      </c>
      <c r="C311" s="41">
        <v>4967234.6078400007</v>
      </c>
      <c r="D311" s="41">
        <v>194218.87316654401</v>
      </c>
      <c r="E311" s="15">
        <v>0</v>
      </c>
      <c r="F311" s="461">
        <f t="shared" si="4"/>
        <v>5161453.481006545</v>
      </c>
    </row>
    <row r="312" spans="1:11" x14ac:dyDescent="0.25">
      <c r="A312" s="460">
        <v>90002401</v>
      </c>
      <c r="B312" s="38" t="s">
        <v>313</v>
      </c>
      <c r="C312" s="41">
        <v>5797251.7897200007</v>
      </c>
      <c r="D312" s="41">
        <v>226672.54497805203</v>
      </c>
      <c r="E312" s="15">
        <v>0</v>
      </c>
      <c r="F312" s="461">
        <f t="shared" si="4"/>
        <v>6023924.3346980531</v>
      </c>
    </row>
    <row r="313" spans="1:11" x14ac:dyDescent="0.25">
      <c r="A313" s="460">
        <v>90003031</v>
      </c>
      <c r="B313" s="38" t="s">
        <v>314</v>
      </c>
      <c r="C313" s="41">
        <v>6994020.7496400001</v>
      </c>
      <c r="D313" s="41">
        <v>273466.21131092403</v>
      </c>
      <c r="E313" s="15">
        <v>0</v>
      </c>
      <c r="F313" s="461">
        <f t="shared" si="4"/>
        <v>7267486.9609509241</v>
      </c>
    </row>
    <row r="314" spans="1:11" x14ac:dyDescent="0.25">
      <c r="A314" s="460">
        <v>90003941</v>
      </c>
      <c r="B314" s="38" t="s">
        <v>1055</v>
      </c>
      <c r="C314" s="41">
        <v>4251586.0725330003</v>
      </c>
      <c r="D314" s="41">
        <v>166237.0154360403</v>
      </c>
      <c r="E314" s="15">
        <v>0</v>
      </c>
      <c r="F314" s="461">
        <f t="shared" si="4"/>
        <v>4417823.0879690405</v>
      </c>
    </row>
    <row r="315" spans="1:11" x14ac:dyDescent="0.25">
      <c r="A315" s="460">
        <v>90004041</v>
      </c>
      <c r="B315" s="38" t="s">
        <v>719</v>
      </c>
      <c r="C315" s="41">
        <v>8459419.3013699986</v>
      </c>
      <c r="D315" s="41">
        <v>330763.29468356702</v>
      </c>
      <c r="E315" s="15">
        <v>0</v>
      </c>
      <c r="F315" s="461">
        <f t="shared" si="4"/>
        <v>8790182.5960535649</v>
      </c>
    </row>
    <row r="316" spans="1:11" x14ac:dyDescent="0.25">
      <c r="A316" s="460">
        <v>90004951</v>
      </c>
      <c r="B316" s="38" t="s">
        <v>1056</v>
      </c>
      <c r="C316" s="41">
        <v>2095873.8122684998</v>
      </c>
      <c r="D316" s="41">
        <v>81948.666059698357</v>
      </c>
      <c r="E316" s="15">
        <v>0</v>
      </c>
      <c r="F316" s="461">
        <f t="shared" si="4"/>
        <v>2177822.4783281982</v>
      </c>
    </row>
    <row r="317" spans="1:11" x14ac:dyDescent="0.25">
      <c r="A317" s="460">
        <v>90004961</v>
      </c>
      <c r="B317" s="38" t="s">
        <v>315</v>
      </c>
      <c r="C317" s="41">
        <v>4426517.0192954987</v>
      </c>
      <c r="D317" s="41">
        <v>173076.81545445404</v>
      </c>
      <c r="E317" s="15">
        <v>0</v>
      </c>
      <c r="F317" s="461">
        <f t="shared" si="4"/>
        <v>4599593.8347499529</v>
      </c>
    </row>
    <row r="318" spans="1:11" s="45" customFormat="1" x14ac:dyDescent="0.25">
      <c r="A318" s="460">
        <v>90006471</v>
      </c>
      <c r="B318" s="38" t="s">
        <v>316</v>
      </c>
      <c r="C318" s="41">
        <v>5888939.7342299996</v>
      </c>
      <c r="D318" s="41">
        <v>230257.543608393</v>
      </c>
      <c r="E318" s="15">
        <v>0</v>
      </c>
      <c r="F318" s="461">
        <f t="shared" si="4"/>
        <v>6119197.2778383922</v>
      </c>
      <c r="G318" s="112"/>
      <c r="H318" s="112"/>
      <c r="I318" s="112"/>
      <c r="J318" s="112"/>
      <c r="K318" s="112"/>
    </row>
    <row r="319" spans="1:11" s="45" customFormat="1" x14ac:dyDescent="0.25">
      <c r="A319" s="460">
        <v>90007291</v>
      </c>
      <c r="B319" s="38" t="s">
        <v>1057</v>
      </c>
      <c r="C319" s="41">
        <v>5058842.1243284997</v>
      </c>
      <c r="D319" s="41">
        <v>197800.72706124437</v>
      </c>
      <c r="E319" s="15">
        <v>0</v>
      </c>
      <c r="F319" s="461">
        <f t="shared" si="4"/>
        <v>5256642.8513897443</v>
      </c>
      <c r="G319" s="112"/>
      <c r="H319" s="112"/>
      <c r="I319" s="112"/>
      <c r="J319" s="112"/>
      <c r="K319" s="112"/>
    </row>
    <row r="320" spans="1:11" x14ac:dyDescent="0.25">
      <c r="A320" s="460">
        <v>90008441</v>
      </c>
      <c r="B320" s="38" t="s">
        <v>317</v>
      </c>
      <c r="C320" s="41">
        <v>4216036.8870299999</v>
      </c>
      <c r="D320" s="41">
        <v>164847.04228287301</v>
      </c>
      <c r="E320" s="15">
        <v>0</v>
      </c>
      <c r="F320" s="461">
        <f t="shared" si="4"/>
        <v>4380883.9293128727</v>
      </c>
    </row>
    <row r="321" spans="1:6" x14ac:dyDescent="0.25">
      <c r="A321" s="460">
        <v>90031161</v>
      </c>
      <c r="B321" s="38" t="s">
        <v>318</v>
      </c>
      <c r="C321" s="41">
        <v>994733.76991199993</v>
      </c>
      <c r="D321" s="41">
        <v>38894.090403559196</v>
      </c>
      <c r="E321" s="15">
        <v>0</v>
      </c>
      <c r="F321" s="461">
        <f t="shared" si="4"/>
        <v>1033627.8603155591</v>
      </c>
    </row>
    <row r="322" spans="1:6" x14ac:dyDescent="0.25">
      <c r="A322" s="460">
        <v>90032731</v>
      </c>
      <c r="B322" s="38" t="s">
        <v>319</v>
      </c>
      <c r="C322" s="41">
        <v>540476.30448000005</v>
      </c>
      <c r="D322" s="41">
        <v>21132.623505168001</v>
      </c>
      <c r="E322" s="15">
        <v>0</v>
      </c>
      <c r="F322" s="461">
        <f t="shared" si="4"/>
        <v>561608.92798516806</v>
      </c>
    </row>
    <row r="323" spans="1:6" x14ac:dyDescent="0.25">
      <c r="A323" s="460">
        <v>90033141</v>
      </c>
      <c r="B323" s="38" t="s">
        <v>320</v>
      </c>
      <c r="C323" s="41">
        <v>90079.384080000003</v>
      </c>
      <c r="D323" s="41">
        <v>3522.1039175280002</v>
      </c>
      <c r="E323" s="15">
        <v>0</v>
      </c>
      <c r="F323" s="461">
        <f t="shared" si="4"/>
        <v>93601.487997528006</v>
      </c>
    </row>
    <row r="324" spans="1:6" x14ac:dyDescent="0.25">
      <c r="A324" s="460">
        <v>90034021</v>
      </c>
      <c r="B324" s="38" t="s">
        <v>700</v>
      </c>
      <c r="C324" s="41">
        <v>6210651.8202299997</v>
      </c>
      <c r="D324" s="41">
        <v>242836.48617099301</v>
      </c>
      <c r="E324" s="15">
        <v>0</v>
      </c>
      <c r="F324" s="461">
        <f t="shared" si="4"/>
        <v>6453488.3064009929</v>
      </c>
    </row>
    <row r="325" spans="1:6" x14ac:dyDescent="0.25">
      <c r="A325" s="460">
        <v>90034091</v>
      </c>
      <c r="B325" s="38" t="s">
        <v>321</v>
      </c>
      <c r="C325" s="41">
        <v>442434.5462715</v>
      </c>
      <c r="D325" s="41">
        <v>17299.190759215653</v>
      </c>
      <c r="E325" s="15">
        <v>0</v>
      </c>
      <c r="F325" s="461">
        <f t="shared" si="4"/>
        <v>459733.73703071568</v>
      </c>
    </row>
    <row r="326" spans="1:6" x14ac:dyDescent="0.25">
      <c r="A326" s="460">
        <v>90034101</v>
      </c>
      <c r="B326" s="38" t="s">
        <v>322</v>
      </c>
      <c r="C326" s="41">
        <v>679295.06958899996</v>
      </c>
      <c r="D326" s="41">
        <v>26560.437220929904</v>
      </c>
      <c r="E326" s="15">
        <v>0</v>
      </c>
      <c r="F326" s="461">
        <f t="shared" si="4"/>
        <v>705855.50680992985</v>
      </c>
    </row>
    <row r="327" spans="1:6" x14ac:dyDescent="0.25">
      <c r="A327" s="460">
        <v>90035101</v>
      </c>
      <c r="B327" s="38" t="s">
        <v>323</v>
      </c>
      <c r="C327" s="41">
        <v>3297667.9149718201</v>
      </c>
      <c r="D327" s="41">
        <v>128938.81547539818</v>
      </c>
      <c r="E327" s="15">
        <v>0</v>
      </c>
      <c r="F327" s="461">
        <f t="shared" si="4"/>
        <v>3426606.7304472183</v>
      </c>
    </row>
    <row r="328" spans="1:6" x14ac:dyDescent="0.25">
      <c r="A328" s="460">
        <v>90035401</v>
      </c>
      <c r="B328" s="38" t="s">
        <v>324</v>
      </c>
      <c r="C328" s="41">
        <v>2021960.4605100001</v>
      </c>
      <c r="D328" s="41">
        <v>79058.654005941004</v>
      </c>
      <c r="E328" s="15">
        <v>0</v>
      </c>
      <c r="F328" s="461">
        <f t="shared" si="4"/>
        <v>2101019.1145159411</v>
      </c>
    </row>
    <row r="329" spans="1:6" x14ac:dyDescent="0.25">
      <c r="A329" s="460">
        <v>90035411</v>
      </c>
      <c r="B329" s="38" t="s">
        <v>1058</v>
      </c>
      <c r="C329" s="41">
        <v>1518239.7618555003</v>
      </c>
      <c r="D329" s="41">
        <v>59363.174688550062</v>
      </c>
      <c r="E329" s="15">
        <v>0</v>
      </c>
      <c r="F329" s="461">
        <f t="shared" ref="F329:F375" si="5">C329+D329-E329</f>
        <v>1577602.9365440505</v>
      </c>
    </row>
    <row r="330" spans="1:6" x14ac:dyDescent="0.25">
      <c r="A330" s="460">
        <v>90035421</v>
      </c>
      <c r="B330" s="38" t="s">
        <v>325</v>
      </c>
      <c r="C330" s="41">
        <v>1081676.4611535</v>
      </c>
      <c r="D330" s="41">
        <v>42293.549631101851</v>
      </c>
      <c r="E330" s="15">
        <v>0</v>
      </c>
      <c r="F330" s="461">
        <f t="shared" si="5"/>
        <v>1123970.0107846018</v>
      </c>
    </row>
    <row r="331" spans="1:6" x14ac:dyDescent="0.25">
      <c r="A331" s="460">
        <v>90035431</v>
      </c>
      <c r="B331" s="38" t="s">
        <v>1059</v>
      </c>
      <c r="C331" s="41">
        <v>1140951.9129990002</v>
      </c>
      <c r="D331" s="41">
        <v>44611.219798260907</v>
      </c>
      <c r="E331" s="15">
        <v>0</v>
      </c>
      <c r="F331" s="461">
        <f t="shared" si="5"/>
        <v>1185563.132797261</v>
      </c>
    </row>
    <row r="332" spans="1:6" x14ac:dyDescent="0.25">
      <c r="A332" s="460">
        <v>90035441</v>
      </c>
      <c r="B332" s="38" t="s">
        <v>326</v>
      </c>
      <c r="C332" s="41">
        <v>1699604.950338</v>
      </c>
      <c r="D332" s="41">
        <v>66454.55355821579</v>
      </c>
      <c r="E332" s="15">
        <v>0</v>
      </c>
      <c r="F332" s="461">
        <f t="shared" si="5"/>
        <v>1766059.5038962157</v>
      </c>
    </row>
    <row r="333" spans="1:6" x14ac:dyDescent="0.25">
      <c r="A333" s="460">
        <v>90035451</v>
      </c>
      <c r="B333" s="38" t="s">
        <v>327</v>
      </c>
      <c r="C333" s="41">
        <v>876665.43435</v>
      </c>
      <c r="D333" s="41">
        <v>34277.618483085003</v>
      </c>
      <c r="E333" s="15">
        <v>0</v>
      </c>
      <c r="F333" s="461">
        <f t="shared" si="5"/>
        <v>910943.05283308495</v>
      </c>
    </row>
    <row r="334" spans="1:6" x14ac:dyDescent="0.25">
      <c r="A334" s="460">
        <v>90035461</v>
      </c>
      <c r="B334" s="38" t="s">
        <v>1060</v>
      </c>
      <c r="C334" s="41">
        <v>1001570.1517395</v>
      </c>
      <c r="D334" s="41">
        <v>39161.392933014446</v>
      </c>
      <c r="E334" s="15">
        <v>0</v>
      </c>
      <c r="F334" s="461">
        <f t="shared" si="5"/>
        <v>1040731.5446725144</v>
      </c>
    </row>
    <row r="335" spans="1:6" x14ac:dyDescent="0.25">
      <c r="A335" s="460">
        <v>90035471</v>
      </c>
      <c r="B335" s="38" t="s">
        <v>328</v>
      </c>
      <c r="C335" s="41">
        <v>793020.29198999994</v>
      </c>
      <c r="D335" s="41">
        <v>31007.093416809003</v>
      </c>
      <c r="E335" s="15">
        <v>0</v>
      </c>
      <c r="F335" s="461">
        <f t="shared" si="5"/>
        <v>824027.38540680893</v>
      </c>
    </row>
    <row r="336" spans="1:6" x14ac:dyDescent="0.25">
      <c r="A336" s="460">
        <v>90035481</v>
      </c>
      <c r="B336" s="38" t="s">
        <v>329</v>
      </c>
      <c r="C336" s="41">
        <v>1782928.3806120001</v>
      </c>
      <c r="D336" s="41">
        <v>69712.499681929199</v>
      </c>
      <c r="E336" s="15">
        <v>0</v>
      </c>
      <c r="F336" s="461">
        <f t="shared" si="5"/>
        <v>1852640.8802939293</v>
      </c>
    </row>
    <row r="337" spans="1:6" x14ac:dyDescent="0.25">
      <c r="A337" s="460">
        <v>90035491</v>
      </c>
      <c r="B337" s="38" t="s">
        <v>330</v>
      </c>
      <c r="C337" s="41">
        <v>1883141.6954010001</v>
      </c>
      <c r="D337" s="41">
        <v>73630.840290179112</v>
      </c>
      <c r="E337" s="15">
        <v>0</v>
      </c>
      <c r="F337" s="461">
        <f t="shared" si="5"/>
        <v>1956772.5356911791</v>
      </c>
    </row>
    <row r="338" spans="1:6" x14ac:dyDescent="0.25">
      <c r="A338" s="460">
        <v>90035501</v>
      </c>
      <c r="B338" s="38" t="s">
        <v>331</v>
      </c>
      <c r="C338" s="41">
        <v>839668.54446</v>
      </c>
      <c r="D338" s="41">
        <v>32831.040088386006</v>
      </c>
      <c r="E338" s="15">
        <v>0</v>
      </c>
      <c r="F338" s="461">
        <f t="shared" si="5"/>
        <v>872499.58454838605</v>
      </c>
    </row>
    <row r="339" spans="1:6" x14ac:dyDescent="0.25">
      <c r="A339" s="460">
        <v>90035521</v>
      </c>
      <c r="B339" s="38" t="s">
        <v>332</v>
      </c>
      <c r="C339" s="41">
        <v>4792223.2330559995</v>
      </c>
      <c r="D339" s="41">
        <v>187375.92841248959</v>
      </c>
      <c r="E339" s="15">
        <v>0</v>
      </c>
      <c r="F339" s="461">
        <f t="shared" si="5"/>
        <v>4979599.1614684891</v>
      </c>
    </row>
    <row r="340" spans="1:6" x14ac:dyDescent="0.25">
      <c r="A340" s="460">
        <v>90035531</v>
      </c>
      <c r="B340" s="38" t="s">
        <v>333</v>
      </c>
      <c r="C340" s="41">
        <v>976396.18100999994</v>
      </c>
      <c r="D340" s="41">
        <v>38177.090677491004</v>
      </c>
      <c r="E340" s="15">
        <v>0</v>
      </c>
      <c r="F340" s="461">
        <f t="shared" si="5"/>
        <v>1014573.271687491</v>
      </c>
    </row>
    <row r="341" spans="1:6" x14ac:dyDescent="0.25">
      <c r="A341" s="460">
        <v>90035541</v>
      </c>
      <c r="B341" s="38" t="s">
        <v>334</v>
      </c>
      <c r="C341" s="41">
        <v>1965741.2734815006</v>
      </c>
      <c r="D341" s="41">
        <v>76860.483793126681</v>
      </c>
      <c r="E341" s="15">
        <v>0</v>
      </c>
      <c r="F341" s="461">
        <f t="shared" si="5"/>
        <v>2042601.7572746272</v>
      </c>
    </row>
    <row r="342" spans="1:6" x14ac:dyDescent="0.25">
      <c r="A342" s="460">
        <v>90035551</v>
      </c>
      <c r="B342" s="38" t="s">
        <v>1061</v>
      </c>
      <c r="C342" s="41">
        <v>1234248.4179390003</v>
      </c>
      <c r="D342" s="41">
        <v>48259.113141414906</v>
      </c>
      <c r="E342" s="15">
        <v>0</v>
      </c>
      <c r="F342" s="461">
        <f t="shared" si="5"/>
        <v>1282507.5310804152</v>
      </c>
    </row>
    <row r="343" spans="1:6" x14ac:dyDescent="0.25">
      <c r="A343" s="460">
        <v>90036381</v>
      </c>
      <c r="B343" s="38" t="s">
        <v>335</v>
      </c>
      <c r="C343" s="41">
        <v>2042871.7460999996</v>
      </c>
      <c r="D343" s="41">
        <v>79876.285272509995</v>
      </c>
      <c r="E343" s="15">
        <v>0</v>
      </c>
      <c r="F343" s="461">
        <f t="shared" si="5"/>
        <v>2122748.0313725094</v>
      </c>
    </row>
    <row r="344" spans="1:6" x14ac:dyDescent="0.25">
      <c r="A344" s="460">
        <v>90036811</v>
      </c>
      <c r="B344" s="38" t="s">
        <v>336</v>
      </c>
      <c r="C344" s="41">
        <v>4661249.4171641096</v>
      </c>
      <c r="D344" s="41">
        <v>182254.8522111167</v>
      </c>
      <c r="E344" s="15">
        <v>0</v>
      </c>
      <c r="F344" s="461">
        <f t="shared" si="5"/>
        <v>4843504.2693752265</v>
      </c>
    </row>
    <row r="345" spans="1:6" x14ac:dyDescent="0.25">
      <c r="A345" s="460">
        <v>90037151</v>
      </c>
      <c r="B345" s="38" t="s">
        <v>337</v>
      </c>
      <c r="C345" s="41">
        <v>1261996.0853565</v>
      </c>
      <c r="D345" s="41">
        <v>49344.046937439154</v>
      </c>
      <c r="E345" s="15">
        <v>0</v>
      </c>
      <c r="F345" s="461">
        <f t="shared" si="5"/>
        <v>1311340.1322939391</v>
      </c>
    </row>
    <row r="346" spans="1:6" x14ac:dyDescent="0.25">
      <c r="A346" s="460">
        <v>90037171</v>
      </c>
      <c r="B346" s="38" t="s">
        <v>338</v>
      </c>
      <c r="C346" s="41">
        <v>913018.90006799996</v>
      </c>
      <c r="D346" s="41">
        <v>35699.038992658796</v>
      </c>
      <c r="E346" s="15">
        <v>0</v>
      </c>
      <c r="F346" s="461">
        <f t="shared" si="5"/>
        <v>948717.9390606588</v>
      </c>
    </row>
    <row r="347" spans="1:6" x14ac:dyDescent="0.25">
      <c r="A347" s="460">
        <v>90037181</v>
      </c>
      <c r="B347" s="38" t="s">
        <v>1062</v>
      </c>
      <c r="C347" s="41">
        <v>2775812.3060295</v>
      </c>
      <c r="D347" s="41">
        <v>108534.26116575344</v>
      </c>
      <c r="E347" s="15">
        <v>0</v>
      </c>
      <c r="F347" s="461">
        <f t="shared" si="5"/>
        <v>2884346.5671952534</v>
      </c>
    </row>
    <row r="348" spans="1:6" x14ac:dyDescent="0.25">
      <c r="A348" s="460">
        <v>90037191</v>
      </c>
      <c r="B348" s="38" t="s">
        <v>339</v>
      </c>
      <c r="C348" s="41">
        <v>1524593.5755540002</v>
      </c>
      <c r="D348" s="41">
        <v>59611.608804161413</v>
      </c>
      <c r="E348" s="15">
        <v>0</v>
      </c>
      <c r="F348" s="461">
        <f t="shared" si="5"/>
        <v>1584205.1843581616</v>
      </c>
    </row>
    <row r="349" spans="1:6" x14ac:dyDescent="0.25">
      <c r="A349" s="460">
        <v>90037251</v>
      </c>
      <c r="B349" s="38" t="s">
        <v>340</v>
      </c>
      <c r="C349" s="41">
        <v>4822062.0290324995</v>
      </c>
      <c r="D349" s="41">
        <v>188542.62533517077</v>
      </c>
      <c r="E349" s="15">
        <v>0</v>
      </c>
      <c r="F349" s="461">
        <f t="shared" si="5"/>
        <v>5010604.6543676704</v>
      </c>
    </row>
    <row r="350" spans="1:6" x14ac:dyDescent="0.25">
      <c r="A350" s="460">
        <v>90037591</v>
      </c>
      <c r="B350" s="38" t="s">
        <v>341</v>
      </c>
      <c r="C350" s="41">
        <v>2959751.1912000002</v>
      </c>
      <c r="D350" s="41">
        <v>115726.27157591999</v>
      </c>
      <c r="E350" s="15">
        <v>0</v>
      </c>
      <c r="F350" s="461">
        <f t="shared" si="5"/>
        <v>3075477.4627759201</v>
      </c>
    </row>
    <row r="351" spans="1:6" x14ac:dyDescent="0.25">
      <c r="A351" s="460">
        <v>90037841</v>
      </c>
      <c r="B351" s="38" t="s">
        <v>1063</v>
      </c>
      <c r="C351" s="41">
        <v>793261.57605449995</v>
      </c>
      <c r="D351" s="41">
        <v>31016.527623730955</v>
      </c>
      <c r="E351" s="15">
        <v>0</v>
      </c>
      <c r="F351" s="461">
        <f t="shared" si="5"/>
        <v>824278.10367823089</v>
      </c>
    </row>
    <row r="352" spans="1:6" x14ac:dyDescent="0.25">
      <c r="A352" s="460">
        <v>90037851</v>
      </c>
      <c r="B352" s="38" t="s">
        <v>342</v>
      </c>
      <c r="C352" s="41">
        <v>513130.77717000002</v>
      </c>
      <c r="D352" s="41">
        <v>20063.413387347002</v>
      </c>
      <c r="E352" s="15">
        <v>0</v>
      </c>
      <c r="F352" s="461">
        <f t="shared" si="5"/>
        <v>533194.19055734703</v>
      </c>
    </row>
    <row r="353" spans="1:6" x14ac:dyDescent="0.25">
      <c r="A353" s="460">
        <v>90037861</v>
      </c>
      <c r="B353" s="38" t="s">
        <v>343</v>
      </c>
      <c r="C353" s="41">
        <v>1503199.721835</v>
      </c>
      <c r="D353" s="41">
        <v>58775.109123748509</v>
      </c>
      <c r="E353" s="15">
        <v>0</v>
      </c>
      <c r="F353" s="461">
        <f t="shared" si="5"/>
        <v>1561974.8309587485</v>
      </c>
    </row>
    <row r="354" spans="1:6" x14ac:dyDescent="0.25">
      <c r="A354" s="460">
        <v>90037981</v>
      </c>
      <c r="B354" s="38" t="s">
        <v>344</v>
      </c>
      <c r="C354" s="41">
        <v>2303458.5357600003</v>
      </c>
      <c r="D354" s="41">
        <v>90065.228748216017</v>
      </c>
      <c r="E354" s="15">
        <v>0</v>
      </c>
      <c r="F354" s="461">
        <f t="shared" si="5"/>
        <v>2393523.7645082162</v>
      </c>
    </row>
    <row r="355" spans="1:6" x14ac:dyDescent="0.25">
      <c r="A355" s="460">
        <v>90037991</v>
      </c>
      <c r="B355" s="38" t="s">
        <v>345</v>
      </c>
      <c r="C355" s="41">
        <v>1137734.792139</v>
      </c>
      <c r="D355" s="41">
        <v>44485.430372634903</v>
      </c>
      <c r="E355" s="15">
        <v>0</v>
      </c>
      <c r="F355" s="461">
        <f t="shared" si="5"/>
        <v>1182220.2225116349</v>
      </c>
    </row>
    <row r="356" spans="1:6" x14ac:dyDescent="0.25">
      <c r="A356" s="460">
        <v>90038081</v>
      </c>
      <c r="B356" s="38" t="s">
        <v>346</v>
      </c>
      <c r="C356" s="41">
        <v>1216071.6850800002</v>
      </c>
      <c r="D356" s="41">
        <v>47548.402886628006</v>
      </c>
      <c r="E356" s="15">
        <v>0</v>
      </c>
      <c r="F356" s="461">
        <f t="shared" si="5"/>
        <v>1263620.0879666281</v>
      </c>
    </row>
    <row r="357" spans="1:6" x14ac:dyDescent="0.25">
      <c r="A357" s="460">
        <v>90038581</v>
      </c>
      <c r="B357" s="38" t="s">
        <v>347</v>
      </c>
      <c r="C357" s="41">
        <v>318494.96513999999</v>
      </c>
      <c r="D357" s="41">
        <v>12453.153136974001</v>
      </c>
      <c r="E357" s="15">
        <v>0</v>
      </c>
      <c r="F357" s="461">
        <f t="shared" si="5"/>
        <v>330948.11827697401</v>
      </c>
    </row>
    <row r="358" spans="1:6" x14ac:dyDescent="0.25">
      <c r="A358" s="460">
        <v>90038611</v>
      </c>
      <c r="B358" s="38" t="s">
        <v>348</v>
      </c>
      <c r="C358" s="41">
        <v>780151.80854999996</v>
      </c>
      <c r="D358" s="41">
        <v>30503.935714305004</v>
      </c>
      <c r="E358" s="15">
        <v>0</v>
      </c>
      <c r="F358" s="461">
        <f t="shared" si="5"/>
        <v>810655.74426430499</v>
      </c>
    </row>
    <row r="359" spans="1:6" x14ac:dyDescent="0.25">
      <c r="A359" s="460">
        <v>90038691</v>
      </c>
      <c r="B359" s="38" t="s">
        <v>349</v>
      </c>
      <c r="C359" s="41">
        <v>410182.90965000005</v>
      </c>
      <c r="D359" s="41">
        <v>16038.151767315001</v>
      </c>
      <c r="E359" s="15">
        <v>0</v>
      </c>
      <c r="F359" s="461">
        <f t="shared" si="5"/>
        <v>426221.06141731504</v>
      </c>
    </row>
    <row r="360" spans="1:6" x14ac:dyDescent="0.25">
      <c r="A360" s="460">
        <v>90053421</v>
      </c>
      <c r="B360" s="38" t="s">
        <v>1064</v>
      </c>
      <c r="C360" s="41">
        <v>6575795.0378399994</v>
      </c>
      <c r="D360" s="41">
        <v>257113.58597954403</v>
      </c>
      <c r="E360" s="15">
        <v>0</v>
      </c>
      <c r="F360" s="461">
        <f t="shared" si="5"/>
        <v>6832908.623819543</v>
      </c>
    </row>
    <row r="361" spans="1:6" x14ac:dyDescent="0.25">
      <c r="A361" s="460">
        <v>90053431</v>
      </c>
      <c r="B361" s="38" t="s">
        <v>731</v>
      </c>
      <c r="C361" s="41">
        <v>6987586.5079200007</v>
      </c>
      <c r="D361" s="41">
        <v>273214.63245967205</v>
      </c>
      <c r="E361" s="15">
        <v>0</v>
      </c>
      <c r="F361" s="461">
        <f t="shared" si="5"/>
        <v>7260801.1403796729</v>
      </c>
    </row>
    <row r="362" spans="1:6" x14ac:dyDescent="0.25">
      <c r="A362" s="460">
        <v>90000842</v>
      </c>
      <c r="B362" s="38" t="s">
        <v>350</v>
      </c>
      <c r="C362" s="41">
        <v>5891341.7400119994</v>
      </c>
      <c r="D362" s="41">
        <v>0</v>
      </c>
      <c r="E362" s="15">
        <v>0</v>
      </c>
      <c r="F362" s="461">
        <f t="shared" si="5"/>
        <v>5891341.7400119994</v>
      </c>
    </row>
    <row r="363" spans="1:6" x14ac:dyDescent="0.25">
      <c r="A363" s="460">
        <v>90000872</v>
      </c>
      <c r="B363" s="38" t="s">
        <v>351</v>
      </c>
      <c r="C363" s="41">
        <v>5042417.5555068003</v>
      </c>
      <c r="D363" s="41">
        <v>0</v>
      </c>
      <c r="E363" s="15">
        <v>0</v>
      </c>
      <c r="F363" s="461">
        <f t="shared" si="5"/>
        <v>5042417.5555068003</v>
      </c>
    </row>
    <row r="364" spans="1:6" x14ac:dyDescent="0.25">
      <c r="A364" s="460">
        <v>90053342</v>
      </c>
      <c r="B364" s="38" t="s">
        <v>352</v>
      </c>
      <c r="C364" s="41">
        <v>2041341.530064</v>
      </c>
      <c r="D364" s="41">
        <v>0</v>
      </c>
      <c r="E364" s="15">
        <v>0</v>
      </c>
      <c r="F364" s="461">
        <f t="shared" si="5"/>
        <v>2041341.530064</v>
      </c>
    </row>
    <row r="365" spans="1:6" x14ac:dyDescent="0.25">
      <c r="A365" s="460">
        <v>90037822</v>
      </c>
      <c r="B365" s="38" t="s">
        <v>1065</v>
      </c>
      <c r="C365" s="41">
        <v>3064832.6932799988</v>
      </c>
      <c r="D365" s="41">
        <v>0</v>
      </c>
      <c r="E365" s="15">
        <v>0</v>
      </c>
      <c r="F365" s="461">
        <f t="shared" si="5"/>
        <v>3064832.6932799988</v>
      </c>
    </row>
    <row r="366" spans="1:6" x14ac:dyDescent="0.25">
      <c r="A366" s="460">
        <v>90038382</v>
      </c>
      <c r="B366" s="38" t="s">
        <v>353</v>
      </c>
      <c r="C366" s="41">
        <v>822616.13699999976</v>
      </c>
      <c r="D366" s="41">
        <v>0</v>
      </c>
      <c r="E366" s="15">
        <v>0</v>
      </c>
      <c r="F366" s="461">
        <f t="shared" si="5"/>
        <v>822616.13699999976</v>
      </c>
    </row>
    <row r="367" spans="1:6" x14ac:dyDescent="0.25">
      <c r="A367" s="460">
        <v>90053456</v>
      </c>
      <c r="B367" s="38" t="s">
        <v>732</v>
      </c>
      <c r="C367" s="41">
        <v>791411.7315600001</v>
      </c>
      <c r="D367" s="41">
        <v>0</v>
      </c>
      <c r="E367" s="15">
        <v>0</v>
      </c>
      <c r="F367" s="461">
        <f t="shared" si="5"/>
        <v>791411.7315600001</v>
      </c>
    </row>
    <row r="368" spans="1:6" x14ac:dyDescent="0.25">
      <c r="A368" s="460">
        <v>90000837</v>
      </c>
      <c r="B368" s="38" t="s">
        <v>691</v>
      </c>
      <c r="C368" s="41">
        <v>12641729.760234002</v>
      </c>
      <c r="D368" s="41">
        <v>494291.63362514949</v>
      </c>
      <c r="E368" s="15">
        <v>0</v>
      </c>
      <c r="F368" s="461">
        <f t="shared" si="5"/>
        <v>13136021.393859152</v>
      </c>
    </row>
    <row r="369" spans="1:15" x14ac:dyDescent="0.25">
      <c r="A369" s="460">
        <v>90002047</v>
      </c>
      <c r="B369" s="38" t="s">
        <v>692</v>
      </c>
      <c r="C369" s="41">
        <v>7140308.0691600014</v>
      </c>
      <c r="D369" s="41">
        <v>279186.04550415609</v>
      </c>
      <c r="E369" s="15">
        <v>0</v>
      </c>
      <c r="F369" s="461">
        <f t="shared" si="5"/>
        <v>7419494.1146641579</v>
      </c>
    </row>
    <row r="370" spans="1:15" x14ac:dyDescent="0.25">
      <c r="A370" s="460">
        <v>90005997</v>
      </c>
      <c r="B370" s="38" t="s">
        <v>693</v>
      </c>
      <c r="C370" s="41">
        <v>7763929.4453999987</v>
      </c>
      <c r="D370" s="41">
        <v>303569.64131513995</v>
      </c>
      <c r="E370" s="15">
        <v>0</v>
      </c>
      <c r="F370" s="461">
        <f t="shared" si="5"/>
        <v>8067499.0867151385</v>
      </c>
    </row>
    <row r="371" spans="1:15" x14ac:dyDescent="0.25">
      <c r="A371" s="460">
        <v>90008177</v>
      </c>
      <c r="B371" s="38" t="s">
        <v>701</v>
      </c>
      <c r="C371" s="41">
        <v>6372533.0079600019</v>
      </c>
      <c r="D371" s="41">
        <v>249166.04061123607</v>
      </c>
      <c r="E371" s="15">
        <v>0</v>
      </c>
      <c r="F371" s="461">
        <f t="shared" si="5"/>
        <v>6621699.0485712383</v>
      </c>
    </row>
    <row r="372" spans="1:15" x14ac:dyDescent="0.25">
      <c r="A372" s="460">
        <v>90008367</v>
      </c>
      <c r="B372" s="38" t="s">
        <v>694</v>
      </c>
      <c r="C372" s="41">
        <v>8890521.8311200012</v>
      </c>
      <c r="D372" s="41">
        <v>347619.40359679208</v>
      </c>
      <c r="E372" s="15">
        <v>0</v>
      </c>
      <c r="F372" s="461">
        <f t="shared" si="5"/>
        <v>9238141.2347167935</v>
      </c>
    </row>
    <row r="373" spans="1:15" x14ac:dyDescent="0.25">
      <c r="A373" s="460">
        <v>90008987</v>
      </c>
      <c r="B373" s="38" t="s">
        <v>695</v>
      </c>
      <c r="C373" s="41">
        <v>4996805.4493199997</v>
      </c>
      <c r="D373" s="41">
        <v>195375.09306841198</v>
      </c>
      <c r="E373" s="15">
        <v>0</v>
      </c>
      <c r="F373" s="461">
        <f t="shared" si="5"/>
        <v>5192180.5423884112</v>
      </c>
    </row>
    <row r="374" spans="1:15" s="45" customFormat="1" x14ac:dyDescent="0.25">
      <c r="A374" s="460">
        <v>90038737</v>
      </c>
      <c r="B374" s="38" t="s">
        <v>354</v>
      </c>
      <c r="C374" s="41">
        <v>9271275.5859599989</v>
      </c>
      <c r="D374" s="41">
        <v>362506.87541103596</v>
      </c>
      <c r="E374" s="15">
        <v>0</v>
      </c>
      <c r="F374" s="461">
        <f t="shared" si="5"/>
        <v>9633782.4613710344</v>
      </c>
      <c r="G374" s="112"/>
      <c r="H374" s="112"/>
      <c r="I374" s="112"/>
      <c r="J374" s="112"/>
      <c r="K374" s="112"/>
    </row>
    <row r="375" spans="1:15" x14ac:dyDescent="0.25">
      <c r="A375" s="460">
        <v>90042287</v>
      </c>
      <c r="B375" s="38" t="s">
        <v>696</v>
      </c>
      <c r="C375" s="41">
        <v>4971735.2432399997</v>
      </c>
      <c r="D375" s="41">
        <v>194394.84801068399</v>
      </c>
      <c r="E375" s="15">
        <v>0</v>
      </c>
      <c r="F375" s="461">
        <f t="shared" si="5"/>
        <v>5166130.0912506841</v>
      </c>
    </row>
    <row r="376" spans="1:15" x14ac:dyDescent="0.25">
      <c r="A376" s="465"/>
      <c r="B376" s="38"/>
      <c r="F376" s="26"/>
    </row>
    <row r="377" spans="1:15" x14ac:dyDescent="0.25">
      <c r="A377" s="465"/>
      <c r="B377" s="38"/>
      <c r="F377" s="26"/>
    </row>
    <row r="378" spans="1:15" x14ac:dyDescent="0.25">
      <c r="A378" s="465"/>
      <c r="B378" s="38"/>
      <c r="F378" s="26"/>
    </row>
    <row r="379" spans="1:15" x14ac:dyDescent="0.25">
      <c r="A379" s="465"/>
      <c r="B379" s="38"/>
      <c r="F379" s="26"/>
    </row>
    <row r="380" spans="1:15" x14ac:dyDescent="0.25">
      <c r="A380" s="465"/>
      <c r="B380" s="38"/>
      <c r="F380" s="26"/>
    </row>
    <row r="381" spans="1:15" x14ac:dyDescent="0.25">
      <c r="A381" s="465"/>
      <c r="B381" s="38"/>
      <c r="F381" s="26"/>
    </row>
    <row r="382" spans="1:15" x14ac:dyDescent="0.25">
      <c r="A382" s="465"/>
      <c r="B382" s="38"/>
      <c r="F382" s="26"/>
    </row>
    <row r="383" spans="1:15" s="21" customFormat="1" x14ac:dyDescent="0.25">
      <c r="A383" s="465"/>
      <c r="B383" s="38"/>
      <c r="C383" s="41"/>
      <c r="D383" s="41"/>
      <c r="E383" s="41"/>
      <c r="F383" s="26"/>
      <c r="L383"/>
      <c r="M383"/>
      <c r="N383"/>
      <c r="O383"/>
    </row>
    <row r="384" spans="1:15" s="21" customFormat="1" x14ac:dyDescent="0.25">
      <c r="A384" s="465"/>
      <c r="B384" s="36"/>
      <c r="C384" s="41"/>
      <c r="D384" s="41"/>
      <c r="E384" s="41"/>
      <c r="F384" s="26"/>
      <c r="L384"/>
      <c r="M384"/>
      <c r="N384"/>
      <c r="O384"/>
    </row>
    <row r="385" spans="1:15" s="21" customFormat="1" x14ac:dyDescent="0.25">
      <c r="A385" s="465"/>
      <c r="B385" s="36"/>
      <c r="C385" s="41"/>
      <c r="D385" s="41"/>
      <c r="E385" s="41"/>
      <c r="F385" s="26"/>
      <c r="L385"/>
      <c r="M385"/>
      <c r="N385"/>
      <c r="O385"/>
    </row>
    <row r="386" spans="1:15" s="21" customFormat="1" x14ac:dyDescent="0.25">
      <c r="A386" s="465"/>
      <c r="B386" s="36"/>
      <c r="C386" s="41"/>
      <c r="D386" s="41"/>
      <c r="E386" s="41"/>
      <c r="F386" s="26"/>
      <c r="L386"/>
      <c r="M386"/>
      <c r="N386"/>
      <c r="O386"/>
    </row>
    <row r="387" spans="1:15" s="21" customFormat="1" x14ac:dyDescent="0.25">
      <c r="A387" s="465"/>
      <c r="B387" s="36"/>
      <c r="C387" s="41"/>
      <c r="D387" s="41"/>
      <c r="E387" s="41"/>
      <c r="F387" s="26"/>
      <c r="L387"/>
      <c r="M387"/>
      <c r="N387"/>
      <c r="O387"/>
    </row>
    <row r="388" spans="1:15" s="21" customFormat="1" x14ac:dyDescent="0.25">
      <c r="A388" s="465"/>
      <c r="B388" s="36"/>
      <c r="C388" s="41"/>
      <c r="D388" s="41"/>
      <c r="E388" s="41"/>
      <c r="F388" s="26"/>
      <c r="L388"/>
      <c r="M388"/>
      <c r="N388"/>
      <c r="O388"/>
    </row>
    <row r="389" spans="1:15" s="21" customFormat="1" x14ac:dyDescent="0.25">
      <c r="A389" s="465"/>
      <c r="B389" s="36"/>
      <c r="C389" s="41"/>
      <c r="D389" s="41"/>
      <c r="E389" s="41"/>
      <c r="F389" s="132"/>
      <c r="L389"/>
      <c r="M389"/>
      <c r="N389"/>
      <c r="O389"/>
    </row>
    <row r="390" spans="1:15" s="21" customFormat="1" x14ac:dyDescent="0.25">
      <c r="A390" s="465"/>
      <c r="B390" s="36"/>
      <c r="C390" s="41"/>
      <c r="D390" s="41"/>
      <c r="E390" s="41"/>
      <c r="F390" s="132"/>
      <c r="L390"/>
      <c r="M390"/>
      <c r="N390"/>
      <c r="O390"/>
    </row>
    <row r="391" spans="1:15" s="21" customFormat="1" x14ac:dyDescent="0.25">
      <c r="A391" s="465"/>
      <c r="B391" s="36"/>
      <c r="C391" s="41"/>
      <c r="D391" s="41"/>
      <c r="E391" s="41"/>
      <c r="F391" s="132"/>
      <c r="L391"/>
      <c r="M391"/>
      <c r="N391"/>
      <c r="O391"/>
    </row>
    <row r="392" spans="1:15" s="21" customFormat="1" x14ac:dyDescent="0.25">
      <c r="A392" s="465"/>
      <c r="B392" s="36"/>
      <c r="C392" s="41"/>
      <c r="D392" s="41"/>
      <c r="E392" s="41"/>
      <c r="F392" s="132"/>
      <c r="L392"/>
      <c r="M392"/>
      <c r="N392"/>
      <c r="O392"/>
    </row>
    <row r="393" spans="1:15" s="21" customFormat="1" x14ac:dyDescent="0.25">
      <c r="A393" s="465"/>
      <c r="B393" s="36"/>
      <c r="C393" s="41"/>
      <c r="D393" s="41"/>
      <c r="E393" s="41"/>
      <c r="F393" s="132"/>
      <c r="L393"/>
      <c r="M393"/>
      <c r="N393"/>
      <c r="O393"/>
    </row>
    <row r="394" spans="1:15" s="21" customFormat="1" x14ac:dyDescent="0.25">
      <c r="A394" s="466"/>
      <c r="B394" s="36"/>
      <c r="C394" s="41"/>
      <c r="D394" s="41"/>
      <c r="E394" s="41"/>
      <c r="F394" s="132"/>
      <c r="L394"/>
      <c r="M394"/>
      <c r="N394"/>
      <c r="O394"/>
    </row>
    <row r="395" spans="1:15" s="21" customFormat="1" x14ac:dyDescent="0.25">
      <c r="A395" s="466"/>
      <c r="B395" s="36"/>
      <c r="C395" s="41"/>
      <c r="D395" s="41"/>
      <c r="E395" s="41"/>
      <c r="F395" s="132"/>
      <c r="L395"/>
      <c r="M395"/>
      <c r="N395"/>
      <c r="O395"/>
    </row>
    <row r="396" spans="1:15" s="21" customFormat="1" x14ac:dyDescent="0.25">
      <c r="A396" s="466"/>
      <c r="B396" s="467"/>
      <c r="C396" s="41"/>
      <c r="D396" s="41"/>
      <c r="E396" s="41"/>
      <c r="F396" s="132"/>
      <c r="L396"/>
      <c r="M396"/>
      <c r="N396"/>
      <c r="O396"/>
    </row>
    <row r="397" spans="1:15" s="21" customFormat="1" x14ac:dyDescent="0.25">
      <c r="A397" s="466"/>
      <c r="B397" s="36"/>
      <c r="C397" s="41"/>
      <c r="D397" s="41"/>
      <c r="E397" s="41"/>
      <c r="F397" s="132"/>
      <c r="L397"/>
      <c r="M397"/>
      <c r="N397"/>
      <c r="O397"/>
    </row>
    <row r="398" spans="1:15" s="21" customFormat="1" x14ac:dyDescent="0.25">
      <c r="A398" s="466"/>
      <c r="B398" s="36"/>
      <c r="C398" s="41"/>
      <c r="D398" s="41"/>
      <c r="E398" s="41"/>
      <c r="F398" s="132"/>
      <c r="L398"/>
      <c r="M398"/>
      <c r="N398"/>
      <c r="O398"/>
    </row>
    <row r="399" spans="1:15" s="41" customFormat="1" x14ac:dyDescent="0.25">
      <c r="A399" s="466"/>
      <c r="B399" s="36"/>
      <c r="F399" s="132"/>
      <c r="G399" s="21"/>
      <c r="H399" s="21"/>
      <c r="I399" s="21"/>
      <c r="J399" s="21"/>
      <c r="K399" s="21"/>
      <c r="L399"/>
      <c r="M399"/>
      <c r="N399"/>
      <c r="O399"/>
    </row>
    <row r="400" spans="1:15" s="41" customFormat="1" x14ac:dyDescent="0.25">
      <c r="A400" s="466"/>
      <c r="B400" s="36"/>
      <c r="F400" s="132"/>
      <c r="G400" s="21"/>
      <c r="H400" s="21"/>
      <c r="I400" s="21"/>
      <c r="J400" s="21"/>
      <c r="K400" s="21"/>
      <c r="L400"/>
      <c r="M400"/>
      <c r="N400"/>
      <c r="O400"/>
    </row>
    <row r="401" spans="1:15" s="41" customFormat="1" x14ac:dyDescent="0.25">
      <c r="A401" s="466"/>
      <c r="B401" s="36"/>
      <c r="F401" s="132"/>
      <c r="G401" s="21"/>
      <c r="H401" s="21"/>
      <c r="I401" s="21"/>
      <c r="J401" s="21"/>
      <c r="K401" s="21"/>
      <c r="L401"/>
      <c r="M401"/>
      <c r="N401"/>
      <c r="O401"/>
    </row>
    <row r="402" spans="1:15" s="41" customFormat="1" x14ac:dyDescent="0.25">
      <c r="A402" s="465"/>
      <c r="B402" s="36"/>
      <c r="F402" s="132"/>
      <c r="G402" s="21"/>
      <c r="H402" s="21"/>
      <c r="I402" s="21"/>
      <c r="J402" s="21"/>
      <c r="K402" s="21"/>
      <c r="L402"/>
      <c r="M402"/>
      <c r="N402"/>
      <c r="O402"/>
    </row>
    <row r="403" spans="1:15" s="41" customFormat="1" x14ac:dyDescent="0.25">
      <c r="A403" s="466"/>
      <c r="B403" s="36"/>
      <c r="F403" s="132"/>
      <c r="G403" s="21"/>
      <c r="H403" s="21"/>
      <c r="I403" s="21"/>
      <c r="J403" s="21"/>
      <c r="K403" s="21"/>
      <c r="L403"/>
      <c r="M403"/>
      <c r="N403"/>
      <c r="O403"/>
    </row>
    <row r="404" spans="1:15" s="41" customFormat="1" x14ac:dyDescent="0.25">
      <c r="A404" s="466"/>
      <c r="B404" s="36"/>
      <c r="F404" s="132"/>
      <c r="G404" s="21"/>
      <c r="H404" s="21"/>
      <c r="I404" s="21"/>
      <c r="J404" s="21"/>
      <c r="K404" s="21"/>
      <c r="L404"/>
      <c r="M404"/>
      <c r="N404"/>
      <c r="O404"/>
    </row>
    <row r="405" spans="1:15" s="41" customFormat="1" x14ac:dyDescent="0.25">
      <c r="A405" s="466"/>
      <c r="B405" s="36"/>
      <c r="F405" s="132"/>
      <c r="G405" s="21"/>
      <c r="H405" s="21"/>
      <c r="I405" s="21"/>
      <c r="J405" s="21"/>
      <c r="K405" s="21"/>
      <c r="L405"/>
      <c r="M405"/>
      <c r="N405"/>
      <c r="O405"/>
    </row>
    <row r="406" spans="1:15" s="41" customFormat="1" x14ac:dyDescent="0.25">
      <c r="A406" s="465"/>
      <c r="B406" s="36"/>
      <c r="F406" s="132"/>
      <c r="G406" s="21"/>
      <c r="H406" s="21"/>
      <c r="I406" s="21"/>
      <c r="J406" s="21"/>
      <c r="K406" s="21"/>
      <c r="L406"/>
      <c r="M406"/>
      <c r="N406"/>
      <c r="O406"/>
    </row>
    <row r="407" spans="1:15" s="41" customFormat="1" x14ac:dyDescent="0.25">
      <c r="A407" s="466"/>
      <c r="B407" s="36"/>
      <c r="F407" s="132"/>
      <c r="G407" s="21"/>
      <c r="H407" s="21"/>
      <c r="I407" s="21"/>
      <c r="J407" s="21"/>
      <c r="K407" s="21"/>
      <c r="L407"/>
      <c r="M407"/>
      <c r="N407"/>
      <c r="O407"/>
    </row>
    <row r="408" spans="1:15" s="41" customFormat="1" x14ac:dyDescent="0.25">
      <c r="A408" s="466"/>
      <c r="B408" s="36"/>
      <c r="F408" s="132"/>
      <c r="G408" s="21"/>
      <c r="H408" s="21"/>
      <c r="I408" s="21"/>
      <c r="J408" s="21"/>
      <c r="K408" s="21"/>
      <c r="L408"/>
      <c r="M408"/>
      <c r="N408"/>
      <c r="O408"/>
    </row>
    <row r="409" spans="1:15" s="41" customFormat="1" x14ac:dyDescent="0.25">
      <c r="A409" s="466"/>
      <c r="B409" s="36"/>
      <c r="F409" s="132"/>
      <c r="G409" s="21"/>
      <c r="H409" s="21"/>
      <c r="I409" s="21"/>
      <c r="J409" s="21"/>
      <c r="K409" s="21"/>
      <c r="L409"/>
      <c r="M409"/>
      <c r="N409"/>
      <c r="O409"/>
    </row>
    <row r="410" spans="1:15" s="41" customFormat="1" x14ac:dyDescent="0.25">
      <c r="A410" s="466"/>
      <c r="B410" s="467"/>
      <c r="F410" s="132"/>
      <c r="G410" s="21"/>
      <c r="H410" s="21"/>
      <c r="I410" s="21"/>
      <c r="J410" s="21"/>
      <c r="K410" s="21"/>
      <c r="L410"/>
      <c r="M410"/>
      <c r="N410"/>
      <c r="O410"/>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10</vt:i4>
      </vt:variant>
    </vt:vector>
  </HeadingPairs>
  <TitlesOfParts>
    <vt:vector size="20" baseType="lpstr">
      <vt:lpstr>INFO</vt:lpstr>
      <vt:lpstr>Yhteenveto</vt:lpstr>
      <vt:lpstr>Lask. kustannukset IKÄRAKENNE</vt:lpstr>
      <vt:lpstr>Lask. kustannukset MUUT</vt:lpstr>
      <vt:lpstr>Lisäosat</vt:lpstr>
      <vt:lpstr>Muut lis_väh</vt:lpstr>
      <vt:lpstr>Tehtävämuutokset</vt:lpstr>
      <vt:lpstr>Verotuloihin perust tasaus</vt:lpstr>
      <vt:lpstr>Verokorvaukset</vt:lpstr>
      <vt:lpstr>Kotikuntakorvaus</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2025-05-06T06:01:25Z</dcterms:modified>
</cp:coreProperties>
</file>